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showInkAnnotation="0" codeName="ЭтаКнига" defaultThemeVersion="124226"/>
  <mc:AlternateContent xmlns:mc="http://schemas.openxmlformats.org/markup-compatibility/2006">
    <mc:Choice Requires="x15">
      <x15ac:absPath xmlns:x15ac="http://schemas.microsoft.com/office/spreadsheetml/2010/11/ac" url="Z:\Климат партнер\ПРАЙСЫ ОСНОВНАЯ\ЯНВАРЬ 2026\"/>
    </mc:Choice>
  </mc:AlternateContent>
  <xr:revisionPtr revIDLastSave="0" documentId="8_{25F5010D-EAE4-4356-810D-7B74D64C875C}" xr6:coauthVersionLast="47" xr6:coauthVersionMax="47" xr10:uidLastSave="{00000000-0000-0000-0000-000000000000}"/>
  <bookViews>
    <workbookView xWindow="-120" yWindow="-120" windowWidth="29040" windowHeight="15840" tabRatio="858" firstSheet="2" activeTab="11" xr2:uid="{00000000-000D-0000-FFFF-FFFF00000000}"/>
  </bookViews>
  <sheets>
    <sheet name="Скидка " sheetId="34" r:id="rId1"/>
    <sheet name="КРАТКИЙ ПРАЙС СПЛИТЫ" sheetId="79" r:id="rId2"/>
    <sheet name="RAC ON-OFF" sheetId="74" r:id="rId3"/>
    <sheet name="RAC INVERTER+ПРИТОЧ. ВЕНТИЛЯЦИЯ" sheetId="68" r:id="rId4"/>
    <sheet name="RAC INVERTER" sheetId="66" r:id="rId5"/>
    <sheet name="LCAC ON-OFF" sheetId="87" r:id="rId6"/>
    <sheet name="LCAC INVERTER" sheetId="86" r:id="rId7"/>
    <sheet name="FREE MATCH" sheetId="85" r:id="rId8"/>
    <sheet name="АКСЕССУАРЫ RAC&amp;LCAC&amp;FM" sheetId="83" r:id="rId9"/>
    <sheet name="PORTABLE" sheetId="81" r:id="rId10"/>
    <sheet name="Аксессуары для МК" sheetId="84" r:id="rId11"/>
    <sheet name="Осушители" sheetId="89" r:id="rId12"/>
  </sheets>
  <externalReferences>
    <externalReference r:id="rId13"/>
    <externalReference r:id="rId14"/>
    <externalReference r:id="rId15"/>
  </externalReferences>
  <definedNames>
    <definedName name="_xlnm._FilterDatabase" localSheetId="6" hidden="1">'LCAC INVERTER'!$A$12:$S$89</definedName>
    <definedName name="_xlnm._FilterDatabase" localSheetId="5" hidden="1">'LCAC ON-OFF'!$A$3:$R$90</definedName>
    <definedName name="_xlnm._FilterDatabase" localSheetId="1" hidden="1">'КРАТКИЙ ПРАЙС СПЛИТЫ'!#REF!</definedName>
    <definedName name="_xlnm.Print_Titles" localSheetId="5">'LCAC ON-OFF'!$4:$4</definedName>
    <definedName name="_xlnm.Print_Titles" localSheetId="9">PORTABLE!$3:$4</definedName>
    <definedName name="_xlnm.Print_Titles" localSheetId="3">'RAC INVERTER+ПРИТОЧ. ВЕНТИЛЯЦИЯ'!$3:$4</definedName>
    <definedName name="_xlnm.Print_Titles" localSheetId="2">'RAC ON-OFF'!$3:$4</definedName>
    <definedName name="_xlnm.Print_Titles" localSheetId="1">'КРАТКИЙ ПРАЙС СПЛИТЫ'!$3:$4</definedName>
    <definedName name="_xlnm.Print_Titles" localSheetId="11">Осушители!$3:$3</definedName>
    <definedName name="_xlnm.Print_Area" localSheetId="7">'FREE MATCH'!$C$1:$Q$220</definedName>
    <definedName name="_xlnm.Print_Area" localSheetId="6">'LCAC INVERTER'!$C$1:$R$139</definedName>
    <definedName name="_xlnm.Print_Area" localSheetId="5">'LCAC ON-OFF'!$C$1:$R$91</definedName>
    <definedName name="_xlnm.Print_Area" localSheetId="9">PORTABLE!$A$1:$O$41</definedName>
    <definedName name="_xlnm.Print_Area" localSheetId="4">'RAC INVERTER'!$C$1:$R$239</definedName>
    <definedName name="_xlnm.Print_Area" localSheetId="3">'RAC INVERTER+ПРИТОЧ. ВЕНТИЛЯЦИЯ'!$C$1:$Q$26</definedName>
    <definedName name="_xlnm.Print_Area" localSheetId="2">'RAC ON-OFF'!$C$1:$R$184</definedName>
    <definedName name="_xlnm.Print_Area" localSheetId="8">'АКСЕССУАРЫ RAC&amp;LCAC&amp;FM'!$B$1:$M$87</definedName>
    <definedName name="_xlnm.Print_Area" localSheetId="10">'Аксессуары для МК'!$A$1:$M$20</definedName>
    <definedName name="_xlnm.Print_Area" localSheetId="1">'КРАТКИЙ ПРАЙС СПЛИТЫ'!$B$1:$M$430</definedName>
    <definedName name="_xlnm.Print_Area" localSheetId="11">Осушители!$A$1:$N$15</definedName>
    <definedName name="_xlnm.Print_Area" localSheetId="0">'Скидка '!$A$1:$D$19</definedName>
    <definedName name="скидка_на_VRF_Приточные_установки" localSheetId="7">#REF!</definedName>
    <definedName name="скидка_на_VRF_Приточные_установки" localSheetId="6">#REF!</definedName>
    <definedName name="скидка_на_VRF_Приточные_установки" localSheetId="5">#REF!</definedName>
    <definedName name="скидка_на_VRF_Приточные_установки" localSheetId="9">#REF!</definedName>
    <definedName name="скидка_на_VRF_Приточные_установки" localSheetId="4">#REF!</definedName>
    <definedName name="скидка_на_VRF_Приточные_установки" localSheetId="3">#REF!</definedName>
    <definedName name="скидка_на_VRF_Приточные_установки" localSheetId="2">#REF!</definedName>
    <definedName name="скидка_на_VRF_Приточные_установки" localSheetId="8">#REF!</definedName>
    <definedName name="скидка_на_VRF_Приточные_установки" localSheetId="10">#REF!</definedName>
    <definedName name="скидка_на_VRF_Приточные_установки" localSheetId="1">#REF!</definedName>
    <definedName name="скидка_на_VRF_Приточные_установки" localSheetId="11">#REF!</definedName>
    <definedName name="скидка_на_VRF_Приточные_установки" localSheetId="0">'Скидка '!#REF!</definedName>
    <definedName name="скидка_на_VRF_Приточные_установки">#REF!</definedName>
  </definedName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66" l="1"/>
  <c r="D12" i="66"/>
  <c r="N27" i="81" l="1"/>
  <c r="L422" i="79" l="1"/>
  <c r="L420" i="79"/>
  <c r="L419" i="79"/>
  <c r="L418" i="79"/>
  <c r="L416" i="79"/>
  <c r="L415" i="79"/>
  <c r="L414" i="79"/>
  <c r="L413" i="79"/>
  <c r="L412" i="79"/>
  <c r="L411" i="79"/>
  <c r="L410" i="79"/>
  <c r="L409" i="79"/>
  <c r="L408" i="79"/>
  <c r="L406" i="79"/>
  <c r="L405" i="79"/>
  <c r="L404" i="79"/>
  <c r="L403" i="79"/>
  <c r="L402" i="79"/>
  <c r="L401" i="79"/>
  <c r="L400" i="79"/>
  <c r="L399" i="79"/>
  <c r="L398" i="79"/>
  <c r="L396" i="79"/>
  <c r="L395" i="79"/>
  <c r="L394" i="79"/>
  <c r="L393" i="79"/>
  <c r="L392" i="79"/>
  <c r="L390" i="79"/>
  <c r="L389" i="79"/>
  <c r="L388" i="79"/>
  <c r="L387" i="79"/>
  <c r="L385" i="79"/>
  <c r="L384" i="79"/>
  <c r="L383" i="79"/>
  <c r="L382" i="79"/>
  <c r="L378" i="79"/>
  <c r="L377" i="79"/>
  <c r="L376" i="79"/>
  <c r="L375" i="79"/>
  <c r="L367" i="79"/>
  <c r="L368" i="79"/>
  <c r="L369" i="79"/>
  <c r="L370" i="79"/>
  <c r="L371" i="79"/>
  <c r="L366" i="79"/>
  <c r="Q137" i="86" l="1"/>
  <c r="J42" i="85" l="1"/>
  <c r="I42" i="85"/>
  <c r="H42" i="85"/>
  <c r="G42" i="85"/>
  <c r="F42" i="85"/>
  <c r="E42" i="85"/>
  <c r="D42" i="85"/>
  <c r="C42" i="85" s="1"/>
  <c r="I201" i="85" l="1"/>
  <c r="Q20" i="74" l="1"/>
  <c r="N20" i="74" s="1"/>
  <c r="M13" i="79" l="1"/>
  <c r="J17" i="66" l="1"/>
  <c r="Q16" i="66"/>
  <c r="P16" i="66"/>
  <c r="O16" i="66"/>
  <c r="K16" i="66"/>
  <c r="J16" i="66"/>
  <c r="I16" i="66"/>
  <c r="H16" i="66"/>
  <c r="G16" i="66"/>
  <c r="F16" i="66"/>
  <c r="D16" i="66"/>
  <c r="N16" i="66" l="1"/>
  <c r="R16" i="66"/>
  <c r="L16" i="66"/>
  <c r="M16" i="66"/>
  <c r="O77" i="86"/>
  <c r="O38" i="86"/>
  <c r="O35" i="86"/>
  <c r="Q60" i="86"/>
  <c r="Q75" i="86"/>
  <c r="M17" i="66" l="1"/>
  <c r="K253" i="79"/>
  <c r="O42" i="85" s="1"/>
  <c r="L42" i="85" s="1"/>
  <c r="N17" i="66"/>
  <c r="L253" i="79"/>
  <c r="L17" i="66"/>
  <c r="J253" i="79"/>
  <c r="N42" i="85" s="1"/>
  <c r="K42" i="85" s="1"/>
  <c r="D47" i="74"/>
  <c r="F47" i="74"/>
  <c r="J48" i="74"/>
  <c r="Q47" i="74"/>
  <c r="P47" i="74"/>
  <c r="O47" i="74"/>
  <c r="L47" i="74" s="1"/>
  <c r="K47" i="74"/>
  <c r="J47" i="74"/>
  <c r="I47" i="74"/>
  <c r="H47" i="74"/>
  <c r="G47" i="74"/>
  <c r="M253" i="79" l="1"/>
  <c r="P42" i="85"/>
  <c r="R47" i="74"/>
  <c r="L48" i="74"/>
  <c r="M47" i="74"/>
  <c r="M48" i="74" s="1"/>
  <c r="N47" i="74"/>
  <c r="N48" i="74" s="1"/>
  <c r="Q42" i="85" l="1"/>
  <c r="M42" i="85"/>
  <c r="M112" i="79"/>
  <c r="P32" i="86" l="1"/>
  <c r="O85" i="86" l="1"/>
  <c r="Q85" i="86"/>
  <c r="P85" i="86"/>
  <c r="O87" i="86"/>
  <c r="P87" i="86"/>
  <c r="Q87" i="86"/>
  <c r="O83" i="86"/>
  <c r="P83" i="86"/>
  <c r="Q83" i="86"/>
  <c r="N28" i="81" l="1"/>
  <c r="M28" i="81"/>
  <c r="L28" i="81"/>
  <c r="K28" i="81"/>
  <c r="I28" i="81"/>
  <c r="H28" i="81"/>
  <c r="G28" i="81"/>
  <c r="F28" i="81"/>
  <c r="E28" i="81"/>
  <c r="M27" i="81"/>
  <c r="L27" i="81"/>
  <c r="K27" i="81"/>
  <c r="I27" i="81"/>
  <c r="H27" i="81"/>
  <c r="G27" i="81"/>
  <c r="F27" i="81"/>
  <c r="E27" i="81"/>
  <c r="O27" i="81" l="1"/>
  <c r="O28" i="81"/>
  <c r="M344" i="79"/>
  <c r="M343" i="79"/>
  <c r="N14" i="86" l="1"/>
  <c r="Q127" i="86"/>
  <c r="P183" i="85"/>
  <c r="P181" i="85"/>
  <c r="P168" i="85"/>
  <c r="O168" i="85"/>
  <c r="N168" i="85"/>
  <c r="P172" i="85"/>
  <c r="M169" i="85"/>
  <c r="P137" i="85"/>
  <c r="P136" i="85"/>
  <c r="O136" i="85"/>
  <c r="M168" i="85" l="1"/>
  <c r="N33" i="86"/>
  <c r="Q88" i="87" l="1"/>
  <c r="R88" i="87" s="1"/>
  <c r="P88" i="87"/>
  <c r="M88" i="87" s="1"/>
  <c r="O88" i="87"/>
  <c r="L88" i="87" s="1"/>
  <c r="Q136" i="86"/>
  <c r="N136" i="86" s="1"/>
  <c r="P136" i="86"/>
  <c r="M136" i="86" s="1"/>
  <c r="O136" i="86"/>
  <c r="L136" i="86" s="1"/>
  <c r="P217" i="85"/>
  <c r="Q217" i="85" s="1"/>
  <c r="O217" i="85"/>
  <c r="L217" i="85" s="1"/>
  <c r="N217" i="85"/>
  <c r="K217" i="85" s="1"/>
  <c r="M360" i="79"/>
  <c r="R136" i="86" l="1"/>
  <c r="N88" i="87"/>
  <c r="M217" i="85"/>
  <c r="M156" i="79"/>
  <c r="M157" i="79"/>
  <c r="M158" i="79"/>
  <c r="M159" i="79"/>
  <c r="M155" i="79"/>
  <c r="M150" i="79"/>
  <c r="M151" i="79"/>
  <c r="M152" i="79"/>
  <c r="M153" i="79"/>
  <c r="M149" i="79"/>
  <c r="M143" i="79"/>
  <c r="Q13" i="86" l="1"/>
  <c r="P13" i="86"/>
  <c r="P16" i="86"/>
  <c r="R238" i="66" l="1"/>
  <c r="O237" i="66"/>
  <c r="P237" i="66"/>
  <c r="Q237" i="66"/>
  <c r="R237" i="66" s="1"/>
  <c r="Q24" i="66" l="1"/>
  <c r="R24" i="66" s="1"/>
  <c r="M98" i="79"/>
  <c r="M99" i="79"/>
  <c r="M100" i="79"/>
  <c r="M101" i="79"/>
  <c r="M102" i="79"/>
  <c r="N17" i="86"/>
  <c r="M17" i="86"/>
  <c r="L17" i="86"/>
  <c r="N20" i="86"/>
  <c r="N23" i="86" s="1"/>
  <c r="M20" i="86"/>
  <c r="L20" i="86"/>
  <c r="L23" i="86" s="1"/>
  <c r="L26" i="86" s="1"/>
  <c r="M14" i="86"/>
  <c r="L14" i="86"/>
  <c r="M173" i="85"/>
  <c r="M172" i="85" s="1"/>
  <c r="N38" i="86" s="1"/>
  <c r="L173" i="85"/>
  <c r="M39" i="86" s="1"/>
  <c r="M42" i="86" s="1"/>
  <c r="M45" i="86" s="1"/>
  <c r="M48" i="86" s="1"/>
  <c r="K173" i="85"/>
  <c r="L39" i="86" s="1"/>
  <c r="L42" i="86" s="1"/>
  <c r="L45" i="86" s="1"/>
  <c r="L48" i="86" s="1"/>
  <c r="M171" i="85"/>
  <c r="N36" i="86" s="1"/>
  <c r="L171" i="85"/>
  <c r="M36" i="86" s="1"/>
  <c r="K171" i="85"/>
  <c r="L36" i="86" s="1"/>
  <c r="L169" i="85"/>
  <c r="M33" i="86" s="1"/>
  <c r="K169" i="85"/>
  <c r="L33" i="86" s="1"/>
  <c r="M325" i="79"/>
  <c r="M321" i="79"/>
  <c r="M320" i="79"/>
  <c r="M319" i="79"/>
  <c r="M313" i="79"/>
  <c r="M312" i="79"/>
  <c r="M311" i="79"/>
  <c r="M305" i="79"/>
  <c r="M304" i="79"/>
  <c r="Q129" i="86"/>
  <c r="P129" i="86"/>
  <c r="O129" i="86"/>
  <c r="P127" i="86"/>
  <c r="O127" i="86"/>
  <c r="Q124" i="86"/>
  <c r="P124" i="86"/>
  <c r="O124" i="86"/>
  <c r="Q122" i="86"/>
  <c r="P122" i="86"/>
  <c r="O122" i="86"/>
  <c r="Q112" i="86"/>
  <c r="P112" i="86"/>
  <c r="O112" i="86"/>
  <c r="Q110" i="86"/>
  <c r="P110" i="86"/>
  <c r="O110" i="86"/>
  <c r="Q108" i="86"/>
  <c r="P108" i="86"/>
  <c r="O108" i="86"/>
  <c r="Q106" i="86"/>
  <c r="R106" i="86" s="1"/>
  <c r="P106" i="86"/>
  <c r="O106" i="86"/>
  <c r="Q103" i="86"/>
  <c r="P103" i="86"/>
  <c r="O103" i="86"/>
  <c r="Q97" i="86"/>
  <c r="R97" i="86" s="1"/>
  <c r="P97" i="86"/>
  <c r="O97" i="86"/>
  <c r="Q101" i="86"/>
  <c r="P101" i="86"/>
  <c r="O101" i="86"/>
  <c r="Q99" i="86"/>
  <c r="P99" i="86"/>
  <c r="O99" i="86"/>
  <c r="Q81" i="86"/>
  <c r="P81" i="86"/>
  <c r="O81" i="86"/>
  <c r="Q79" i="86"/>
  <c r="P79" i="86"/>
  <c r="O79" i="86"/>
  <c r="Q77" i="86"/>
  <c r="P77" i="86"/>
  <c r="P75" i="86"/>
  <c r="O75" i="86"/>
  <c r="Q73" i="86"/>
  <c r="P73" i="86"/>
  <c r="O73" i="86"/>
  <c r="Q70" i="86"/>
  <c r="P70" i="86"/>
  <c r="O70" i="86"/>
  <c r="Q68" i="86"/>
  <c r="P68" i="86"/>
  <c r="O68" i="86"/>
  <c r="Q66" i="86"/>
  <c r="P66" i="86"/>
  <c r="O66" i="86"/>
  <c r="Q64" i="86"/>
  <c r="P64" i="86"/>
  <c r="O64" i="86"/>
  <c r="Q62" i="86"/>
  <c r="P62" i="86"/>
  <c r="O62" i="86"/>
  <c r="P60" i="86"/>
  <c r="O60" i="86"/>
  <c r="Q58" i="86"/>
  <c r="P58" i="86"/>
  <c r="O58" i="86"/>
  <c r="Q47" i="86"/>
  <c r="P47" i="86"/>
  <c r="O47" i="86"/>
  <c r="Q44" i="86"/>
  <c r="P44" i="86"/>
  <c r="O44" i="86"/>
  <c r="Q41" i="86"/>
  <c r="P41" i="86"/>
  <c r="O41" i="86"/>
  <c r="Q38" i="86"/>
  <c r="P38" i="86"/>
  <c r="Q35" i="86"/>
  <c r="P35" i="86"/>
  <c r="Q32" i="86"/>
  <c r="O32" i="86"/>
  <c r="Q28" i="86"/>
  <c r="P28" i="86"/>
  <c r="O28" i="86"/>
  <c r="Q25" i="86"/>
  <c r="P25" i="86"/>
  <c r="O25" i="86"/>
  <c r="Q22" i="86"/>
  <c r="P22" i="86"/>
  <c r="O22" i="86"/>
  <c r="Q16" i="86"/>
  <c r="O16" i="86"/>
  <c r="Q19" i="86"/>
  <c r="P19" i="86"/>
  <c r="O19" i="86"/>
  <c r="O13" i="86"/>
  <c r="O172" i="85"/>
  <c r="N172" i="85"/>
  <c r="P170" i="85"/>
  <c r="O170" i="85"/>
  <c r="N170" i="85"/>
  <c r="N32" i="86"/>
  <c r="L168" i="85"/>
  <c r="M32" i="86" s="1"/>
  <c r="P165" i="85"/>
  <c r="M165" i="85" s="1"/>
  <c r="N19" i="86" s="1"/>
  <c r="O165" i="85"/>
  <c r="L165" i="85" s="1"/>
  <c r="M19" i="86" s="1"/>
  <c r="N165" i="85"/>
  <c r="K165" i="85" s="1"/>
  <c r="L19" i="86" s="1"/>
  <c r="P163" i="85"/>
  <c r="M163" i="85" s="1"/>
  <c r="N16" i="86" s="1"/>
  <c r="O163" i="85"/>
  <c r="L163" i="85" s="1"/>
  <c r="M16" i="86" s="1"/>
  <c r="N163" i="85"/>
  <c r="K163" i="85" s="1"/>
  <c r="L16" i="86" s="1"/>
  <c r="P161" i="85"/>
  <c r="M161" i="85" s="1"/>
  <c r="N13" i="86" s="1"/>
  <c r="O161" i="85"/>
  <c r="L161" i="85" s="1"/>
  <c r="M13" i="86" s="1"/>
  <c r="N161" i="85"/>
  <c r="K161" i="85" s="1"/>
  <c r="D168" i="85"/>
  <c r="C168" i="85" s="1"/>
  <c r="K129" i="86"/>
  <c r="J129" i="86"/>
  <c r="I129" i="86"/>
  <c r="H129" i="86"/>
  <c r="G129" i="86"/>
  <c r="F129" i="86"/>
  <c r="E129" i="86"/>
  <c r="D129" i="86"/>
  <c r="C129" i="86" s="1"/>
  <c r="K127" i="86"/>
  <c r="J127" i="86"/>
  <c r="I127" i="86"/>
  <c r="H127" i="86"/>
  <c r="G127" i="86"/>
  <c r="F127" i="86"/>
  <c r="E127" i="86"/>
  <c r="D127" i="86"/>
  <c r="C127" i="86" s="1"/>
  <c r="K112" i="86"/>
  <c r="J112" i="86"/>
  <c r="I112" i="86"/>
  <c r="H112" i="86"/>
  <c r="G112" i="86"/>
  <c r="F112" i="86"/>
  <c r="E112" i="86"/>
  <c r="D112" i="86"/>
  <c r="C112" i="86" s="1"/>
  <c r="K110" i="86"/>
  <c r="J110" i="86"/>
  <c r="I110" i="86"/>
  <c r="H110" i="86"/>
  <c r="G110" i="86"/>
  <c r="F110" i="86"/>
  <c r="E110" i="86"/>
  <c r="D110" i="86"/>
  <c r="C110" i="86" s="1"/>
  <c r="K108" i="86"/>
  <c r="J108" i="86"/>
  <c r="I108" i="86"/>
  <c r="H108" i="86"/>
  <c r="G108" i="86"/>
  <c r="F108" i="86"/>
  <c r="E108" i="86"/>
  <c r="D108" i="86"/>
  <c r="C108" i="86" s="1"/>
  <c r="K106" i="86"/>
  <c r="J106" i="86"/>
  <c r="I106" i="86"/>
  <c r="H106" i="86"/>
  <c r="G106" i="86"/>
  <c r="F106" i="86"/>
  <c r="E106" i="86"/>
  <c r="D106" i="86"/>
  <c r="C106" i="86" s="1"/>
  <c r="K85" i="86"/>
  <c r="J85" i="86"/>
  <c r="I85" i="86"/>
  <c r="H85" i="86"/>
  <c r="G85" i="86"/>
  <c r="F85" i="86"/>
  <c r="E85" i="86"/>
  <c r="D85" i="86"/>
  <c r="C85" i="86" s="1"/>
  <c r="K83" i="86"/>
  <c r="J83" i="86"/>
  <c r="I83" i="86"/>
  <c r="H83" i="86"/>
  <c r="G83" i="86"/>
  <c r="F83" i="86"/>
  <c r="E83" i="86"/>
  <c r="D83" i="86"/>
  <c r="C83" i="86" s="1"/>
  <c r="K81" i="86"/>
  <c r="J81" i="86"/>
  <c r="I81" i="86"/>
  <c r="H81" i="86"/>
  <c r="G81" i="86"/>
  <c r="F81" i="86"/>
  <c r="E81" i="86"/>
  <c r="D81" i="86"/>
  <c r="C81" i="86" s="1"/>
  <c r="K79" i="86"/>
  <c r="J79" i="86"/>
  <c r="I79" i="86"/>
  <c r="H79" i="86"/>
  <c r="G79" i="86"/>
  <c r="F79" i="86"/>
  <c r="E79" i="86"/>
  <c r="D79" i="86"/>
  <c r="C79" i="86" s="1"/>
  <c r="K77" i="86"/>
  <c r="J77" i="86"/>
  <c r="I77" i="86"/>
  <c r="H77" i="86"/>
  <c r="G77" i="86"/>
  <c r="F77" i="86"/>
  <c r="E77" i="86"/>
  <c r="D77" i="86"/>
  <c r="C77" i="86" s="1"/>
  <c r="K75" i="86"/>
  <c r="J75" i="86"/>
  <c r="I75" i="86"/>
  <c r="H75" i="86"/>
  <c r="G75" i="86"/>
  <c r="F75" i="86"/>
  <c r="E75" i="86"/>
  <c r="D75" i="86"/>
  <c r="C75" i="86" s="1"/>
  <c r="K73" i="86"/>
  <c r="J73" i="86"/>
  <c r="I73" i="86"/>
  <c r="H73" i="86"/>
  <c r="G73" i="86"/>
  <c r="F73" i="86"/>
  <c r="E73" i="86"/>
  <c r="D73" i="86"/>
  <c r="C73" i="86" s="1"/>
  <c r="J28" i="86"/>
  <c r="J25" i="86"/>
  <c r="J22" i="86"/>
  <c r="J19" i="86"/>
  <c r="J16" i="86"/>
  <c r="J13" i="86"/>
  <c r="J47" i="86"/>
  <c r="J44" i="86"/>
  <c r="J41" i="86"/>
  <c r="J38" i="86"/>
  <c r="J35" i="86"/>
  <c r="J32" i="86"/>
  <c r="K47" i="86"/>
  <c r="I47" i="86"/>
  <c r="H47" i="86"/>
  <c r="G47" i="86"/>
  <c r="F47" i="86"/>
  <c r="E47" i="86"/>
  <c r="D47" i="86"/>
  <c r="C49" i="86" s="1"/>
  <c r="K44" i="86"/>
  <c r="I44" i="86"/>
  <c r="H44" i="86"/>
  <c r="G44" i="86"/>
  <c r="F44" i="86"/>
  <c r="E44" i="86"/>
  <c r="D44" i="86"/>
  <c r="C46" i="86" s="1"/>
  <c r="K41" i="86"/>
  <c r="I41" i="86"/>
  <c r="H41" i="86"/>
  <c r="G41" i="86"/>
  <c r="F41" i="86"/>
  <c r="E41" i="86"/>
  <c r="D41" i="86"/>
  <c r="K38" i="86"/>
  <c r="I38" i="86"/>
  <c r="H38" i="86"/>
  <c r="G38" i="86"/>
  <c r="F38" i="86"/>
  <c r="E38" i="86"/>
  <c r="D38" i="86"/>
  <c r="C39" i="86" s="1"/>
  <c r="K35" i="86"/>
  <c r="I35" i="86"/>
  <c r="H35" i="86"/>
  <c r="G35" i="86"/>
  <c r="F35" i="86"/>
  <c r="E35" i="86"/>
  <c r="D35" i="86"/>
  <c r="C37" i="86" s="1"/>
  <c r="K32" i="86"/>
  <c r="I32" i="86"/>
  <c r="H32" i="86"/>
  <c r="G32" i="86"/>
  <c r="F32" i="86"/>
  <c r="E32" i="86"/>
  <c r="D32" i="86"/>
  <c r="C34" i="86" s="1"/>
  <c r="Q137" i="85"/>
  <c r="O137" i="85"/>
  <c r="L137" i="85" s="1"/>
  <c r="M129" i="86" s="1"/>
  <c r="N137" i="85"/>
  <c r="K137" i="85" s="1"/>
  <c r="L129" i="86" s="1"/>
  <c r="J137" i="85"/>
  <c r="I137" i="85"/>
  <c r="H137" i="85"/>
  <c r="G137" i="85"/>
  <c r="F137" i="85"/>
  <c r="E137" i="85"/>
  <c r="D137" i="85"/>
  <c r="C137" i="85" s="1"/>
  <c r="M136" i="85"/>
  <c r="N127" i="86" s="1"/>
  <c r="L136" i="85"/>
  <c r="M127" i="86" s="1"/>
  <c r="N136" i="85"/>
  <c r="K136" i="85" s="1"/>
  <c r="L127" i="86" s="1"/>
  <c r="J136" i="85"/>
  <c r="I136" i="85"/>
  <c r="H136" i="85"/>
  <c r="G136" i="85"/>
  <c r="F136" i="85"/>
  <c r="E136" i="85"/>
  <c r="D136" i="85"/>
  <c r="C136" i="85" s="1"/>
  <c r="P152" i="85"/>
  <c r="Q152" i="85" s="1"/>
  <c r="O152" i="85"/>
  <c r="L152" i="85" s="1"/>
  <c r="M77" i="86" s="1"/>
  <c r="N152" i="85"/>
  <c r="K152" i="85" s="1"/>
  <c r="L77" i="86" s="1"/>
  <c r="J152" i="85"/>
  <c r="I152" i="85"/>
  <c r="H152" i="85"/>
  <c r="G152" i="85"/>
  <c r="F152" i="85"/>
  <c r="E152" i="85"/>
  <c r="D152" i="85"/>
  <c r="C152" i="85" s="1"/>
  <c r="P151" i="85"/>
  <c r="M151" i="85" s="1"/>
  <c r="N75" i="86" s="1"/>
  <c r="O151" i="85"/>
  <c r="L151" i="85" s="1"/>
  <c r="M75" i="86" s="1"/>
  <c r="N151" i="85"/>
  <c r="K151" i="85" s="1"/>
  <c r="L75" i="86" s="1"/>
  <c r="J151" i="85"/>
  <c r="I151" i="85"/>
  <c r="H151" i="85"/>
  <c r="G151" i="85"/>
  <c r="F151" i="85"/>
  <c r="E151" i="85"/>
  <c r="D151" i="85"/>
  <c r="C151" i="85" s="1"/>
  <c r="P150" i="85"/>
  <c r="M150" i="85" s="1"/>
  <c r="N73" i="86" s="1"/>
  <c r="O150" i="85"/>
  <c r="L150" i="85" s="1"/>
  <c r="M73" i="86" s="1"/>
  <c r="N150" i="85"/>
  <c r="K150" i="85" s="1"/>
  <c r="L73" i="86" s="1"/>
  <c r="J150" i="85"/>
  <c r="I150" i="85"/>
  <c r="H150" i="85"/>
  <c r="G150" i="85"/>
  <c r="F150" i="85"/>
  <c r="E150" i="85"/>
  <c r="D150" i="85"/>
  <c r="C150" i="85" s="1"/>
  <c r="J172" i="85"/>
  <c r="I172" i="85"/>
  <c r="H172" i="85"/>
  <c r="G172" i="85"/>
  <c r="F172" i="85"/>
  <c r="E172" i="85"/>
  <c r="D172" i="85"/>
  <c r="C172" i="85" s="1"/>
  <c r="J170" i="85"/>
  <c r="I170" i="85"/>
  <c r="H170" i="85"/>
  <c r="G170" i="85"/>
  <c r="F170" i="85"/>
  <c r="E170" i="85"/>
  <c r="D170" i="85"/>
  <c r="C170" i="85" s="1"/>
  <c r="J168" i="85"/>
  <c r="I168" i="85"/>
  <c r="H168" i="85"/>
  <c r="G168" i="85"/>
  <c r="F168" i="85"/>
  <c r="E168" i="85"/>
  <c r="O183" i="85"/>
  <c r="L183" i="85" s="1"/>
  <c r="M106" i="86" s="1"/>
  <c r="N183" i="85"/>
  <c r="K183" i="85" s="1"/>
  <c r="L106" i="86" s="1"/>
  <c r="J183" i="85"/>
  <c r="I183" i="85"/>
  <c r="H183" i="85"/>
  <c r="G183" i="85"/>
  <c r="F183" i="85"/>
  <c r="E183" i="85"/>
  <c r="D183" i="85"/>
  <c r="C183" i="85" s="1"/>
  <c r="M232" i="79"/>
  <c r="M231" i="79"/>
  <c r="M226" i="79"/>
  <c r="M225" i="79"/>
  <c r="M224" i="79"/>
  <c r="M223" i="79"/>
  <c r="M216" i="79"/>
  <c r="M215" i="79"/>
  <c r="M214" i="79"/>
  <c r="M213" i="79"/>
  <c r="M212" i="79"/>
  <c r="M211" i="79"/>
  <c r="M210" i="79"/>
  <c r="M209" i="79"/>
  <c r="M199" i="79"/>
  <c r="M198" i="79"/>
  <c r="M197" i="79"/>
  <c r="M196" i="79"/>
  <c r="M195" i="79"/>
  <c r="M194" i="79"/>
  <c r="M367" i="79"/>
  <c r="M368" i="79"/>
  <c r="M369" i="79"/>
  <c r="M370" i="79"/>
  <c r="M371" i="79"/>
  <c r="M366" i="79"/>
  <c r="Q116" i="66"/>
  <c r="R116" i="66" s="1"/>
  <c r="P116" i="66"/>
  <c r="O116" i="66"/>
  <c r="Q114" i="66"/>
  <c r="R114" i="66" s="1"/>
  <c r="P114" i="66"/>
  <c r="O114" i="66"/>
  <c r="J117" i="66"/>
  <c r="K116" i="66"/>
  <c r="J116" i="66"/>
  <c r="I116" i="66"/>
  <c r="H116" i="66"/>
  <c r="J115" i="66"/>
  <c r="K114" i="66"/>
  <c r="J114" i="66"/>
  <c r="I114" i="66"/>
  <c r="H114" i="66"/>
  <c r="M39" i="79"/>
  <c r="M38" i="79"/>
  <c r="M87" i="86"/>
  <c r="L87" i="86"/>
  <c r="M23" i="86"/>
  <c r="M26" i="86" s="1"/>
  <c r="R13" i="86"/>
  <c r="M181" i="85"/>
  <c r="N97" i="86" s="1"/>
  <c r="O181" i="85"/>
  <c r="L181" i="85" s="1"/>
  <c r="M97" i="86" s="1"/>
  <c r="N181" i="85"/>
  <c r="K181" i="85" s="1"/>
  <c r="L97" i="86" s="1"/>
  <c r="P148" i="85"/>
  <c r="M148" i="85" s="1"/>
  <c r="N62" i="86" s="1"/>
  <c r="O148" i="85"/>
  <c r="L148" i="85" s="1"/>
  <c r="M62" i="86" s="1"/>
  <c r="N148" i="85"/>
  <c r="K148" i="85" s="1"/>
  <c r="L62" i="86" s="1"/>
  <c r="P147" i="85"/>
  <c r="M147" i="85" s="1"/>
  <c r="N60" i="86" s="1"/>
  <c r="O147" i="85"/>
  <c r="L147" i="85" s="1"/>
  <c r="M60" i="86" s="1"/>
  <c r="N147" i="85"/>
  <c r="K147" i="85" s="1"/>
  <c r="L60" i="86" s="1"/>
  <c r="P146" i="85"/>
  <c r="M146" i="85" s="1"/>
  <c r="N58" i="86" s="1"/>
  <c r="O146" i="85"/>
  <c r="L146" i="85" s="1"/>
  <c r="M58" i="86" s="1"/>
  <c r="N146" i="85"/>
  <c r="K146" i="85" s="1"/>
  <c r="L58" i="86" s="1"/>
  <c r="P134" i="85"/>
  <c r="M134" i="85" s="1"/>
  <c r="N124" i="86" s="1"/>
  <c r="O134" i="85"/>
  <c r="L134" i="85" s="1"/>
  <c r="M124" i="86" s="1"/>
  <c r="N134" i="85"/>
  <c r="K134" i="85" s="1"/>
  <c r="L124" i="86" s="1"/>
  <c r="P133" i="85"/>
  <c r="M133" i="85" s="1"/>
  <c r="N122" i="86" s="1"/>
  <c r="O133" i="85"/>
  <c r="L133" i="85" s="1"/>
  <c r="M122" i="86" s="1"/>
  <c r="N133" i="85"/>
  <c r="K133" i="85" s="1"/>
  <c r="L122" i="86" s="1"/>
  <c r="P125" i="85"/>
  <c r="M125" i="85" s="1"/>
  <c r="O125" i="85"/>
  <c r="L125" i="85" s="1"/>
  <c r="N125" i="85"/>
  <c r="K125" i="85" s="1"/>
  <c r="P124" i="85"/>
  <c r="M124" i="85" s="1"/>
  <c r="O124" i="85"/>
  <c r="L124" i="85" s="1"/>
  <c r="N124" i="85"/>
  <c r="K124" i="85" s="1"/>
  <c r="P123" i="85"/>
  <c r="M123" i="85" s="1"/>
  <c r="O123" i="85"/>
  <c r="L123" i="85" s="1"/>
  <c r="N123" i="85"/>
  <c r="K123" i="85" s="1"/>
  <c r="P122" i="85"/>
  <c r="M122" i="85" s="1"/>
  <c r="O122" i="85"/>
  <c r="L122" i="85" s="1"/>
  <c r="N122" i="85"/>
  <c r="K122" i="85" s="1"/>
  <c r="P121" i="85"/>
  <c r="M121" i="85" s="1"/>
  <c r="O121" i="85"/>
  <c r="L121" i="85" s="1"/>
  <c r="N121" i="85"/>
  <c r="K121" i="85" s="1"/>
  <c r="P119" i="85"/>
  <c r="M119" i="85" s="1"/>
  <c r="O119" i="85"/>
  <c r="L119" i="85" s="1"/>
  <c r="N119" i="85"/>
  <c r="K119" i="85" s="1"/>
  <c r="P118" i="85"/>
  <c r="M118" i="85" s="1"/>
  <c r="O118" i="85"/>
  <c r="L118" i="85" s="1"/>
  <c r="N118" i="85"/>
  <c r="K118" i="85" s="1"/>
  <c r="P117" i="85"/>
  <c r="M117" i="85" s="1"/>
  <c r="O117" i="85"/>
  <c r="L117" i="85" s="1"/>
  <c r="N117" i="85"/>
  <c r="K117" i="85" s="1"/>
  <c r="P116" i="85"/>
  <c r="M116" i="85" s="1"/>
  <c r="O116" i="85"/>
  <c r="L116" i="85" s="1"/>
  <c r="N116" i="85"/>
  <c r="K116" i="85" s="1"/>
  <c r="P115" i="85"/>
  <c r="M115" i="85" s="1"/>
  <c r="O115" i="85"/>
  <c r="L115" i="85" s="1"/>
  <c r="N115" i="85"/>
  <c r="K115" i="85" s="1"/>
  <c r="P108" i="85"/>
  <c r="M108" i="85" s="1"/>
  <c r="O108" i="85"/>
  <c r="L108" i="85" s="1"/>
  <c r="N108" i="85"/>
  <c r="K108" i="85" s="1"/>
  <c r="P107" i="85"/>
  <c r="M107" i="85" s="1"/>
  <c r="O107" i="85"/>
  <c r="L107" i="85" s="1"/>
  <c r="N107" i="85"/>
  <c r="K107" i="85" s="1"/>
  <c r="P106" i="85"/>
  <c r="M106" i="85" s="1"/>
  <c r="O106" i="85"/>
  <c r="L106" i="85" s="1"/>
  <c r="N106" i="85"/>
  <c r="K106" i="85" s="1"/>
  <c r="P105" i="85"/>
  <c r="M105" i="85" s="1"/>
  <c r="O105" i="85"/>
  <c r="L105" i="85" s="1"/>
  <c r="N105" i="85"/>
  <c r="K105" i="85" s="1"/>
  <c r="P98" i="85"/>
  <c r="M98" i="85" s="1"/>
  <c r="O98" i="85"/>
  <c r="L98" i="85" s="1"/>
  <c r="N98" i="85"/>
  <c r="K98" i="85" s="1"/>
  <c r="P97" i="85"/>
  <c r="M97" i="85" s="1"/>
  <c r="O97" i="85"/>
  <c r="L97" i="85" s="1"/>
  <c r="N97" i="85"/>
  <c r="K97" i="85" s="1"/>
  <c r="P96" i="85"/>
  <c r="M96" i="85" s="1"/>
  <c r="O96" i="85"/>
  <c r="L96" i="85" s="1"/>
  <c r="N96" i="85"/>
  <c r="K96" i="85" s="1"/>
  <c r="P94" i="85"/>
  <c r="M94" i="85" s="1"/>
  <c r="O94" i="85"/>
  <c r="L94" i="85" s="1"/>
  <c r="N94" i="85"/>
  <c r="K94" i="85" s="1"/>
  <c r="P93" i="85"/>
  <c r="M93" i="85" s="1"/>
  <c r="O93" i="85"/>
  <c r="L93" i="85" s="1"/>
  <c r="N93" i="85"/>
  <c r="K93" i="85" s="1"/>
  <c r="P92" i="85"/>
  <c r="M92" i="85" s="1"/>
  <c r="O92" i="85"/>
  <c r="L92" i="85" s="1"/>
  <c r="N92" i="85"/>
  <c r="K92" i="85" s="1"/>
  <c r="P85" i="85"/>
  <c r="M85" i="85" s="1"/>
  <c r="O85" i="85"/>
  <c r="L85" i="85" s="1"/>
  <c r="N85" i="85"/>
  <c r="K85" i="85" s="1"/>
  <c r="P84" i="85"/>
  <c r="M84" i="85" s="1"/>
  <c r="O84" i="85"/>
  <c r="L84" i="85" s="1"/>
  <c r="N84" i="85"/>
  <c r="K84" i="85" s="1"/>
  <c r="P82" i="85"/>
  <c r="M82" i="85" s="1"/>
  <c r="O82" i="85"/>
  <c r="L82" i="85" s="1"/>
  <c r="N82" i="85"/>
  <c r="K82" i="85" s="1"/>
  <c r="P81" i="85"/>
  <c r="M81" i="85" s="1"/>
  <c r="O81" i="85"/>
  <c r="L81" i="85" s="1"/>
  <c r="N81" i="85"/>
  <c r="K81" i="85" s="1"/>
  <c r="P74" i="85"/>
  <c r="M74" i="85" s="1"/>
  <c r="O74" i="85"/>
  <c r="L74" i="85" s="1"/>
  <c r="N74" i="85"/>
  <c r="K74" i="85" s="1"/>
  <c r="P73" i="85"/>
  <c r="M73" i="85" s="1"/>
  <c r="O73" i="85"/>
  <c r="L73" i="85" s="1"/>
  <c r="N73" i="85"/>
  <c r="K73" i="85" s="1"/>
  <c r="P71" i="85"/>
  <c r="M71" i="85" s="1"/>
  <c r="O71" i="85"/>
  <c r="L71" i="85" s="1"/>
  <c r="N71" i="85"/>
  <c r="K71" i="85" s="1"/>
  <c r="P70" i="85"/>
  <c r="M70" i="85" s="1"/>
  <c r="O70" i="85"/>
  <c r="L70" i="85" s="1"/>
  <c r="N70" i="85"/>
  <c r="K70" i="85" s="1"/>
  <c r="P63" i="85"/>
  <c r="M63" i="85" s="1"/>
  <c r="O63" i="85"/>
  <c r="L63" i="85" s="1"/>
  <c r="N63" i="85"/>
  <c r="K63" i="85" s="1"/>
  <c r="P62" i="85"/>
  <c r="M62" i="85" s="1"/>
  <c r="O62" i="85"/>
  <c r="L62" i="85" s="1"/>
  <c r="N62" i="85"/>
  <c r="K62" i="85" s="1"/>
  <c r="P60" i="85"/>
  <c r="M60" i="85" s="1"/>
  <c r="O60" i="85"/>
  <c r="L60" i="85" s="1"/>
  <c r="N60" i="85"/>
  <c r="K60" i="85" s="1"/>
  <c r="P59" i="85"/>
  <c r="M59" i="85" s="1"/>
  <c r="O59" i="85"/>
  <c r="L59" i="85" s="1"/>
  <c r="N59" i="85"/>
  <c r="K59" i="85" s="1"/>
  <c r="P31" i="85"/>
  <c r="M31" i="85" s="1"/>
  <c r="O31" i="85"/>
  <c r="L31" i="85" s="1"/>
  <c r="N31" i="85"/>
  <c r="K31" i="85" s="1"/>
  <c r="P30" i="85"/>
  <c r="M30" i="85" s="1"/>
  <c r="O30" i="85"/>
  <c r="L30" i="85" s="1"/>
  <c r="N30" i="85"/>
  <c r="K30" i="85" s="1"/>
  <c r="P29" i="85"/>
  <c r="M29" i="85" s="1"/>
  <c r="O29" i="85"/>
  <c r="L29" i="85" s="1"/>
  <c r="N29" i="85"/>
  <c r="K29" i="85" s="1"/>
  <c r="P28" i="85"/>
  <c r="M28" i="85" s="1"/>
  <c r="O28" i="85"/>
  <c r="L28" i="85" s="1"/>
  <c r="N28" i="85"/>
  <c r="K28" i="85" s="1"/>
  <c r="P27" i="85"/>
  <c r="M27" i="85" s="1"/>
  <c r="O27" i="85"/>
  <c r="L27" i="85" s="1"/>
  <c r="N27" i="85"/>
  <c r="K27" i="85" s="1"/>
  <c r="P26" i="85"/>
  <c r="M26" i="85" s="1"/>
  <c r="O26" i="85"/>
  <c r="L26" i="85" s="1"/>
  <c r="N26" i="85"/>
  <c r="K26" i="85" s="1"/>
  <c r="P25" i="85"/>
  <c r="M25" i="85" s="1"/>
  <c r="O25" i="85"/>
  <c r="L25" i="85" s="1"/>
  <c r="N25" i="85"/>
  <c r="K25" i="85" s="1"/>
  <c r="P18" i="85"/>
  <c r="M18" i="85" s="1"/>
  <c r="O18" i="85"/>
  <c r="L18" i="85" s="1"/>
  <c r="N18" i="85"/>
  <c r="K18" i="85" s="1"/>
  <c r="P17" i="85"/>
  <c r="M17" i="85" s="1"/>
  <c r="O17" i="85"/>
  <c r="L17" i="85" s="1"/>
  <c r="N17" i="85"/>
  <c r="K17" i="85" s="1"/>
  <c r="P16" i="85"/>
  <c r="M16" i="85" s="1"/>
  <c r="O16" i="85"/>
  <c r="L16" i="85" s="1"/>
  <c r="N16" i="85"/>
  <c r="K16" i="85" s="1"/>
  <c r="P15" i="85"/>
  <c r="M15" i="85" s="1"/>
  <c r="O15" i="85"/>
  <c r="L15" i="85" s="1"/>
  <c r="N15" i="85"/>
  <c r="K15" i="85" s="1"/>
  <c r="P14" i="85"/>
  <c r="M14" i="85" s="1"/>
  <c r="O14" i="85"/>
  <c r="L14" i="85" s="1"/>
  <c r="N14" i="85"/>
  <c r="K14" i="85" s="1"/>
  <c r="P13" i="85"/>
  <c r="M13" i="85" s="1"/>
  <c r="O13" i="85"/>
  <c r="L13" i="85" s="1"/>
  <c r="N13" i="85"/>
  <c r="K13" i="85" s="1"/>
  <c r="K87" i="86"/>
  <c r="J87" i="86"/>
  <c r="I87" i="86"/>
  <c r="H87" i="86"/>
  <c r="G87" i="86"/>
  <c r="F87" i="86"/>
  <c r="E87" i="86"/>
  <c r="D87" i="86"/>
  <c r="C87" i="86" s="1"/>
  <c r="A2" i="89"/>
  <c r="A4" i="84"/>
  <c r="O25" i="74"/>
  <c r="O23" i="74"/>
  <c r="J46" i="83"/>
  <c r="K46" i="83"/>
  <c r="L46" i="83"/>
  <c r="M46" i="83" s="1"/>
  <c r="J47" i="83"/>
  <c r="K47" i="83"/>
  <c r="L47" i="83"/>
  <c r="M47" i="83" s="1"/>
  <c r="J48" i="83"/>
  <c r="K48" i="83"/>
  <c r="L48" i="83"/>
  <c r="M48" i="83" s="1"/>
  <c r="J49" i="83"/>
  <c r="K49" i="83"/>
  <c r="L49" i="83"/>
  <c r="M49" i="83" s="1"/>
  <c r="L7" i="83"/>
  <c r="M7" i="83" s="1"/>
  <c r="K7" i="83"/>
  <c r="J7" i="83"/>
  <c r="L17" i="83"/>
  <c r="M17" i="83" s="1"/>
  <c r="K17" i="83"/>
  <c r="J17" i="83"/>
  <c r="L16" i="83"/>
  <c r="M16" i="83" s="1"/>
  <c r="K16" i="83"/>
  <c r="J16" i="83"/>
  <c r="L15" i="83"/>
  <c r="M15" i="83" s="1"/>
  <c r="K15" i="83"/>
  <c r="J15" i="83"/>
  <c r="L14" i="83"/>
  <c r="M14" i="83" s="1"/>
  <c r="K14" i="83"/>
  <c r="J14" i="83"/>
  <c r="L13" i="83"/>
  <c r="M13" i="83" s="1"/>
  <c r="K13" i="83"/>
  <c r="J13" i="83"/>
  <c r="L12" i="83"/>
  <c r="M12" i="83" s="1"/>
  <c r="K12" i="83"/>
  <c r="J12" i="83"/>
  <c r="L21" i="83"/>
  <c r="M21" i="83" s="1"/>
  <c r="K21" i="83"/>
  <c r="J21" i="83"/>
  <c r="J25" i="83"/>
  <c r="K25" i="83"/>
  <c r="L25" i="83"/>
  <c r="M25" i="83" s="1"/>
  <c r="J26" i="83"/>
  <c r="K26" i="83"/>
  <c r="L26" i="83"/>
  <c r="M26" i="83" s="1"/>
  <c r="J27" i="83"/>
  <c r="K27" i="83"/>
  <c r="L27" i="83"/>
  <c r="M27" i="83" s="1"/>
  <c r="L24" i="83"/>
  <c r="M24" i="83" s="1"/>
  <c r="K24" i="83"/>
  <c r="J24" i="83"/>
  <c r="M395" i="79"/>
  <c r="M378" i="79"/>
  <c r="M377" i="79"/>
  <c r="M376" i="79"/>
  <c r="G376" i="79"/>
  <c r="F376" i="79"/>
  <c r="E376" i="79"/>
  <c r="M375" i="79"/>
  <c r="G375" i="79"/>
  <c r="F375" i="79"/>
  <c r="E375" i="79"/>
  <c r="J32" i="74"/>
  <c r="Q31" i="74"/>
  <c r="R31" i="74" s="1"/>
  <c r="P31" i="74"/>
  <c r="O31" i="74"/>
  <c r="K31" i="74"/>
  <c r="J31" i="74"/>
  <c r="I31" i="74"/>
  <c r="H31" i="74"/>
  <c r="G31" i="74"/>
  <c r="F31" i="74"/>
  <c r="D31" i="74"/>
  <c r="J30" i="74"/>
  <c r="Q29" i="74"/>
  <c r="R29" i="74" s="1"/>
  <c r="P29" i="74"/>
  <c r="O29" i="74"/>
  <c r="K29" i="74"/>
  <c r="J29" i="74"/>
  <c r="I29" i="74"/>
  <c r="H29" i="74"/>
  <c r="G29" i="74"/>
  <c r="F29" i="74"/>
  <c r="D29" i="74"/>
  <c r="J28" i="74"/>
  <c r="Q27" i="74"/>
  <c r="R27" i="74" s="1"/>
  <c r="P27" i="74"/>
  <c r="O27" i="74"/>
  <c r="K27" i="74"/>
  <c r="J27" i="74"/>
  <c r="I27" i="74"/>
  <c r="H27" i="74"/>
  <c r="G27" i="74"/>
  <c r="F27" i="74"/>
  <c r="D27" i="74"/>
  <c r="J26" i="74"/>
  <c r="Q25" i="74"/>
  <c r="R25" i="74" s="1"/>
  <c r="P25" i="74"/>
  <c r="K25" i="74"/>
  <c r="J25" i="74"/>
  <c r="I25" i="74"/>
  <c r="H25" i="74"/>
  <c r="G25" i="74"/>
  <c r="F25" i="74"/>
  <c r="D25" i="74"/>
  <c r="J24" i="74"/>
  <c r="Q23" i="74"/>
  <c r="R23" i="74" s="1"/>
  <c r="P23" i="74"/>
  <c r="K23" i="74"/>
  <c r="J23" i="74"/>
  <c r="I23" i="74"/>
  <c r="H23" i="74"/>
  <c r="G23" i="74"/>
  <c r="F23" i="74"/>
  <c r="D23" i="74"/>
  <c r="M45" i="79"/>
  <c r="M44" i="79"/>
  <c r="J90" i="66"/>
  <c r="Q89" i="66"/>
  <c r="R89" i="66" s="1"/>
  <c r="P89" i="66"/>
  <c r="O89" i="66"/>
  <c r="K89" i="66"/>
  <c r="J89" i="66"/>
  <c r="I89" i="66"/>
  <c r="H89" i="66"/>
  <c r="D89" i="66"/>
  <c r="J88" i="66"/>
  <c r="Q87" i="66"/>
  <c r="R87" i="66" s="1"/>
  <c r="P87" i="66"/>
  <c r="O87" i="66"/>
  <c r="K87" i="66"/>
  <c r="J87" i="66"/>
  <c r="I87" i="66"/>
  <c r="H87" i="66"/>
  <c r="D87" i="66"/>
  <c r="M30" i="79"/>
  <c r="M29" i="79"/>
  <c r="J47" i="66"/>
  <c r="Q46" i="66"/>
  <c r="R46" i="66" s="1"/>
  <c r="P46" i="66"/>
  <c r="O46" i="66"/>
  <c r="K46" i="66"/>
  <c r="J46" i="66"/>
  <c r="I46" i="66"/>
  <c r="H46" i="66"/>
  <c r="G46" i="66"/>
  <c r="F46" i="66"/>
  <c r="D46" i="66"/>
  <c r="J45" i="66"/>
  <c r="Q44" i="66"/>
  <c r="R44" i="66" s="1"/>
  <c r="P44" i="66"/>
  <c r="O44" i="66"/>
  <c r="K44" i="66"/>
  <c r="J44" i="66"/>
  <c r="I44" i="66"/>
  <c r="H44" i="66"/>
  <c r="G44" i="66"/>
  <c r="F44" i="66"/>
  <c r="D44" i="66"/>
  <c r="J43" i="66"/>
  <c r="Q42" i="66"/>
  <c r="R42" i="66" s="1"/>
  <c r="P42" i="66"/>
  <c r="O42" i="66"/>
  <c r="K42" i="66"/>
  <c r="J42" i="66"/>
  <c r="I42" i="66"/>
  <c r="H42" i="66"/>
  <c r="G42" i="66"/>
  <c r="F42" i="66"/>
  <c r="D42" i="66"/>
  <c r="J197" i="66"/>
  <c r="Q196" i="66"/>
  <c r="R196" i="66" s="1"/>
  <c r="P196" i="66"/>
  <c r="O196" i="66"/>
  <c r="K196" i="66"/>
  <c r="J196" i="66"/>
  <c r="I196" i="66"/>
  <c r="H196" i="66"/>
  <c r="G196" i="66"/>
  <c r="F196" i="66"/>
  <c r="D196" i="66"/>
  <c r="J195" i="66"/>
  <c r="Q194" i="66"/>
  <c r="R194" i="66" s="1"/>
  <c r="P194" i="66"/>
  <c r="O194" i="66"/>
  <c r="K194" i="66"/>
  <c r="J194" i="66"/>
  <c r="I194" i="66"/>
  <c r="H194" i="66"/>
  <c r="G194" i="66"/>
  <c r="F194" i="66"/>
  <c r="D194" i="66"/>
  <c r="J193" i="66"/>
  <c r="Q192" i="66"/>
  <c r="R192" i="66" s="1"/>
  <c r="P192" i="66"/>
  <c r="O192" i="66"/>
  <c r="K192" i="66"/>
  <c r="J192" i="66"/>
  <c r="I192" i="66"/>
  <c r="H192" i="66"/>
  <c r="G192" i="66"/>
  <c r="F192" i="66"/>
  <c r="D192" i="66"/>
  <c r="J191" i="66"/>
  <c r="Q190" i="66"/>
  <c r="R190" i="66" s="1"/>
  <c r="P190" i="66"/>
  <c r="O190" i="66"/>
  <c r="K190" i="66"/>
  <c r="J190" i="66"/>
  <c r="I190" i="66"/>
  <c r="H190" i="66"/>
  <c r="G190" i="66"/>
  <c r="F190" i="66"/>
  <c r="D190" i="66"/>
  <c r="J189" i="66"/>
  <c r="Q188" i="66"/>
  <c r="R188" i="66" s="1"/>
  <c r="P188" i="66"/>
  <c r="O188" i="66"/>
  <c r="K188" i="66"/>
  <c r="J188" i="66"/>
  <c r="I188" i="66"/>
  <c r="H188" i="66"/>
  <c r="G188" i="66"/>
  <c r="F188" i="66"/>
  <c r="D188" i="66"/>
  <c r="J169" i="66"/>
  <c r="Q168" i="66"/>
  <c r="R168" i="66" s="1"/>
  <c r="P168" i="66"/>
  <c r="O168" i="66"/>
  <c r="K168" i="66"/>
  <c r="J168" i="66"/>
  <c r="I168" i="66"/>
  <c r="H168" i="66"/>
  <c r="G168" i="66"/>
  <c r="F168" i="66"/>
  <c r="D168" i="66"/>
  <c r="J167" i="66"/>
  <c r="Q166" i="66"/>
  <c r="R166" i="66" s="1"/>
  <c r="P166" i="66"/>
  <c r="O166" i="66"/>
  <c r="K166" i="66"/>
  <c r="J166" i="66"/>
  <c r="I166" i="66"/>
  <c r="H166" i="66"/>
  <c r="G166" i="66"/>
  <c r="F166" i="66"/>
  <c r="D166" i="66"/>
  <c r="J165" i="66"/>
  <c r="Q164" i="66"/>
  <c r="R164" i="66" s="1"/>
  <c r="P164" i="66"/>
  <c r="O164" i="66"/>
  <c r="K164" i="66"/>
  <c r="J164" i="66"/>
  <c r="I164" i="66"/>
  <c r="H164" i="66"/>
  <c r="G164" i="66"/>
  <c r="F164" i="66"/>
  <c r="D164" i="66"/>
  <c r="J163" i="66"/>
  <c r="Q162" i="66"/>
  <c r="R162" i="66" s="1"/>
  <c r="P162" i="66"/>
  <c r="O162" i="66"/>
  <c r="K162" i="66"/>
  <c r="J162" i="66"/>
  <c r="I162" i="66"/>
  <c r="H162" i="66"/>
  <c r="G162" i="66"/>
  <c r="F162" i="66"/>
  <c r="D162" i="66"/>
  <c r="J161" i="66"/>
  <c r="Q160" i="66"/>
  <c r="R160" i="66" s="1"/>
  <c r="P160" i="66"/>
  <c r="O160" i="66"/>
  <c r="K160" i="66"/>
  <c r="J160" i="66"/>
  <c r="I160" i="66"/>
  <c r="H160" i="66"/>
  <c r="G160" i="66"/>
  <c r="F160" i="66"/>
  <c r="D160" i="66"/>
  <c r="J141" i="66"/>
  <c r="Q140" i="66"/>
  <c r="R140" i="66" s="1"/>
  <c r="P140" i="66"/>
  <c r="O140" i="66"/>
  <c r="K140" i="66"/>
  <c r="J140" i="66"/>
  <c r="I140" i="66"/>
  <c r="H140" i="66"/>
  <c r="G140" i="66"/>
  <c r="F140" i="66"/>
  <c r="D140" i="66"/>
  <c r="J139" i="66"/>
  <c r="Q138" i="66"/>
  <c r="R138" i="66" s="1"/>
  <c r="P138" i="66"/>
  <c r="O138" i="66"/>
  <c r="K138" i="66"/>
  <c r="J138" i="66"/>
  <c r="I138" i="66"/>
  <c r="H138" i="66"/>
  <c r="G138" i="66"/>
  <c r="F138" i="66"/>
  <c r="D138" i="66"/>
  <c r="J137" i="66"/>
  <c r="Q136" i="66"/>
  <c r="R136" i="66" s="1"/>
  <c r="P136" i="66"/>
  <c r="O136" i="66"/>
  <c r="K136" i="66"/>
  <c r="J136" i="66"/>
  <c r="I136" i="66"/>
  <c r="H136" i="66"/>
  <c r="G136" i="66"/>
  <c r="F136" i="66"/>
  <c r="D136" i="66"/>
  <c r="J135" i="66"/>
  <c r="Q134" i="66"/>
  <c r="R134" i="66" s="1"/>
  <c r="P134" i="66"/>
  <c r="O134" i="66"/>
  <c r="K134" i="66"/>
  <c r="J134" i="66"/>
  <c r="I134" i="66"/>
  <c r="H134" i="66"/>
  <c r="G134" i="66"/>
  <c r="F134" i="66"/>
  <c r="D134" i="66"/>
  <c r="M24" i="79"/>
  <c r="M23" i="79"/>
  <c r="M22" i="79"/>
  <c r="M108" i="79"/>
  <c r="M107" i="79"/>
  <c r="M106" i="79"/>
  <c r="M105" i="79"/>
  <c r="M104" i="79"/>
  <c r="M82" i="79"/>
  <c r="M81" i="79"/>
  <c r="M80" i="79"/>
  <c r="M79" i="79"/>
  <c r="M78" i="79"/>
  <c r="M70" i="79"/>
  <c r="M69" i="79"/>
  <c r="M68" i="79"/>
  <c r="M67" i="79"/>
  <c r="M66" i="79"/>
  <c r="M58" i="79"/>
  <c r="M57" i="79"/>
  <c r="M56" i="79"/>
  <c r="M55" i="79"/>
  <c r="J112" i="74"/>
  <c r="Q111" i="74"/>
  <c r="N111" i="74" s="1"/>
  <c r="P111" i="74"/>
  <c r="O111" i="74"/>
  <c r="L111" i="74" s="1"/>
  <c r="K111" i="74"/>
  <c r="J111" i="74"/>
  <c r="I111" i="74"/>
  <c r="H111" i="74"/>
  <c r="G111" i="74"/>
  <c r="F111" i="74"/>
  <c r="D111" i="74"/>
  <c r="J110" i="74"/>
  <c r="Q109" i="74"/>
  <c r="N109" i="74" s="1"/>
  <c r="P109" i="74"/>
  <c r="M109" i="74" s="1"/>
  <c r="M110" i="74" s="1"/>
  <c r="O109" i="74"/>
  <c r="L109" i="74" s="1"/>
  <c r="L110" i="74" s="1"/>
  <c r="K109" i="74"/>
  <c r="J109" i="74"/>
  <c r="I109" i="74"/>
  <c r="H109" i="74"/>
  <c r="G109" i="74"/>
  <c r="F109" i="74"/>
  <c r="D109" i="74"/>
  <c r="J108" i="74"/>
  <c r="Q107" i="74"/>
  <c r="R107" i="74" s="1"/>
  <c r="P107" i="74"/>
  <c r="M107" i="74" s="1"/>
  <c r="O107" i="74"/>
  <c r="L107" i="74" s="1"/>
  <c r="L108" i="74" s="1"/>
  <c r="K107" i="74"/>
  <c r="J107" i="74"/>
  <c r="I107" i="74"/>
  <c r="H107" i="74"/>
  <c r="G107" i="74"/>
  <c r="F107" i="74"/>
  <c r="D107" i="74"/>
  <c r="J106" i="74"/>
  <c r="Q105" i="74"/>
  <c r="R105" i="74" s="1"/>
  <c r="P105" i="74"/>
  <c r="M105" i="74" s="1"/>
  <c r="M106" i="74" s="1"/>
  <c r="O105" i="74"/>
  <c r="L105" i="74" s="1"/>
  <c r="K105" i="74"/>
  <c r="J105" i="74"/>
  <c r="I105" i="74"/>
  <c r="H105" i="74"/>
  <c r="G105" i="74"/>
  <c r="F105" i="74"/>
  <c r="D105" i="74"/>
  <c r="J104" i="74"/>
  <c r="Q103" i="74"/>
  <c r="R103" i="74" s="1"/>
  <c r="P103" i="74"/>
  <c r="M103" i="74" s="1"/>
  <c r="O103" i="74"/>
  <c r="K103" i="74"/>
  <c r="J103" i="74"/>
  <c r="I103" i="74"/>
  <c r="H103" i="74"/>
  <c r="G103" i="74"/>
  <c r="F103" i="74"/>
  <c r="D103" i="74"/>
  <c r="M134" i="79"/>
  <c r="M133" i="79"/>
  <c r="M132" i="79"/>
  <c r="M131" i="79"/>
  <c r="M130" i="79"/>
  <c r="J147" i="74"/>
  <c r="Q146" i="74"/>
  <c r="R146" i="74" s="1"/>
  <c r="P146" i="74"/>
  <c r="M146" i="74" s="1"/>
  <c r="O146" i="74"/>
  <c r="L146" i="74" s="1"/>
  <c r="K146" i="74"/>
  <c r="J146" i="74"/>
  <c r="I146" i="74"/>
  <c r="H146" i="74"/>
  <c r="G146" i="74"/>
  <c r="F146" i="74"/>
  <c r="D146" i="74"/>
  <c r="J145" i="74"/>
  <c r="Q144" i="74"/>
  <c r="R144" i="74" s="1"/>
  <c r="P144" i="74"/>
  <c r="M144" i="74" s="1"/>
  <c r="O144" i="74"/>
  <c r="L144" i="74" s="1"/>
  <c r="K144" i="74"/>
  <c r="J144" i="74"/>
  <c r="I144" i="74"/>
  <c r="H144" i="74"/>
  <c r="G144" i="74"/>
  <c r="F144" i="74"/>
  <c r="D144" i="74"/>
  <c r="J143" i="74"/>
  <c r="Q142" i="74"/>
  <c r="N142" i="74" s="1"/>
  <c r="P142" i="74"/>
  <c r="M142" i="74" s="1"/>
  <c r="O142" i="74"/>
  <c r="L142" i="74" s="1"/>
  <c r="K142" i="74"/>
  <c r="J142" i="74"/>
  <c r="I142" i="74"/>
  <c r="H142" i="74"/>
  <c r="G142" i="74"/>
  <c r="F142" i="74"/>
  <c r="D142" i="74"/>
  <c r="J141" i="74"/>
  <c r="Q140" i="74"/>
  <c r="R140" i="74" s="1"/>
  <c r="P140" i="74"/>
  <c r="M140" i="74" s="1"/>
  <c r="O140" i="74"/>
  <c r="L140" i="74" s="1"/>
  <c r="L141" i="74" s="1"/>
  <c r="K140" i="74"/>
  <c r="J140" i="74"/>
  <c r="I140" i="74"/>
  <c r="H140" i="74"/>
  <c r="G140" i="74"/>
  <c r="F140" i="74"/>
  <c r="D140" i="74"/>
  <c r="J139" i="74"/>
  <c r="Q138" i="74"/>
  <c r="R138" i="74" s="1"/>
  <c r="P138" i="74"/>
  <c r="O138" i="74"/>
  <c r="L138" i="74" s="1"/>
  <c r="K138" i="74"/>
  <c r="J138" i="74"/>
  <c r="I138" i="74"/>
  <c r="H138" i="74"/>
  <c r="G138" i="74"/>
  <c r="F138" i="74"/>
  <c r="D138" i="74"/>
  <c r="M147" i="79"/>
  <c r="M146" i="79"/>
  <c r="M145" i="79"/>
  <c r="M144" i="79"/>
  <c r="J58" i="66"/>
  <c r="J56" i="66"/>
  <c r="Q57" i="66"/>
  <c r="R57" i="66" s="1"/>
  <c r="P57" i="66"/>
  <c r="M57" i="66" s="1"/>
  <c r="M58" i="66" s="1"/>
  <c r="M63" i="66" s="1"/>
  <c r="O57" i="66"/>
  <c r="L57" i="66" s="1"/>
  <c r="L58" i="66" s="1"/>
  <c r="L63" i="66" s="1"/>
  <c r="K57" i="66"/>
  <c r="J57" i="66"/>
  <c r="I57" i="66"/>
  <c r="H57" i="66"/>
  <c r="G57" i="66"/>
  <c r="F57" i="66"/>
  <c r="D57" i="66"/>
  <c r="Q55" i="66"/>
  <c r="R55" i="66" s="1"/>
  <c r="P55" i="66"/>
  <c r="M55" i="66" s="1"/>
  <c r="O55" i="66"/>
  <c r="L55" i="66" s="1"/>
  <c r="K55" i="66"/>
  <c r="J55" i="66"/>
  <c r="I55" i="66"/>
  <c r="H55" i="66"/>
  <c r="G55" i="66"/>
  <c r="F55" i="66"/>
  <c r="D55" i="66"/>
  <c r="D160" i="74"/>
  <c r="J163" i="74"/>
  <c r="Q162" i="74"/>
  <c r="R162" i="74" s="1"/>
  <c r="P162" i="74"/>
  <c r="M162" i="74" s="1"/>
  <c r="O162" i="74"/>
  <c r="L162" i="74" s="1"/>
  <c r="L163" i="74" s="1"/>
  <c r="K162" i="74"/>
  <c r="J162" i="74"/>
  <c r="I162" i="74"/>
  <c r="H162" i="74"/>
  <c r="G162" i="74"/>
  <c r="F162" i="74"/>
  <c r="D162" i="74"/>
  <c r="J161" i="74"/>
  <c r="Q160" i="74"/>
  <c r="R160" i="74" s="1"/>
  <c r="P160" i="74"/>
  <c r="M160" i="74" s="1"/>
  <c r="M161" i="74" s="1"/>
  <c r="O160" i="74"/>
  <c r="K160" i="74"/>
  <c r="J160" i="74"/>
  <c r="I160" i="74"/>
  <c r="H160" i="74"/>
  <c r="G160" i="74"/>
  <c r="F160" i="74"/>
  <c r="J159" i="74"/>
  <c r="Q158" i="74"/>
  <c r="P158" i="74"/>
  <c r="M158" i="74" s="1"/>
  <c r="M159" i="74" s="1"/>
  <c r="O158" i="74"/>
  <c r="L158" i="74" s="1"/>
  <c r="K158" i="74"/>
  <c r="J158" i="74"/>
  <c r="I158" i="74"/>
  <c r="H158" i="74"/>
  <c r="G158" i="74"/>
  <c r="F158" i="74"/>
  <c r="D158" i="74"/>
  <c r="J157" i="74"/>
  <c r="Q156" i="74"/>
  <c r="P156" i="74"/>
  <c r="M156" i="74" s="1"/>
  <c r="O156" i="74"/>
  <c r="L156" i="74" s="1"/>
  <c r="K156" i="74"/>
  <c r="J156" i="74"/>
  <c r="I156" i="74"/>
  <c r="H156" i="74"/>
  <c r="G156" i="74"/>
  <c r="F156" i="74"/>
  <c r="D156" i="74"/>
  <c r="J155" i="74"/>
  <c r="Q154" i="74"/>
  <c r="R154" i="74" s="1"/>
  <c r="P154" i="74"/>
  <c r="O154" i="74"/>
  <c r="L154" i="74" s="1"/>
  <c r="L155" i="74" s="1"/>
  <c r="K154" i="74"/>
  <c r="J154" i="74"/>
  <c r="I154" i="74"/>
  <c r="H154" i="74"/>
  <c r="G154" i="74"/>
  <c r="F154" i="74"/>
  <c r="D154" i="74"/>
  <c r="J63" i="85"/>
  <c r="I63" i="85"/>
  <c r="H63" i="85"/>
  <c r="G63" i="85"/>
  <c r="F63" i="85"/>
  <c r="E63" i="85"/>
  <c r="D63" i="85"/>
  <c r="C63" i="85" s="1"/>
  <c r="J62" i="85"/>
  <c r="I62" i="85"/>
  <c r="H62" i="85"/>
  <c r="G62" i="85"/>
  <c r="F62" i="85"/>
  <c r="E62" i="85"/>
  <c r="D62" i="85"/>
  <c r="C62" i="85" s="1"/>
  <c r="J74" i="85"/>
  <c r="I74" i="85"/>
  <c r="H74" i="85"/>
  <c r="G74" i="85"/>
  <c r="F74" i="85"/>
  <c r="E74" i="85"/>
  <c r="D74" i="85"/>
  <c r="C74" i="85" s="1"/>
  <c r="J73" i="85"/>
  <c r="I73" i="85"/>
  <c r="H73" i="85"/>
  <c r="G73" i="85"/>
  <c r="F73" i="85"/>
  <c r="E73" i="85"/>
  <c r="D73" i="85"/>
  <c r="C73" i="85" s="1"/>
  <c r="J85" i="85"/>
  <c r="I85" i="85"/>
  <c r="H85" i="85"/>
  <c r="G85" i="85"/>
  <c r="F85" i="85"/>
  <c r="E85" i="85"/>
  <c r="D85" i="85"/>
  <c r="C85" i="85" s="1"/>
  <c r="J84" i="85"/>
  <c r="I84" i="85"/>
  <c r="H84" i="85"/>
  <c r="G84" i="85"/>
  <c r="F84" i="85"/>
  <c r="E84" i="85"/>
  <c r="D84" i="85"/>
  <c r="C84" i="85" s="1"/>
  <c r="J98" i="85"/>
  <c r="I98" i="85"/>
  <c r="H98" i="85"/>
  <c r="G98" i="85"/>
  <c r="F98" i="85"/>
  <c r="E98" i="85"/>
  <c r="D98" i="85"/>
  <c r="C98" i="85" s="1"/>
  <c r="J97" i="85"/>
  <c r="I97" i="85"/>
  <c r="H97" i="85"/>
  <c r="G97" i="85"/>
  <c r="F97" i="85"/>
  <c r="E97" i="85"/>
  <c r="D97" i="85"/>
  <c r="C97" i="85" s="1"/>
  <c r="J96" i="85"/>
  <c r="I96" i="85"/>
  <c r="H96" i="85"/>
  <c r="G96" i="85"/>
  <c r="F96" i="85"/>
  <c r="E96" i="85"/>
  <c r="D96" i="85"/>
  <c r="C96" i="85" s="1"/>
  <c r="J125" i="85"/>
  <c r="I125" i="85"/>
  <c r="H125" i="85"/>
  <c r="G125" i="85"/>
  <c r="F125" i="85"/>
  <c r="E125" i="85"/>
  <c r="D125" i="85"/>
  <c r="C125" i="85" s="1"/>
  <c r="J124" i="85"/>
  <c r="I124" i="85"/>
  <c r="H124" i="85"/>
  <c r="G124" i="85"/>
  <c r="F124" i="85"/>
  <c r="E124" i="85"/>
  <c r="D124" i="85"/>
  <c r="C124" i="85" s="1"/>
  <c r="J123" i="85"/>
  <c r="I123" i="85"/>
  <c r="H123" i="85"/>
  <c r="G123" i="85"/>
  <c r="F123" i="85"/>
  <c r="E123" i="85"/>
  <c r="D123" i="85"/>
  <c r="C123" i="85" s="1"/>
  <c r="J122" i="85"/>
  <c r="I122" i="85"/>
  <c r="H122" i="85"/>
  <c r="G122" i="85"/>
  <c r="F122" i="85"/>
  <c r="E122" i="85"/>
  <c r="D122" i="85"/>
  <c r="C122" i="85" s="1"/>
  <c r="J121" i="85"/>
  <c r="I121" i="85"/>
  <c r="H121" i="85"/>
  <c r="G121" i="85"/>
  <c r="F121" i="85"/>
  <c r="E121" i="85"/>
  <c r="D121" i="85"/>
  <c r="C121" i="85" s="1"/>
  <c r="M262" i="79"/>
  <c r="M261" i="79"/>
  <c r="M268" i="79"/>
  <c r="M267" i="79"/>
  <c r="M274" i="79"/>
  <c r="M273" i="79"/>
  <c r="M282" i="79"/>
  <c r="M281" i="79"/>
  <c r="M280" i="79"/>
  <c r="M299" i="79"/>
  <c r="M298" i="79"/>
  <c r="M297" i="79"/>
  <c r="M296" i="79"/>
  <c r="M295" i="79"/>
  <c r="D204" i="66"/>
  <c r="F204" i="66"/>
  <c r="F177" i="66"/>
  <c r="F206" i="66"/>
  <c r="G206" i="66"/>
  <c r="G204" i="66"/>
  <c r="J213" i="66"/>
  <c r="Q212" i="66"/>
  <c r="N212" i="66" s="1"/>
  <c r="P212" i="66"/>
  <c r="M212" i="66" s="1"/>
  <c r="M213" i="66" s="1"/>
  <c r="O212" i="66"/>
  <c r="L212" i="66" s="1"/>
  <c r="K212" i="66"/>
  <c r="J212" i="66"/>
  <c r="I212" i="66"/>
  <c r="H212" i="66"/>
  <c r="G212" i="66"/>
  <c r="F212" i="66"/>
  <c r="D212" i="66"/>
  <c r="J211" i="66"/>
  <c r="Q210" i="66"/>
  <c r="R210" i="66" s="1"/>
  <c r="P210" i="66"/>
  <c r="M210" i="66" s="1"/>
  <c r="O210" i="66"/>
  <c r="L210" i="66" s="1"/>
  <c r="K210" i="66"/>
  <c r="J210" i="66"/>
  <c r="I210" i="66"/>
  <c r="H210" i="66"/>
  <c r="G210" i="66"/>
  <c r="F210" i="66"/>
  <c r="D210" i="66"/>
  <c r="J209" i="66"/>
  <c r="Q208" i="66"/>
  <c r="R208" i="66" s="1"/>
  <c r="P208" i="66"/>
  <c r="M208" i="66" s="1"/>
  <c r="M209" i="66" s="1"/>
  <c r="O208" i="66"/>
  <c r="K208" i="66"/>
  <c r="J208" i="66"/>
  <c r="I208" i="66"/>
  <c r="H208" i="66"/>
  <c r="G208" i="66"/>
  <c r="F208" i="66"/>
  <c r="D208" i="66"/>
  <c r="J207" i="66"/>
  <c r="Q206" i="66"/>
  <c r="R206" i="66" s="1"/>
  <c r="P206" i="66"/>
  <c r="O206" i="66"/>
  <c r="K206" i="66"/>
  <c r="J206" i="66"/>
  <c r="I206" i="66"/>
  <c r="H206" i="66"/>
  <c r="D206" i="66"/>
  <c r="J205" i="66"/>
  <c r="Q204" i="66"/>
  <c r="N204" i="66" s="1"/>
  <c r="P204" i="66"/>
  <c r="M204" i="66" s="1"/>
  <c r="M205" i="66" s="1"/>
  <c r="O204" i="66"/>
  <c r="L204" i="66" s="1"/>
  <c r="L205" i="66" s="1"/>
  <c r="K204" i="66"/>
  <c r="J204" i="66"/>
  <c r="I204" i="66"/>
  <c r="H204" i="66"/>
  <c r="M88" i="79"/>
  <c r="M87" i="79"/>
  <c r="M86" i="79"/>
  <c r="M85" i="79"/>
  <c r="M84" i="79"/>
  <c r="J81" i="87"/>
  <c r="J79" i="87"/>
  <c r="J77" i="87"/>
  <c r="J75" i="87"/>
  <c r="J73" i="87"/>
  <c r="J63" i="87"/>
  <c r="J61" i="87"/>
  <c r="J59" i="87"/>
  <c r="J57" i="87"/>
  <c r="J55" i="87"/>
  <c r="J53" i="87"/>
  <c r="J42" i="87"/>
  <c r="J39" i="87"/>
  <c r="J36" i="87"/>
  <c r="J33" i="87"/>
  <c r="J30" i="87"/>
  <c r="J27" i="87"/>
  <c r="I13" i="86"/>
  <c r="J58" i="86"/>
  <c r="I58" i="86"/>
  <c r="J25" i="85"/>
  <c r="J30" i="85"/>
  <c r="I30" i="85"/>
  <c r="H30" i="85"/>
  <c r="G30" i="85"/>
  <c r="F30" i="85"/>
  <c r="E30" i="85"/>
  <c r="D30" i="85"/>
  <c r="C30" i="85" s="1"/>
  <c r="J27" i="85"/>
  <c r="I27" i="85"/>
  <c r="H27" i="85"/>
  <c r="G27" i="85"/>
  <c r="F27" i="85"/>
  <c r="E27" i="85"/>
  <c r="D27" i="85"/>
  <c r="C27" i="85" s="1"/>
  <c r="M248" i="79"/>
  <c r="M245" i="79"/>
  <c r="P219" i="85"/>
  <c r="M219" i="85" s="1"/>
  <c r="O219" i="85"/>
  <c r="L219" i="85" s="1"/>
  <c r="N219" i="85"/>
  <c r="K219" i="85" s="1"/>
  <c r="P218" i="85"/>
  <c r="M218" i="85" s="1"/>
  <c r="O218" i="85"/>
  <c r="L218" i="85" s="1"/>
  <c r="N218" i="85"/>
  <c r="K218" i="85" s="1"/>
  <c r="P216" i="85"/>
  <c r="Q216" i="85" s="1"/>
  <c r="O216" i="85"/>
  <c r="L216" i="85" s="1"/>
  <c r="N216" i="85"/>
  <c r="K216" i="85" s="1"/>
  <c r="P215" i="85"/>
  <c r="M215" i="85" s="1"/>
  <c r="O215" i="85"/>
  <c r="L215" i="85" s="1"/>
  <c r="N215" i="85"/>
  <c r="K215" i="85" s="1"/>
  <c r="P214" i="85"/>
  <c r="M214" i="85" s="1"/>
  <c r="O214" i="85"/>
  <c r="L214" i="85" s="1"/>
  <c r="N214" i="85"/>
  <c r="K214" i="85" s="1"/>
  <c r="P211" i="85"/>
  <c r="Q211" i="85" s="1"/>
  <c r="O211" i="85"/>
  <c r="L211" i="85" s="1"/>
  <c r="N211" i="85"/>
  <c r="K211" i="85" s="1"/>
  <c r="P210" i="85"/>
  <c r="M210" i="85" s="1"/>
  <c r="O210" i="85"/>
  <c r="L210" i="85" s="1"/>
  <c r="N210" i="85"/>
  <c r="K210" i="85" s="1"/>
  <c r="P202" i="85"/>
  <c r="M202" i="85" s="1"/>
  <c r="O202" i="85"/>
  <c r="L202" i="85" s="1"/>
  <c r="N202" i="85"/>
  <c r="K202" i="85" s="1"/>
  <c r="P201" i="85"/>
  <c r="M201" i="85" s="1"/>
  <c r="O201" i="85"/>
  <c r="L201" i="85" s="1"/>
  <c r="N201" i="85"/>
  <c r="K201" i="85" s="1"/>
  <c r="P193" i="85"/>
  <c r="Q193" i="85" s="1"/>
  <c r="O193" i="85"/>
  <c r="L193" i="85" s="1"/>
  <c r="N193" i="85"/>
  <c r="K193" i="85" s="1"/>
  <c r="P192" i="85"/>
  <c r="M192" i="85" s="1"/>
  <c r="O192" i="85"/>
  <c r="L192" i="85" s="1"/>
  <c r="N192" i="85"/>
  <c r="K192" i="85" s="1"/>
  <c r="P191" i="85"/>
  <c r="M191" i="85" s="1"/>
  <c r="O191" i="85"/>
  <c r="L191" i="85" s="1"/>
  <c r="N191" i="85"/>
  <c r="K191" i="85" s="1"/>
  <c r="N12" i="85"/>
  <c r="K12" i="85" s="1"/>
  <c r="P12" i="85"/>
  <c r="O12" i="85"/>
  <c r="L12" i="85" s="1"/>
  <c r="M357" i="79"/>
  <c r="M358" i="79"/>
  <c r="M359" i="79"/>
  <c r="M361" i="79"/>
  <c r="M362" i="79"/>
  <c r="Q12" i="66"/>
  <c r="N12" i="66" s="1"/>
  <c r="L251" i="79" s="1"/>
  <c r="Q12" i="74"/>
  <c r="N12" i="74" s="1"/>
  <c r="Q138" i="86"/>
  <c r="N138" i="86" s="1"/>
  <c r="P138" i="86"/>
  <c r="M138" i="86" s="1"/>
  <c r="O138" i="86"/>
  <c r="L138" i="86" s="1"/>
  <c r="N137" i="86"/>
  <c r="P137" i="86"/>
  <c r="M137" i="86" s="1"/>
  <c r="O137" i="86"/>
  <c r="L137" i="86" s="1"/>
  <c r="Q135" i="86"/>
  <c r="N135" i="86" s="1"/>
  <c r="P135" i="86"/>
  <c r="M135" i="86" s="1"/>
  <c r="O135" i="86"/>
  <c r="L135" i="86" s="1"/>
  <c r="Q134" i="86"/>
  <c r="N134" i="86" s="1"/>
  <c r="P134" i="86"/>
  <c r="M134" i="86" s="1"/>
  <c r="O134" i="86"/>
  <c r="L134" i="86" s="1"/>
  <c r="Q133" i="86"/>
  <c r="N133" i="86" s="1"/>
  <c r="P133" i="86"/>
  <c r="M133" i="86" s="1"/>
  <c r="O133" i="86"/>
  <c r="L133" i="86" s="1"/>
  <c r="O132" i="86"/>
  <c r="L132" i="86" s="1"/>
  <c r="P132" i="86"/>
  <c r="M132" i="86" s="1"/>
  <c r="Q132" i="86"/>
  <c r="N132" i="86" s="1"/>
  <c r="D13" i="86"/>
  <c r="C15" i="86" s="1"/>
  <c r="E13" i="86"/>
  <c r="F13" i="86"/>
  <c r="G13" i="86"/>
  <c r="H13" i="86"/>
  <c r="K13" i="86"/>
  <c r="D16" i="86"/>
  <c r="C16" i="86" s="1"/>
  <c r="E16" i="86"/>
  <c r="F16" i="86"/>
  <c r="G16" i="86"/>
  <c r="H16" i="86"/>
  <c r="I16" i="86"/>
  <c r="K16" i="86"/>
  <c r="M236" i="79"/>
  <c r="O100" i="66"/>
  <c r="L100" i="66" s="1"/>
  <c r="Q100" i="66"/>
  <c r="R100" i="66" s="1"/>
  <c r="Q98" i="66"/>
  <c r="N98" i="66" s="1"/>
  <c r="P100" i="66"/>
  <c r="M100" i="66" s="1"/>
  <c r="M101" i="66" s="1"/>
  <c r="P98" i="66"/>
  <c r="O98" i="66"/>
  <c r="L98" i="66" s="1"/>
  <c r="J101" i="66"/>
  <c r="K100" i="66"/>
  <c r="J100" i="66"/>
  <c r="I100" i="66"/>
  <c r="H100" i="66"/>
  <c r="J99" i="66"/>
  <c r="K98" i="66"/>
  <c r="J98" i="66"/>
  <c r="I98" i="66"/>
  <c r="H98" i="66"/>
  <c r="M47" i="79"/>
  <c r="M48" i="79"/>
  <c r="M240" i="79"/>
  <c r="J17" i="85"/>
  <c r="I17" i="85"/>
  <c r="H17" i="85"/>
  <c r="G17" i="85"/>
  <c r="F17" i="85"/>
  <c r="E17" i="85"/>
  <c r="D17" i="85"/>
  <c r="C17" i="85" s="1"/>
  <c r="J103" i="86"/>
  <c r="K103" i="86"/>
  <c r="I103" i="86"/>
  <c r="H103" i="86"/>
  <c r="G103" i="86"/>
  <c r="F103" i="86"/>
  <c r="E103" i="86"/>
  <c r="D103" i="86"/>
  <c r="C104" i="86" s="1"/>
  <c r="C113" i="86" s="1"/>
  <c r="J70" i="86"/>
  <c r="K70" i="86"/>
  <c r="I70" i="86"/>
  <c r="H70" i="86"/>
  <c r="G70" i="86"/>
  <c r="F70" i="86"/>
  <c r="E70" i="86"/>
  <c r="D70" i="86"/>
  <c r="C71" i="86" s="1"/>
  <c r="C86" i="86" s="1"/>
  <c r="D25" i="86"/>
  <c r="C26" i="86" s="1"/>
  <c r="D28" i="86"/>
  <c r="C30" i="86" s="1"/>
  <c r="K28" i="86"/>
  <c r="I28" i="86"/>
  <c r="H28" i="86"/>
  <c r="G28" i="86"/>
  <c r="F28" i="86"/>
  <c r="E28" i="86"/>
  <c r="M221" i="79"/>
  <c r="M207" i="79"/>
  <c r="M192" i="79"/>
  <c r="M61" i="79"/>
  <c r="M64" i="79"/>
  <c r="M63" i="79"/>
  <c r="M62" i="79"/>
  <c r="M60" i="79"/>
  <c r="D14" i="66"/>
  <c r="Q26" i="66"/>
  <c r="N26" i="66" s="1"/>
  <c r="D35" i="66"/>
  <c r="D24" i="66"/>
  <c r="D15" i="68"/>
  <c r="O24" i="66"/>
  <c r="L24" i="66" s="1"/>
  <c r="P24" i="66"/>
  <c r="M24" i="66" s="1"/>
  <c r="K255" i="79" s="1"/>
  <c r="O26" i="66"/>
  <c r="L26" i="66" s="1"/>
  <c r="P26" i="66"/>
  <c r="M26" i="66" s="1"/>
  <c r="M15" i="79"/>
  <c r="M7" i="79"/>
  <c r="M8" i="79"/>
  <c r="F50" i="85"/>
  <c r="G50" i="85"/>
  <c r="H50" i="85"/>
  <c r="I50" i="85"/>
  <c r="J50" i="85"/>
  <c r="J51" i="85"/>
  <c r="I51" i="85"/>
  <c r="H51" i="85"/>
  <c r="G51" i="85"/>
  <c r="F51" i="85"/>
  <c r="E51" i="85"/>
  <c r="D51" i="85"/>
  <c r="C51" i="85" s="1"/>
  <c r="E50" i="85"/>
  <c r="D50" i="85"/>
  <c r="C50" i="85" s="1"/>
  <c r="J41" i="85"/>
  <c r="I41" i="85"/>
  <c r="H41" i="85"/>
  <c r="G41" i="85"/>
  <c r="F41" i="85"/>
  <c r="E41" i="85"/>
  <c r="D41" i="85"/>
  <c r="C41" i="85" s="1"/>
  <c r="J40" i="85"/>
  <c r="I40" i="85"/>
  <c r="H40" i="85"/>
  <c r="G40" i="85"/>
  <c r="F40" i="85"/>
  <c r="E40" i="85"/>
  <c r="D40" i="85"/>
  <c r="C40" i="85" s="1"/>
  <c r="D88" i="74"/>
  <c r="D86" i="74"/>
  <c r="D185" i="66"/>
  <c r="D183" i="66"/>
  <c r="D181" i="66"/>
  <c r="D179" i="66"/>
  <c r="D177" i="66"/>
  <c r="D178" i="74"/>
  <c r="D176" i="74"/>
  <c r="D174" i="74"/>
  <c r="D172" i="74"/>
  <c r="D170" i="74"/>
  <c r="D128" i="74"/>
  <c r="D126" i="74"/>
  <c r="D124" i="74"/>
  <c r="D122" i="74"/>
  <c r="D120" i="74"/>
  <c r="J95" i="74"/>
  <c r="Q94" i="74"/>
  <c r="R94" i="74" s="1"/>
  <c r="P94" i="74"/>
  <c r="M94" i="74" s="1"/>
  <c r="O94" i="74"/>
  <c r="L94" i="74" s="1"/>
  <c r="K94" i="74"/>
  <c r="J94" i="74"/>
  <c r="I94" i="74"/>
  <c r="H94" i="74"/>
  <c r="G94" i="74"/>
  <c r="F94" i="74"/>
  <c r="J93" i="74"/>
  <c r="Q92" i="74"/>
  <c r="R92" i="74" s="1"/>
  <c r="P92" i="74"/>
  <c r="M92" i="74" s="1"/>
  <c r="O92" i="74"/>
  <c r="L92" i="74" s="1"/>
  <c r="L93" i="74" s="1"/>
  <c r="K92" i="74"/>
  <c r="J92" i="74"/>
  <c r="I92" i="74"/>
  <c r="H92" i="74"/>
  <c r="G92" i="74"/>
  <c r="F92" i="74"/>
  <c r="J91" i="74"/>
  <c r="Q90" i="74"/>
  <c r="R90" i="74" s="1"/>
  <c r="P90" i="74"/>
  <c r="O90" i="74"/>
  <c r="L90" i="74" s="1"/>
  <c r="K90" i="74"/>
  <c r="J90" i="74"/>
  <c r="I90" i="74"/>
  <c r="H90" i="74"/>
  <c r="G90" i="74"/>
  <c r="F90" i="74"/>
  <c r="J89" i="74"/>
  <c r="Q88" i="74"/>
  <c r="R88" i="74" s="1"/>
  <c r="P88" i="74"/>
  <c r="M88" i="74" s="1"/>
  <c r="M89" i="74" s="1"/>
  <c r="O88" i="74"/>
  <c r="L88" i="74" s="1"/>
  <c r="K88" i="74"/>
  <c r="J88" i="74"/>
  <c r="I88" i="74"/>
  <c r="H88" i="74"/>
  <c r="G88" i="74"/>
  <c r="F88" i="74"/>
  <c r="J87" i="74"/>
  <c r="Q86" i="74"/>
  <c r="R86" i="74" s="1"/>
  <c r="P86" i="74"/>
  <c r="M86" i="74" s="1"/>
  <c r="O86" i="74"/>
  <c r="L86" i="74" s="1"/>
  <c r="K86" i="74"/>
  <c r="J86" i="74"/>
  <c r="I86" i="74"/>
  <c r="H86" i="74"/>
  <c r="G86" i="74"/>
  <c r="F86" i="74"/>
  <c r="D90" i="74"/>
  <c r="D92" i="74"/>
  <c r="D94" i="74"/>
  <c r="I165" i="85"/>
  <c r="I163" i="85"/>
  <c r="I161" i="85"/>
  <c r="I148" i="85"/>
  <c r="I147" i="85"/>
  <c r="I146" i="85"/>
  <c r="I134" i="85"/>
  <c r="I133" i="85"/>
  <c r="I119" i="85"/>
  <c r="I118" i="85"/>
  <c r="I117" i="85"/>
  <c r="I116" i="85"/>
  <c r="I115" i="85"/>
  <c r="I108" i="85"/>
  <c r="I107" i="85"/>
  <c r="I106" i="85"/>
  <c r="I105" i="85"/>
  <c r="I94" i="85"/>
  <c r="I93" i="85"/>
  <c r="I92" i="85"/>
  <c r="I82" i="85"/>
  <c r="I81" i="85"/>
  <c r="I71" i="85"/>
  <c r="I70" i="85"/>
  <c r="I60" i="85"/>
  <c r="I59" i="85"/>
  <c r="M293" i="79"/>
  <c r="M141" i="79"/>
  <c r="J131" i="74"/>
  <c r="Q130" i="74"/>
  <c r="P130" i="74"/>
  <c r="M130" i="74" s="1"/>
  <c r="M131" i="74" s="1"/>
  <c r="O130" i="74"/>
  <c r="K130" i="74"/>
  <c r="J130" i="74"/>
  <c r="I130" i="74"/>
  <c r="H130" i="74"/>
  <c r="G130" i="74"/>
  <c r="F130" i="74"/>
  <c r="D130" i="74"/>
  <c r="J163" i="85"/>
  <c r="H163" i="85"/>
  <c r="G163" i="85"/>
  <c r="F163" i="85"/>
  <c r="E163" i="85"/>
  <c r="D163" i="85"/>
  <c r="C164" i="85" s="1"/>
  <c r="M316" i="79"/>
  <c r="J181" i="85"/>
  <c r="I181" i="85"/>
  <c r="H181" i="85"/>
  <c r="G181" i="85"/>
  <c r="F181" i="85"/>
  <c r="E181" i="85"/>
  <c r="D181" i="85"/>
  <c r="C181" i="85" s="1"/>
  <c r="J118" i="85"/>
  <c r="H118" i="85"/>
  <c r="G118" i="85"/>
  <c r="F118" i="85"/>
  <c r="E118" i="85"/>
  <c r="D118" i="85"/>
  <c r="C118" i="85" s="1"/>
  <c r="M292" i="79"/>
  <c r="M347" i="79"/>
  <c r="M346" i="79"/>
  <c r="M14" i="89"/>
  <c r="N14" i="89" s="1"/>
  <c r="L14" i="89"/>
  <c r="K14" i="89"/>
  <c r="N40" i="81"/>
  <c r="N39" i="81"/>
  <c r="M40" i="81"/>
  <c r="M39" i="81"/>
  <c r="M16" i="81"/>
  <c r="L40" i="81"/>
  <c r="L39" i="81"/>
  <c r="L16" i="81"/>
  <c r="K40" i="81"/>
  <c r="K39" i="81"/>
  <c r="K16" i="81"/>
  <c r="K15" i="81"/>
  <c r="I40" i="81"/>
  <c r="I39" i="81"/>
  <c r="I16" i="81"/>
  <c r="I15" i="81"/>
  <c r="H40" i="81"/>
  <c r="H39" i="81"/>
  <c r="H16" i="81"/>
  <c r="H15" i="81"/>
  <c r="G40" i="81"/>
  <c r="G39" i="81"/>
  <c r="G16" i="81"/>
  <c r="G15" i="81"/>
  <c r="F16" i="81"/>
  <c r="F15" i="81"/>
  <c r="F40" i="81"/>
  <c r="F39" i="81"/>
  <c r="E40" i="81"/>
  <c r="E39" i="81"/>
  <c r="E16" i="81"/>
  <c r="E15" i="81"/>
  <c r="M350" i="79"/>
  <c r="M229" i="79"/>
  <c r="M228" i="79"/>
  <c r="M219" i="79"/>
  <c r="M220" i="79"/>
  <c r="M218" i="79"/>
  <c r="M202" i="79"/>
  <c r="M203" i="79"/>
  <c r="M204" i="79"/>
  <c r="M205" i="79"/>
  <c r="M206" i="79"/>
  <c r="M201" i="79"/>
  <c r="M188" i="79"/>
  <c r="M189" i="79"/>
  <c r="M190" i="79"/>
  <c r="M191" i="79"/>
  <c r="M187" i="79"/>
  <c r="M170" i="79"/>
  <c r="M171" i="79"/>
  <c r="M172" i="79"/>
  <c r="M173" i="79"/>
  <c r="M169" i="79"/>
  <c r="M176" i="79"/>
  <c r="M177" i="79"/>
  <c r="M178" i="79"/>
  <c r="M179" i="79"/>
  <c r="M180" i="79"/>
  <c r="M175" i="79"/>
  <c r="M163" i="79"/>
  <c r="M164" i="79"/>
  <c r="M165" i="79"/>
  <c r="M166" i="79"/>
  <c r="M167" i="79"/>
  <c r="M162" i="79"/>
  <c r="M183" i="79"/>
  <c r="M184" i="79"/>
  <c r="M182" i="79"/>
  <c r="M336" i="79"/>
  <c r="M335" i="79"/>
  <c r="M333" i="79"/>
  <c r="M332" i="79"/>
  <c r="M329" i="79"/>
  <c r="M330" i="79"/>
  <c r="M328" i="79"/>
  <c r="M307" i="79"/>
  <c r="M308" i="79"/>
  <c r="M309" i="79"/>
  <c r="M302" i="79"/>
  <c r="M301" i="79"/>
  <c r="M289" i="79"/>
  <c r="M290" i="79"/>
  <c r="M291" i="79"/>
  <c r="M285" i="79"/>
  <c r="M286" i="79"/>
  <c r="M287" i="79"/>
  <c r="M284" i="79"/>
  <c r="M277" i="79"/>
  <c r="M278" i="79"/>
  <c r="M276" i="79"/>
  <c r="M271" i="79"/>
  <c r="M270" i="79"/>
  <c r="M265" i="79"/>
  <c r="M264" i="79"/>
  <c r="M259" i="79"/>
  <c r="M258" i="79"/>
  <c r="M244" i="79"/>
  <c r="M246" i="79"/>
  <c r="M247" i="79"/>
  <c r="M249" i="79"/>
  <c r="M243" i="79"/>
  <c r="M237" i="79"/>
  <c r="M238" i="79"/>
  <c r="M239" i="79"/>
  <c r="M241" i="79"/>
  <c r="M235" i="79"/>
  <c r="M76" i="79"/>
  <c r="M75" i="79"/>
  <c r="M74" i="79"/>
  <c r="M73" i="79"/>
  <c r="M72" i="79"/>
  <c r="M140" i="79"/>
  <c r="M139" i="79"/>
  <c r="M138" i="79"/>
  <c r="M137" i="79"/>
  <c r="M136" i="79"/>
  <c r="M128" i="79"/>
  <c r="M127" i="79"/>
  <c r="M126" i="79"/>
  <c r="M125" i="79"/>
  <c r="M124" i="79"/>
  <c r="J15" i="66"/>
  <c r="Q14" i="66"/>
  <c r="R14" i="66" s="1"/>
  <c r="P14" i="66"/>
  <c r="M14" i="66" s="1"/>
  <c r="O14" i="66"/>
  <c r="L14" i="66" s="1"/>
  <c r="K14" i="66"/>
  <c r="J14" i="66"/>
  <c r="I14" i="66"/>
  <c r="H14" i="66"/>
  <c r="G14" i="66"/>
  <c r="F14" i="66"/>
  <c r="J13" i="66"/>
  <c r="P12" i="66"/>
  <c r="M12" i="66" s="1"/>
  <c r="K251" i="79" s="1"/>
  <c r="O12" i="66"/>
  <c r="L12" i="66" s="1"/>
  <c r="K12" i="66"/>
  <c r="J12" i="66"/>
  <c r="I12" i="66"/>
  <c r="H12" i="66"/>
  <c r="G12" i="66"/>
  <c r="F12" i="66"/>
  <c r="J27" i="66"/>
  <c r="K26" i="66"/>
  <c r="J26" i="66"/>
  <c r="I26" i="66"/>
  <c r="H26" i="66"/>
  <c r="G26" i="66"/>
  <c r="F26" i="66"/>
  <c r="J25" i="66"/>
  <c r="K24" i="66"/>
  <c r="J24" i="66"/>
  <c r="I24" i="66"/>
  <c r="H24" i="66"/>
  <c r="G24" i="66"/>
  <c r="F24" i="66"/>
  <c r="M16" i="79"/>
  <c r="M12" i="79"/>
  <c r="M11" i="79"/>
  <c r="Q89" i="87"/>
  <c r="N89" i="87" s="1"/>
  <c r="P89" i="87"/>
  <c r="M89" i="87" s="1"/>
  <c r="O89" i="87"/>
  <c r="L89" i="87" s="1"/>
  <c r="Q87" i="87"/>
  <c r="R87" i="87" s="1"/>
  <c r="P87" i="87"/>
  <c r="M87" i="87" s="1"/>
  <c r="O87" i="87"/>
  <c r="L87" i="87" s="1"/>
  <c r="Q86" i="87"/>
  <c r="P86" i="87"/>
  <c r="M86" i="87" s="1"/>
  <c r="O86" i="87"/>
  <c r="L86" i="87" s="1"/>
  <c r="Q85" i="87"/>
  <c r="N85" i="87" s="1"/>
  <c r="P85" i="87"/>
  <c r="M85" i="87" s="1"/>
  <c r="O85" i="87"/>
  <c r="L85" i="87" s="1"/>
  <c r="Q84" i="87"/>
  <c r="R84" i="87" s="1"/>
  <c r="P84" i="87"/>
  <c r="M84" i="87" s="1"/>
  <c r="O84" i="87"/>
  <c r="L84" i="87" s="1"/>
  <c r="Q81" i="87"/>
  <c r="R81" i="87" s="1"/>
  <c r="P81" i="87"/>
  <c r="O81" i="87"/>
  <c r="K81" i="87"/>
  <c r="I81" i="87"/>
  <c r="H81" i="87"/>
  <c r="G81" i="87"/>
  <c r="F81" i="87"/>
  <c r="E81" i="87"/>
  <c r="D81" i="87"/>
  <c r="C81" i="87" s="1"/>
  <c r="Q79" i="87"/>
  <c r="R79" i="87" s="1"/>
  <c r="P79" i="87"/>
  <c r="O79" i="87"/>
  <c r="K79" i="87"/>
  <c r="I79" i="87"/>
  <c r="H79" i="87"/>
  <c r="G79" i="87"/>
  <c r="F79" i="87"/>
  <c r="E79" i="87"/>
  <c r="D79" i="87"/>
  <c r="C80" i="87" s="1"/>
  <c r="Q77" i="87"/>
  <c r="R77" i="87" s="1"/>
  <c r="P77" i="87"/>
  <c r="O77" i="87"/>
  <c r="K77" i="87"/>
  <c r="I77" i="87"/>
  <c r="H77" i="87"/>
  <c r="G77" i="87"/>
  <c r="F77" i="87"/>
  <c r="E77" i="87"/>
  <c r="D77" i="87"/>
  <c r="C78" i="87" s="1"/>
  <c r="Q75" i="87"/>
  <c r="R75" i="87" s="1"/>
  <c r="P75" i="87"/>
  <c r="O75" i="87"/>
  <c r="K75" i="87"/>
  <c r="I75" i="87"/>
  <c r="H75" i="87"/>
  <c r="G75" i="87"/>
  <c r="F75" i="87"/>
  <c r="E75" i="87"/>
  <c r="D75" i="87"/>
  <c r="C76" i="87" s="1"/>
  <c r="Q73" i="87"/>
  <c r="R73" i="87" s="1"/>
  <c r="P73" i="87"/>
  <c r="O73" i="87"/>
  <c r="K73" i="87"/>
  <c r="I73" i="87"/>
  <c r="H73" i="87"/>
  <c r="G73" i="87"/>
  <c r="F73" i="87"/>
  <c r="E73" i="87"/>
  <c r="D73" i="87"/>
  <c r="C73" i="87" s="1"/>
  <c r="Q63" i="87"/>
  <c r="R63" i="87" s="1"/>
  <c r="P63" i="87"/>
  <c r="O63" i="87"/>
  <c r="K63" i="87"/>
  <c r="I63" i="87"/>
  <c r="H63" i="87"/>
  <c r="G63" i="87"/>
  <c r="F63" i="87"/>
  <c r="E63" i="87"/>
  <c r="D63" i="87"/>
  <c r="C63" i="87" s="1"/>
  <c r="Q61" i="87"/>
  <c r="R61" i="87" s="1"/>
  <c r="P61" i="87"/>
  <c r="O61" i="87"/>
  <c r="K61" i="87"/>
  <c r="I61" i="87"/>
  <c r="H61" i="87"/>
  <c r="G61" i="87"/>
  <c r="F61" i="87"/>
  <c r="E61" i="87"/>
  <c r="D61" i="87"/>
  <c r="C61" i="87" s="1"/>
  <c r="Q59" i="87"/>
  <c r="R59" i="87" s="1"/>
  <c r="P59" i="87"/>
  <c r="O59" i="87"/>
  <c r="K59" i="87"/>
  <c r="I59" i="87"/>
  <c r="H59" i="87"/>
  <c r="G59" i="87"/>
  <c r="F59" i="87"/>
  <c r="E59" i="87"/>
  <c r="D59" i="87"/>
  <c r="C59" i="87" s="1"/>
  <c r="Q57" i="87"/>
  <c r="R57" i="87" s="1"/>
  <c r="P57" i="87"/>
  <c r="O57" i="87"/>
  <c r="K57" i="87"/>
  <c r="I57" i="87"/>
  <c r="H57" i="87"/>
  <c r="G57" i="87"/>
  <c r="F57" i="87"/>
  <c r="E57" i="87"/>
  <c r="D57" i="87"/>
  <c r="C57" i="87" s="1"/>
  <c r="Q55" i="87"/>
  <c r="R55" i="87" s="1"/>
  <c r="P55" i="87"/>
  <c r="O55" i="87"/>
  <c r="K55" i="87"/>
  <c r="I55" i="87"/>
  <c r="H55" i="87"/>
  <c r="G55" i="87"/>
  <c r="F55" i="87"/>
  <c r="E55" i="87"/>
  <c r="D55" i="87"/>
  <c r="C55" i="87" s="1"/>
  <c r="Q53" i="87"/>
  <c r="R53" i="87" s="1"/>
  <c r="P53" i="87"/>
  <c r="O53" i="87"/>
  <c r="K53" i="87"/>
  <c r="I53" i="87"/>
  <c r="H53" i="87"/>
  <c r="G53" i="87"/>
  <c r="F53" i="87"/>
  <c r="E53" i="87"/>
  <c r="D53" i="87"/>
  <c r="C54" i="87" s="1"/>
  <c r="Q42" i="87"/>
  <c r="N44" i="87" s="1"/>
  <c r="P42" i="87"/>
  <c r="M44" i="87" s="1"/>
  <c r="M18" i="87" s="1"/>
  <c r="O42" i="87"/>
  <c r="L44" i="87" s="1"/>
  <c r="L82" i="87" s="1"/>
  <c r="K42" i="87"/>
  <c r="I42" i="87"/>
  <c r="H42" i="87"/>
  <c r="G42" i="87"/>
  <c r="F42" i="87"/>
  <c r="E42" i="87"/>
  <c r="D42" i="87"/>
  <c r="C42" i="87" s="1"/>
  <c r="Q39" i="87"/>
  <c r="N41" i="87" s="1"/>
  <c r="N16" i="87" s="1"/>
  <c r="P39" i="87"/>
  <c r="M41" i="87" s="1"/>
  <c r="M62" i="87" s="1"/>
  <c r="O39" i="87"/>
  <c r="L41" i="87" s="1"/>
  <c r="L80" i="87" s="1"/>
  <c r="K39" i="87"/>
  <c r="I39" i="87"/>
  <c r="H39" i="87"/>
  <c r="G39" i="87"/>
  <c r="F39" i="87"/>
  <c r="E39" i="87"/>
  <c r="D39" i="87"/>
  <c r="C40" i="87" s="1"/>
  <c r="Q36" i="87"/>
  <c r="R36" i="87" s="1"/>
  <c r="P36" i="87"/>
  <c r="M38" i="87" s="1"/>
  <c r="M60" i="87" s="1"/>
  <c r="O36" i="87"/>
  <c r="L38" i="87" s="1"/>
  <c r="L60" i="87" s="1"/>
  <c r="K36" i="87"/>
  <c r="I36" i="87"/>
  <c r="H36" i="87"/>
  <c r="G36" i="87"/>
  <c r="F36" i="87"/>
  <c r="E36" i="87"/>
  <c r="D36" i="87"/>
  <c r="C36" i="87" s="1"/>
  <c r="Q33" i="87"/>
  <c r="N34" i="87" s="1"/>
  <c r="N40" i="87" s="1"/>
  <c r="P33" i="87"/>
  <c r="M35" i="87" s="1"/>
  <c r="M58" i="87" s="1"/>
  <c r="O33" i="87"/>
  <c r="L35" i="87" s="1"/>
  <c r="L76" i="87" s="1"/>
  <c r="K33" i="87"/>
  <c r="I33" i="87"/>
  <c r="H33" i="87"/>
  <c r="G33" i="87"/>
  <c r="F33" i="87"/>
  <c r="E33" i="87"/>
  <c r="D33" i="87"/>
  <c r="C34" i="87" s="1"/>
  <c r="Q30" i="87"/>
  <c r="R30" i="87" s="1"/>
  <c r="P30" i="87"/>
  <c r="O30" i="87"/>
  <c r="L32" i="87" s="1"/>
  <c r="L74" i="87" s="1"/>
  <c r="K30" i="87"/>
  <c r="I30" i="87"/>
  <c r="H30" i="87"/>
  <c r="G30" i="87"/>
  <c r="F30" i="87"/>
  <c r="E30" i="87"/>
  <c r="D30" i="87"/>
  <c r="C30" i="87" s="1"/>
  <c r="Q27" i="87"/>
  <c r="N29" i="87" s="1"/>
  <c r="N54" i="87" s="1"/>
  <c r="P27" i="87"/>
  <c r="M28" i="87" s="1"/>
  <c r="M31" i="87" s="1"/>
  <c r="O27" i="87"/>
  <c r="L28" i="87" s="1"/>
  <c r="L31" i="87" s="1"/>
  <c r="K27" i="87"/>
  <c r="I27" i="87"/>
  <c r="H27" i="87"/>
  <c r="G27" i="87"/>
  <c r="F27" i="87"/>
  <c r="E27" i="87"/>
  <c r="D27" i="87"/>
  <c r="C28" i="87" s="1"/>
  <c r="J17" i="87"/>
  <c r="Q17" i="87"/>
  <c r="R17" i="87" s="1"/>
  <c r="P17" i="87"/>
  <c r="O17" i="87"/>
  <c r="K17" i="87"/>
  <c r="I17" i="87"/>
  <c r="H17" i="87"/>
  <c r="G17" i="87"/>
  <c r="F17" i="87"/>
  <c r="E17" i="87"/>
  <c r="D17" i="87"/>
  <c r="C18" i="87" s="1"/>
  <c r="J15" i="87"/>
  <c r="Q15" i="87"/>
  <c r="R15" i="87" s="1"/>
  <c r="P15" i="87"/>
  <c r="O15" i="87"/>
  <c r="K15" i="87"/>
  <c r="I15" i="87"/>
  <c r="H15" i="87"/>
  <c r="G15" i="87"/>
  <c r="F15" i="87"/>
  <c r="E15" i="87"/>
  <c r="D15" i="87"/>
  <c r="C16" i="87" s="1"/>
  <c r="J13" i="87"/>
  <c r="Q13" i="87"/>
  <c r="N14" i="87" s="1"/>
  <c r="P13" i="87"/>
  <c r="M14" i="87" s="1"/>
  <c r="M13" i="87" s="1"/>
  <c r="O13" i="87"/>
  <c r="L14" i="87" s="1"/>
  <c r="K13" i="87"/>
  <c r="I13" i="87"/>
  <c r="H13" i="87"/>
  <c r="G13" i="87"/>
  <c r="F13" i="87"/>
  <c r="E13" i="87"/>
  <c r="D13" i="87"/>
  <c r="C14" i="87" s="1"/>
  <c r="C2" i="87"/>
  <c r="J124" i="86"/>
  <c r="K124" i="86"/>
  <c r="I124" i="86"/>
  <c r="H124" i="86"/>
  <c r="G124" i="86"/>
  <c r="F124" i="86"/>
  <c r="E124" i="86"/>
  <c r="D124" i="86"/>
  <c r="C125" i="86" s="1"/>
  <c r="C130" i="86" s="1"/>
  <c r="J122" i="86"/>
  <c r="K122" i="86"/>
  <c r="I122" i="86"/>
  <c r="H122" i="86"/>
  <c r="G122" i="86"/>
  <c r="F122" i="86"/>
  <c r="E122" i="86"/>
  <c r="D122" i="86"/>
  <c r="C123" i="86" s="1"/>
  <c r="C128" i="86" s="1"/>
  <c r="J101" i="86"/>
  <c r="K101" i="86"/>
  <c r="I101" i="86"/>
  <c r="H101" i="86"/>
  <c r="G101" i="86"/>
  <c r="F101" i="86"/>
  <c r="E101" i="86"/>
  <c r="D101" i="86"/>
  <c r="C102" i="86" s="1"/>
  <c r="C111" i="86" s="1"/>
  <c r="J99" i="86"/>
  <c r="K99" i="86"/>
  <c r="I99" i="86"/>
  <c r="H99" i="86"/>
  <c r="G99" i="86"/>
  <c r="F99" i="86"/>
  <c r="E99" i="86"/>
  <c r="D99" i="86"/>
  <c r="C100" i="86" s="1"/>
  <c r="C109" i="86" s="1"/>
  <c r="J97" i="86"/>
  <c r="K97" i="86"/>
  <c r="I97" i="86"/>
  <c r="H97" i="86"/>
  <c r="G97" i="86"/>
  <c r="F97" i="86"/>
  <c r="E97" i="86"/>
  <c r="D97" i="86"/>
  <c r="C98" i="86" s="1"/>
  <c r="C107" i="86" s="1"/>
  <c r="J68" i="86"/>
  <c r="K68" i="86"/>
  <c r="I68" i="86"/>
  <c r="H68" i="86"/>
  <c r="G68" i="86"/>
  <c r="F68" i="86"/>
  <c r="E68" i="86"/>
  <c r="D68" i="86"/>
  <c r="C69" i="86" s="1"/>
  <c r="C84" i="86" s="1"/>
  <c r="J66" i="86"/>
  <c r="K66" i="86"/>
  <c r="I66" i="86"/>
  <c r="H66" i="86"/>
  <c r="G66" i="86"/>
  <c r="F66" i="86"/>
  <c r="E66" i="86"/>
  <c r="D66" i="86"/>
  <c r="C67" i="86" s="1"/>
  <c r="C82" i="86" s="1"/>
  <c r="J64" i="86"/>
  <c r="K64" i="86"/>
  <c r="I64" i="86"/>
  <c r="H64" i="86"/>
  <c r="G64" i="86"/>
  <c r="F64" i="86"/>
  <c r="E64" i="86"/>
  <c r="D64" i="86"/>
  <c r="C64" i="86" s="1"/>
  <c r="J62" i="86"/>
  <c r="K62" i="86"/>
  <c r="I62" i="86"/>
  <c r="H62" i="86"/>
  <c r="G62" i="86"/>
  <c r="F62" i="86"/>
  <c r="E62" i="86"/>
  <c r="D62" i="86"/>
  <c r="C63" i="86" s="1"/>
  <c r="C78" i="86" s="1"/>
  <c r="J60" i="86"/>
  <c r="K60" i="86"/>
  <c r="I60" i="86"/>
  <c r="H60" i="86"/>
  <c r="G60" i="86"/>
  <c r="F60" i="86"/>
  <c r="E60" i="86"/>
  <c r="D60" i="86"/>
  <c r="C60" i="86" s="1"/>
  <c r="K58" i="86"/>
  <c r="H58" i="86"/>
  <c r="G58" i="86"/>
  <c r="F58" i="86"/>
  <c r="E58" i="86"/>
  <c r="D58" i="86"/>
  <c r="C58" i="86" s="1"/>
  <c r="K25" i="86"/>
  <c r="I25" i="86"/>
  <c r="H25" i="86"/>
  <c r="G25" i="86"/>
  <c r="F25" i="86"/>
  <c r="E25" i="86"/>
  <c r="K22" i="86"/>
  <c r="I22" i="86"/>
  <c r="H22" i="86"/>
  <c r="G22" i="86"/>
  <c r="F22" i="86"/>
  <c r="E22" i="86"/>
  <c r="D22" i="86"/>
  <c r="C22" i="86" s="1"/>
  <c r="K19" i="86"/>
  <c r="I19" i="86"/>
  <c r="H19" i="86"/>
  <c r="G19" i="86"/>
  <c r="F19" i="86"/>
  <c r="E19" i="86"/>
  <c r="D19" i="86"/>
  <c r="C20" i="86" s="1"/>
  <c r="C2" i="86"/>
  <c r="P213" i="85"/>
  <c r="Q213" i="85" s="1"/>
  <c r="O213" i="85"/>
  <c r="L213" i="85" s="1"/>
  <c r="N213" i="85"/>
  <c r="K213" i="85" s="1"/>
  <c r="J211" i="85"/>
  <c r="H211" i="85"/>
  <c r="G211" i="85"/>
  <c r="F211" i="85"/>
  <c r="E211" i="85"/>
  <c r="J210" i="85"/>
  <c r="H210" i="85"/>
  <c r="G210" i="85"/>
  <c r="F210" i="85"/>
  <c r="E210" i="85"/>
  <c r="J202" i="85"/>
  <c r="H202" i="85"/>
  <c r="G202" i="85"/>
  <c r="F202" i="85"/>
  <c r="E202" i="85"/>
  <c r="J201" i="85"/>
  <c r="H201" i="85"/>
  <c r="G201" i="85"/>
  <c r="F201" i="85"/>
  <c r="E201" i="85"/>
  <c r="J193" i="85"/>
  <c r="I193" i="85"/>
  <c r="H193" i="85"/>
  <c r="G193" i="85"/>
  <c r="F193" i="85"/>
  <c r="E193" i="85"/>
  <c r="J192" i="85"/>
  <c r="I192" i="85"/>
  <c r="H192" i="85"/>
  <c r="G192" i="85"/>
  <c r="F192" i="85"/>
  <c r="E192" i="85"/>
  <c r="J191" i="85"/>
  <c r="I191" i="85"/>
  <c r="H191" i="85"/>
  <c r="G191" i="85"/>
  <c r="F191" i="85"/>
  <c r="E191" i="85"/>
  <c r="J165" i="85"/>
  <c r="H165" i="85"/>
  <c r="G165" i="85"/>
  <c r="F165" i="85"/>
  <c r="E165" i="85"/>
  <c r="D165" i="85"/>
  <c r="C166" i="85" s="1"/>
  <c r="J161" i="85"/>
  <c r="H161" i="85"/>
  <c r="G161" i="85"/>
  <c r="F161" i="85"/>
  <c r="E161" i="85"/>
  <c r="D161" i="85"/>
  <c r="C161" i="85" s="1"/>
  <c r="J148" i="85"/>
  <c r="H148" i="85"/>
  <c r="G148" i="85"/>
  <c r="F148" i="85"/>
  <c r="E148" i="85"/>
  <c r="D148" i="85"/>
  <c r="C148" i="85" s="1"/>
  <c r="J147" i="85"/>
  <c r="H147" i="85"/>
  <c r="G147" i="85"/>
  <c r="F147" i="85"/>
  <c r="E147" i="85"/>
  <c r="D147" i="85"/>
  <c r="C147" i="85" s="1"/>
  <c r="J146" i="85"/>
  <c r="H146" i="85"/>
  <c r="G146" i="85"/>
  <c r="F146" i="85"/>
  <c r="E146" i="85"/>
  <c r="D146" i="85"/>
  <c r="C146" i="85" s="1"/>
  <c r="J134" i="85"/>
  <c r="H134" i="85"/>
  <c r="G134" i="85"/>
  <c r="F134" i="85"/>
  <c r="E134" i="85"/>
  <c r="D134" i="85"/>
  <c r="C134" i="85" s="1"/>
  <c r="J133" i="85"/>
  <c r="H133" i="85"/>
  <c r="G133" i="85"/>
  <c r="F133" i="85"/>
  <c r="E133" i="85"/>
  <c r="D133" i="85"/>
  <c r="C133" i="85" s="1"/>
  <c r="J119" i="85"/>
  <c r="H119" i="85"/>
  <c r="G119" i="85"/>
  <c r="F119" i="85"/>
  <c r="E119" i="85"/>
  <c r="D119" i="85"/>
  <c r="C119" i="85" s="1"/>
  <c r="J117" i="85"/>
  <c r="H117" i="85"/>
  <c r="G117" i="85"/>
  <c r="F117" i="85"/>
  <c r="E117" i="85"/>
  <c r="D117" i="85"/>
  <c r="C117" i="85" s="1"/>
  <c r="J116" i="85"/>
  <c r="H116" i="85"/>
  <c r="G116" i="85"/>
  <c r="F116" i="85"/>
  <c r="E116" i="85"/>
  <c r="D116" i="85"/>
  <c r="C116" i="85" s="1"/>
  <c r="J115" i="85"/>
  <c r="H115" i="85"/>
  <c r="G115" i="85"/>
  <c r="F115" i="85"/>
  <c r="E115" i="85"/>
  <c r="D115" i="85"/>
  <c r="C115" i="85" s="1"/>
  <c r="J108" i="85"/>
  <c r="H108" i="85"/>
  <c r="G108" i="85"/>
  <c r="F108" i="85"/>
  <c r="E108" i="85"/>
  <c r="D108" i="85"/>
  <c r="C108" i="85" s="1"/>
  <c r="J107" i="85"/>
  <c r="H107" i="85"/>
  <c r="G107" i="85"/>
  <c r="F107" i="85"/>
  <c r="E107" i="85"/>
  <c r="D107" i="85"/>
  <c r="C107" i="85" s="1"/>
  <c r="J106" i="85"/>
  <c r="H106" i="85"/>
  <c r="G106" i="85"/>
  <c r="F106" i="85"/>
  <c r="E106" i="85"/>
  <c r="D106" i="85"/>
  <c r="C106" i="85" s="1"/>
  <c r="J105" i="85"/>
  <c r="H105" i="85"/>
  <c r="G105" i="85"/>
  <c r="F105" i="85"/>
  <c r="E105" i="85"/>
  <c r="D105" i="85"/>
  <c r="C105" i="85" s="1"/>
  <c r="J94" i="85"/>
  <c r="H94" i="85"/>
  <c r="G94" i="85"/>
  <c r="F94" i="85"/>
  <c r="E94" i="85"/>
  <c r="D94" i="85"/>
  <c r="C94" i="85" s="1"/>
  <c r="J93" i="85"/>
  <c r="H93" i="85"/>
  <c r="G93" i="85"/>
  <c r="F93" i="85"/>
  <c r="E93" i="85"/>
  <c r="D93" i="85"/>
  <c r="C93" i="85" s="1"/>
  <c r="J92" i="85"/>
  <c r="H92" i="85"/>
  <c r="G92" i="85"/>
  <c r="F92" i="85"/>
  <c r="E92" i="85"/>
  <c r="D92" i="85"/>
  <c r="C92" i="85" s="1"/>
  <c r="J82" i="85"/>
  <c r="H82" i="85"/>
  <c r="G82" i="85"/>
  <c r="F82" i="85"/>
  <c r="E82" i="85"/>
  <c r="D82" i="85"/>
  <c r="C82" i="85" s="1"/>
  <c r="J81" i="85"/>
  <c r="H81" i="85"/>
  <c r="G81" i="85"/>
  <c r="F81" i="85"/>
  <c r="E81" i="85"/>
  <c r="D81" i="85"/>
  <c r="C81" i="85" s="1"/>
  <c r="J71" i="85"/>
  <c r="H71" i="85"/>
  <c r="G71" i="85"/>
  <c r="F71" i="85"/>
  <c r="E71" i="85"/>
  <c r="D71" i="85"/>
  <c r="C71" i="85" s="1"/>
  <c r="J70" i="85"/>
  <c r="H70" i="85"/>
  <c r="G70" i="85"/>
  <c r="F70" i="85"/>
  <c r="E70" i="85"/>
  <c r="D70" i="85"/>
  <c r="C70" i="85" s="1"/>
  <c r="J60" i="85"/>
  <c r="H60" i="85"/>
  <c r="G60" i="85"/>
  <c r="F60" i="85"/>
  <c r="E60" i="85"/>
  <c r="D60" i="85"/>
  <c r="C60" i="85" s="1"/>
  <c r="J59" i="85"/>
  <c r="H59" i="85"/>
  <c r="G59" i="85"/>
  <c r="F59" i="85"/>
  <c r="E59" i="85"/>
  <c r="D59" i="85"/>
  <c r="C59" i="85" s="1"/>
  <c r="J31" i="85"/>
  <c r="I31" i="85"/>
  <c r="H31" i="85"/>
  <c r="G31" i="85"/>
  <c r="F31" i="85"/>
  <c r="E31" i="85"/>
  <c r="D31" i="85"/>
  <c r="C31" i="85" s="1"/>
  <c r="J29" i="85"/>
  <c r="I29" i="85"/>
  <c r="H29" i="85"/>
  <c r="G29" i="85"/>
  <c r="F29" i="85"/>
  <c r="E29" i="85"/>
  <c r="D29" i="85"/>
  <c r="C29" i="85" s="1"/>
  <c r="J28" i="85"/>
  <c r="I28" i="85"/>
  <c r="H28" i="85"/>
  <c r="G28" i="85"/>
  <c r="F28" i="85"/>
  <c r="E28" i="85"/>
  <c r="D28" i="85"/>
  <c r="C28" i="85" s="1"/>
  <c r="J26" i="85"/>
  <c r="I26" i="85"/>
  <c r="H26" i="85"/>
  <c r="G26" i="85"/>
  <c r="F26" i="85"/>
  <c r="E26" i="85"/>
  <c r="D26" i="85"/>
  <c r="C26" i="85" s="1"/>
  <c r="I25" i="85"/>
  <c r="H25" i="85"/>
  <c r="G25" i="85"/>
  <c r="F25" i="85"/>
  <c r="E25" i="85"/>
  <c r="D25" i="85"/>
  <c r="C25" i="85" s="1"/>
  <c r="J18" i="85"/>
  <c r="I18" i="85"/>
  <c r="H18" i="85"/>
  <c r="G18" i="85"/>
  <c r="F18" i="85"/>
  <c r="E18" i="85"/>
  <c r="D18" i="85"/>
  <c r="C18" i="85" s="1"/>
  <c r="J16" i="85"/>
  <c r="I16" i="85"/>
  <c r="H16" i="85"/>
  <c r="G16" i="85"/>
  <c r="F16" i="85"/>
  <c r="E16" i="85"/>
  <c r="D16" i="85"/>
  <c r="C16" i="85" s="1"/>
  <c r="J15" i="85"/>
  <c r="I15" i="85"/>
  <c r="H15" i="85"/>
  <c r="G15" i="85"/>
  <c r="F15" i="85"/>
  <c r="E15" i="85"/>
  <c r="D15" i="85"/>
  <c r="C15" i="85" s="1"/>
  <c r="J14" i="85"/>
  <c r="I14" i="85"/>
  <c r="H14" i="85"/>
  <c r="G14" i="85"/>
  <c r="F14" i="85"/>
  <c r="E14" i="85"/>
  <c r="D14" i="85"/>
  <c r="C14" i="85" s="1"/>
  <c r="J13" i="85"/>
  <c r="I13" i="85"/>
  <c r="H13" i="85"/>
  <c r="G13" i="85"/>
  <c r="F13" i="85"/>
  <c r="E13" i="85"/>
  <c r="D13" i="85"/>
  <c r="C13" i="85" s="1"/>
  <c r="J12" i="85"/>
  <c r="I12" i="85"/>
  <c r="H12" i="85"/>
  <c r="G12" i="85"/>
  <c r="F12" i="85"/>
  <c r="E12" i="85"/>
  <c r="D12" i="85"/>
  <c r="C12" i="85" s="1"/>
  <c r="C2" i="85"/>
  <c r="C202" i="85"/>
  <c r="C201" i="85"/>
  <c r="C193" i="85"/>
  <c r="C192" i="85"/>
  <c r="C191" i="85"/>
  <c r="J186" i="66"/>
  <c r="Q185" i="66"/>
  <c r="N185" i="66" s="1"/>
  <c r="P185" i="66"/>
  <c r="M185" i="66" s="1"/>
  <c r="O185" i="66"/>
  <c r="L185" i="66" s="1"/>
  <c r="L186" i="66" s="1"/>
  <c r="L197" i="66" s="1"/>
  <c r="K185" i="66"/>
  <c r="J185" i="66"/>
  <c r="I185" i="66"/>
  <c r="H185" i="66"/>
  <c r="G185" i="66"/>
  <c r="F185" i="66"/>
  <c r="J184" i="66"/>
  <c r="Q183" i="66"/>
  <c r="R183" i="66" s="1"/>
  <c r="P183" i="66"/>
  <c r="M183" i="66" s="1"/>
  <c r="M184" i="66" s="1"/>
  <c r="M195" i="66" s="1"/>
  <c r="O183" i="66"/>
  <c r="L183" i="66" s="1"/>
  <c r="L184" i="66" s="1"/>
  <c r="L195" i="66" s="1"/>
  <c r="K183" i="66"/>
  <c r="J183" i="66"/>
  <c r="I183" i="66"/>
  <c r="H183" i="66"/>
  <c r="G183" i="66"/>
  <c r="F183" i="66"/>
  <c r="J182" i="66"/>
  <c r="Q181" i="66"/>
  <c r="R181" i="66" s="1"/>
  <c r="P181" i="66"/>
  <c r="M181" i="66" s="1"/>
  <c r="M182" i="66" s="1"/>
  <c r="M193" i="66" s="1"/>
  <c r="O181" i="66"/>
  <c r="L181" i="66" s="1"/>
  <c r="K181" i="66"/>
  <c r="J181" i="66"/>
  <c r="I181" i="66"/>
  <c r="H181" i="66"/>
  <c r="G181" i="66"/>
  <c r="F181" i="66"/>
  <c r="J180" i="66"/>
  <c r="Q179" i="66"/>
  <c r="R179" i="66" s="1"/>
  <c r="P179" i="66"/>
  <c r="M179" i="66" s="1"/>
  <c r="O179" i="66"/>
  <c r="L179" i="66" s="1"/>
  <c r="L180" i="66" s="1"/>
  <c r="L191" i="66" s="1"/>
  <c r="K179" i="66"/>
  <c r="J179" i="66"/>
  <c r="I179" i="66"/>
  <c r="H179" i="66"/>
  <c r="G179" i="66"/>
  <c r="F179" i="66"/>
  <c r="J178" i="66"/>
  <c r="Q177" i="66"/>
  <c r="N177" i="66" s="1"/>
  <c r="P177" i="66"/>
  <c r="M177" i="66" s="1"/>
  <c r="O177" i="66"/>
  <c r="K177" i="66"/>
  <c r="J177" i="66"/>
  <c r="I177" i="66"/>
  <c r="H177" i="66"/>
  <c r="G177" i="66"/>
  <c r="M340" i="79"/>
  <c r="M341" i="79"/>
  <c r="M353" i="79"/>
  <c r="M356" i="79"/>
  <c r="M380" i="79"/>
  <c r="M382" i="79"/>
  <c r="M383" i="79"/>
  <c r="M384" i="79"/>
  <c r="M385" i="79"/>
  <c r="M387" i="79"/>
  <c r="M388" i="79"/>
  <c r="M389" i="79"/>
  <c r="M390" i="79"/>
  <c r="M392" i="79"/>
  <c r="M393" i="79"/>
  <c r="M394" i="79"/>
  <c r="M396" i="79"/>
  <c r="M398" i="79"/>
  <c r="M399" i="79"/>
  <c r="M400" i="79"/>
  <c r="M401" i="79"/>
  <c r="M402" i="79"/>
  <c r="M403" i="79"/>
  <c r="M404" i="79"/>
  <c r="M405" i="79"/>
  <c r="M406" i="79"/>
  <c r="M408" i="79"/>
  <c r="M409" i="79"/>
  <c r="M410" i="79"/>
  <c r="M411" i="79"/>
  <c r="J179" i="74"/>
  <c r="Q178" i="74"/>
  <c r="R178" i="74" s="1"/>
  <c r="P178" i="74"/>
  <c r="O178" i="74"/>
  <c r="L178" i="74" s="1"/>
  <c r="L179" i="74" s="1"/>
  <c r="K178" i="74"/>
  <c r="J178" i="74"/>
  <c r="I178" i="74"/>
  <c r="H178" i="74"/>
  <c r="G178" i="74"/>
  <c r="F178" i="74"/>
  <c r="J177" i="74"/>
  <c r="Q176" i="74"/>
  <c r="R176" i="74" s="1"/>
  <c r="P176" i="74"/>
  <c r="M176" i="74" s="1"/>
  <c r="O176" i="74"/>
  <c r="K176" i="74"/>
  <c r="J176" i="74"/>
  <c r="I176" i="74"/>
  <c r="H176" i="74"/>
  <c r="G176" i="74"/>
  <c r="F176" i="74"/>
  <c r="J175" i="74"/>
  <c r="Q174" i="74"/>
  <c r="R174" i="74" s="1"/>
  <c r="P174" i="74"/>
  <c r="M174" i="74" s="1"/>
  <c r="O174" i="74"/>
  <c r="L174" i="74" s="1"/>
  <c r="K174" i="74"/>
  <c r="J174" i="74"/>
  <c r="I174" i="74"/>
  <c r="H174" i="74"/>
  <c r="G174" i="74"/>
  <c r="F174" i="74"/>
  <c r="J173" i="74"/>
  <c r="Q172" i="74"/>
  <c r="R172" i="74" s="1"/>
  <c r="P172" i="74"/>
  <c r="M172" i="74" s="1"/>
  <c r="O172" i="74"/>
  <c r="L172" i="74" s="1"/>
  <c r="K172" i="74"/>
  <c r="J172" i="74"/>
  <c r="I172" i="74"/>
  <c r="H172" i="74"/>
  <c r="G172" i="74"/>
  <c r="F172" i="74"/>
  <c r="J171" i="74"/>
  <c r="Q170" i="74"/>
  <c r="R170" i="74" s="1"/>
  <c r="P170" i="74"/>
  <c r="M170" i="74" s="1"/>
  <c r="O170" i="74"/>
  <c r="L170" i="74" s="1"/>
  <c r="L171" i="74" s="1"/>
  <c r="K170" i="74"/>
  <c r="J170" i="74"/>
  <c r="I170" i="74"/>
  <c r="H170" i="74"/>
  <c r="G170" i="74"/>
  <c r="F170" i="74"/>
  <c r="J129" i="74"/>
  <c r="Q128" i="74"/>
  <c r="R128" i="74" s="1"/>
  <c r="P128" i="74"/>
  <c r="M128" i="74" s="1"/>
  <c r="O128" i="74"/>
  <c r="L128" i="74" s="1"/>
  <c r="K128" i="74"/>
  <c r="J128" i="74"/>
  <c r="I128" i="74"/>
  <c r="H128" i="74"/>
  <c r="G128" i="74"/>
  <c r="F128" i="74"/>
  <c r="J127" i="74"/>
  <c r="Q126" i="74"/>
  <c r="R126" i="74" s="1"/>
  <c r="P126" i="74"/>
  <c r="M126" i="74" s="1"/>
  <c r="O126" i="74"/>
  <c r="L126" i="74" s="1"/>
  <c r="L127" i="74" s="1"/>
  <c r="K126" i="74"/>
  <c r="J126" i="74"/>
  <c r="I126" i="74"/>
  <c r="H126" i="74"/>
  <c r="G126" i="74"/>
  <c r="F126" i="74"/>
  <c r="J125" i="74"/>
  <c r="Q124" i="74"/>
  <c r="R124" i="74" s="1"/>
  <c r="P124" i="74"/>
  <c r="M124" i="74" s="1"/>
  <c r="O124" i="74"/>
  <c r="L124" i="74" s="1"/>
  <c r="K124" i="74"/>
  <c r="J124" i="74"/>
  <c r="I124" i="74"/>
  <c r="H124" i="74"/>
  <c r="G124" i="74"/>
  <c r="F124" i="74"/>
  <c r="J123" i="74"/>
  <c r="Q122" i="74"/>
  <c r="R122" i="74" s="1"/>
  <c r="P122" i="74"/>
  <c r="M122" i="74" s="1"/>
  <c r="O122" i="74"/>
  <c r="L122" i="74" s="1"/>
  <c r="K122" i="74"/>
  <c r="J122" i="74"/>
  <c r="I122" i="74"/>
  <c r="H122" i="74"/>
  <c r="G122" i="74"/>
  <c r="F122" i="74"/>
  <c r="J121" i="74"/>
  <c r="Q120" i="74"/>
  <c r="N120" i="74" s="1"/>
  <c r="P120" i="74"/>
  <c r="M120" i="74" s="1"/>
  <c r="M121" i="74" s="1"/>
  <c r="O120" i="74"/>
  <c r="K120" i="74"/>
  <c r="J120" i="74"/>
  <c r="I120" i="74"/>
  <c r="H120" i="74"/>
  <c r="G120" i="74"/>
  <c r="F120" i="74"/>
  <c r="P23" i="68"/>
  <c r="Q23" i="68" s="1"/>
  <c r="N23" i="68"/>
  <c r="K23" i="68" s="1"/>
  <c r="O220" i="66"/>
  <c r="L220" i="66" s="1"/>
  <c r="L72" i="83"/>
  <c r="M72" i="83" s="1"/>
  <c r="K72" i="83"/>
  <c r="J72" i="83"/>
  <c r="L71" i="83"/>
  <c r="M71" i="83" s="1"/>
  <c r="K71" i="83"/>
  <c r="J71" i="83"/>
  <c r="L70" i="83"/>
  <c r="M70" i="83" s="1"/>
  <c r="K70" i="83"/>
  <c r="J70" i="83"/>
  <c r="L69" i="83"/>
  <c r="M69" i="83" s="1"/>
  <c r="K69" i="83"/>
  <c r="J69" i="83"/>
  <c r="L68" i="83"/>
  <c r="M68" i="83" s="1"/>
  <c r="K68" i="83"/>
  <c r="J68" i="83"/>
  <c r="L67" i="83"/>
  <c r="M67" i="83" s="1"/>
  <c r="K67" i="83"/>
  <c r="J67" i="83"/>
  <c r="L66" i="83"/>
  <c r="M66" i="83" s="1"/>
  <c r="K66" i="83"/>
  <c r="J66" i="83"/>
  <c r="L65" i="83"/>
  <c r="M65" i="83" s="1"/>
  <c r="K65" i="83"/>
  <c r="J65" i="83"/>
  <c r="M416" i="79"/>
  <c r="M415" i="79"/>
  <c r="M414" i="79"/>
  <c r="M413" i="79"/>
  <c r="M412" i="79"/>
  <c r="M82" i="83"/>
  <c r="O183" i="74"/>
  <c r="P183" i="74"/>
  <c r="Q183" i="74"/>
  <c r="R183" i="74" s="1"/>
  <c r="J112" i="66"/>
  <c r="Q111" i="66"/>
  <c r="P111" i="66"/>
  <c r="M111" i="66" s="1"/>
  <c r="M112" i="66" s="1"/>
  <c r="M117" i="66" s="1"/>
  <c r="O111" i="66"/>
  <c r="L111" i="66" s="1"/>
  <c r="L112" i="66" s="1"/>
  <c r="L117" i="66" s="1"/>
  <c r="K111" i="66"/>
  <c r="J111" i="66"/>
  <c r="I111" i="66"/>
  <c r="H111" i="66"/>
  <c r="D111" i="66"/>
  <c r="J110" i="66"/>
  <c r="Q109" i="66"/>
  <c r="R109" i="66" s="1"/>
  <c r="P109" i="66"/>
  <c r="M109" i="66" s="1"/>
  <c r="O109" i="66"/>
  <c r="L109" i="66" s="1"/>
  <c r="K109" i="66"/>
  <c r="J109" i="66"/>
  <c r="I109" i="66"/>
  <c r="H109" i="66"/>
  <c r="D109" i="66"/>
  <c r="M36" i="79"/>
  <c r="M35" i="79"/>
  <c r="Q182" i="74"/>
  <c r="R182" i="74" s="1"/>
  <c r="P182" i="74"/>
  <c r="O182" i="74"/>
  <c r="Q24" i="68"/>
  <c r="M95" i="79"/>
  <c r="M94" i="79"/>
  <c r="M93" i="79"/>
  <c r="M92" i="79"/>
  <c r="M91" i="79"/>
  <c r="M90" i="79"/>
  <c r="M53" i="79"/>
  <c r="M52" i="79"/>
  <c r="M51" i="79"/>
  <c r="M50" i="79"/>
  <c r="M42" i="79"/>
  <c r="M41" i="79"/>
  <c r="M33" i="79"/>
  <c r="M32" i="79"/>
  <c r="M27" i="79"/>
  <c r="M26" i="79"/>
  <c r="M20" i="79"/>
  <c r="M19" i="79"/>
  <c r="M18" i="79"/>
  <c r="M422" i="79"/>
  <c r="M420" i="79"/>
  <c r="M419" i="79"/>
  <c r="M418" i="79"/>
  <c r="M24" i="68"/>
  <c r="L24" i="68"/>
  <c r="K24" i="68"/>
  <c r="L78" i="83"/>
  <c r="M78" i="83" s="1"/>
  <c r="K78" i="83"/>
  <c r="J78" i="83"/>
  <c r="L77" i="83"/>
  <c r="M77" i="83" s="1"/>
  <c r="K77" i="83"/>
  <c r="J77" i="83"/>
  <c r="L76" i="83"/>
  <c r="M76" i="83" s="1"/>
  <c r="K76" i="83"/>
  <c r="J76" i="83"/>
  <c r="L61" i="83"/>
  <c r="M61" i="83" s="1"/>
  <c r="K61" i="83"/>
  <c r="J61" i="83"/>
  <c r="L60" i="83"/>
  <c r="M60" i="83" s="1"/>
  <c r="K60" i="83"/>
  <c r="J60" i="83"/>
  <c r="L59" i="83"/>
  <c r="M59" i="83" s="1"/>
  <c r="K59" i="83"/>
  <c r="J59" i="83"/>
  <c r="L58" i="83"/>
  <c r="M58" i="83" s="1"/>
  <c r="K58" i="83"/>
  <c r="J58" i="83"/>
  <c r="L57" i="83"/>
  <c r="M57" i="83" s="1"/>
  <c r="K57" i="83"/>
  <c r="J57" i="83"/>
  <c r="L56" i="83"/>
  <c r="M56" i="83" s="1"/>
  <c r="K56" i="83"/>
  <c r="J56" i="83"/>
  <c r="L55" i="83"/>
  <c r="M55" i="83" s="1"/>
  <c r="K55" i="83"/>
  <c r="J55" i="83"/>
  <c r="L54" i="83"/>
  <c r="M54" i="83" s="1"/>
  <c r="K54" i="83"/>
  <c r="J54" i="83"/>
  <c r="L53" i="83"/>
  <c r="M53" i="83" s="1"/>
  <c r="K53" i="83"/>
  <c r="J53" i="83"/>
  <c r="L45" i="83"/>
  <c r="M45" i="83" s="1"/>
  <c r="K45" i="83"/>
  <c r="J45" i="83"/>
  <c r="L41" i="83"/>
  <c r="M41" i="83" s="1"/>
  <c r="K41" i="83"/>
  <c r="J41" i="83"/>
  <c r="L40" i="83"/>
  <c r="M40" i="83" s="1"/>
  <c r="K40" i="83"/>
  <c r="J40" i="83"/>
  <c r="L39" i="83"/>
  <c r="M39" i="83" s="1"/>
  <c r="K39" i="83"/>
  <c r="J39" i="83"/>
  <c r="L38" i="83"/>
  <c r="M38" i="83" s="1"/>
  <c r="K38" i="83"/>
  <c r="J38" i="83"/>
  <c r="L34" i="83"/>
  <c r="M34" i="83" s="1"/>
  <c r="K34" i="83"/>
  <c r="J34" i="83"/>
  <c r="L33" i="83"/>
  <c r="M33" i="83" s="1"/>
  <c r="K33" i="83"/>
  <c r="J33" i="83"/>
  <c r="L32" i="83"/>
  <c r="M32" i="83" s="1"/>
  <c r="K32" i="83"/>
  <c r="J32" i="83"/>
  <c r="L31" i="83"/>
  <c r="M31" i="83" s="1"/>
  <c r="K31" i="83"/>
  <c r="J31" i="83"/>
  <c r="J15" i="84"/>
  <c r="K15" i="84"/>
  <c r="L15" i="84"/>
  <c r="M15" i="84" s="1"/>
  <c r="N16" i="81"/>
  <c r="N15" i="81"/>
  <c r="M15" i="81"/>
  <c r="L15" i="81"/>
  <c r="B2" i="83"/>
  <c r="K14" i="74"/>
  <c r="O23" i="68"/>
  <c r="L23" i="68" s="1"/>
  <c r="P22" i="68"/>
  <c r="Q22" i="68" s="1"/>
  <c r="O22" i="68"/>
  <c r="L22" i="68" s="1"/>
  <c r="N22" i="68"/>
  <c r="K22" i="68" s="1"/>
  <c r="P21" i="68"/>
  <c r="Q21" i="68" s="1"/>
  <c r="O21" i="68"/>
  <c r="L21" i="68" s="1"/>
  <c r="N21" i="68"/>
  <c r="K21" i="68" s="1"/>
  <c r="I18" i="68"/>
  <c r="P17" i="68"/>
  <c r="Q17" i="68" s="1"/>
  <c r="O17" i="68"/>
  <c r="L17" i="68" s="1"/>
  <c r="N17" i="68"/>
  <c r="K17" i="68" s="1"/>
  <c r="J17" i="68"/>
  <c r="I17" i="68"/>
  <c r="H17" i="68"/>
  <c r="G17" i="68"/>
  <c r="F17" i="68"/>
  <c r="E17" i="68"/>
  <c r="D17" i="68"/>
  <c r="I16" i="68"/>
  <c r="P15" i="68"/>
  <c r="O15" i="68"/>
  <c r="L15" i="68" s="1"/>
  <c r="L16" i="68" s="1"/>
  <c r="N15" i="68"/>
  <c r="K15" i="68" s="1"/>
  <c r="J15" i="68"/>
  <c r="I15" i="68"/>
  <c r="H15" i="68"/>
  <c r="G15" i="68"/>
  <c r="F15" i="68"/>
  <c r="E15" i="68"/>
  <c r="C2" i="68"/>
  <c r="Q181" i="74"/>
  <c r="P181" i="74"/>
  <c r="M181" i="74" s="1"/>
  <c r="O181" i="74"/>
  <c r="L181" i="74" s="1"/>
  <c r="O234" i="66"/>
  <c r="L234" i="66" s="1"/>
  <c r="P234" i="66"/>
  <c r="M234" i="66" s="1"/>
  <c r="Q234" i="66"/>
  <c r="R234" i="66" s="1"/>
  <c r="O235" i="66"/>
  <c r="L235" i="66" s="1"/>
  <c r="P235" i="66"/>
  <c r="M235" i="66" s="1"/>
  <c r="Q235" i="66"/>
  <c r="R235" i="66" s="1"/>
  <c r="O236" i="66"/>
  <c r="P236" i="66"/>
  <c r="Q236" i="66"/>
  <c r="R236" i="66" s="1"/>
  <c r="Q233" i="66"/>
  <c r="R233" i="66" s="1"/>
  <c r="P233" i="66"/>
  <c r="M233" i="66" s="1"/>
  <c r="O233" i="66"/>
  <c r="L233" i="66" s="1"/>
  <c r="J224" i="66"/>
  <c r="J225" i="66"/>
  <c r="J226" i="66"/>
  <c r="J227" i="66"/>
  <c r="J228" i="66"/>
  <c r="J229" i="66"/>
  <c r="J230" i="66"/>
  <c r="J231" i="66"/>
  <c r="J223" i="66"/>
  <c r="J222" i="66"/>
  <c r="J221" i="66"/>
  <c r="J220" i="66"/>
  <c r="J153" i="66"/>
  <c r="J154" i="66"/>
  <c r="J155" i="66"/>
  <c r="J156" i="66"/>
  <c r="J157" i="66"/>
  <c r="J158" i="66"/>
  <c r="J152" i="66"/>
  <c r="J151" i="66"/>
  <c r="J150" i="66"/>
  <c r="J149" i="66"/>
  <c r="J129" i="66"/>
  <c r="J130" i="66"/>
  <c r="J131" i="66"/>
  <c r="J132" i="66"/>
  <c r="J128" i="66"/>
  <c r="J127" i="66"/>
  <c r="J126" i="66"/>
  <c r="J125" i="66"/>
  <c r="J85" i="66"/>
  <c r="J84" i="66"/>
  <c r="J83" i="66"/>
  <c r="J82" i="66"/>
  <c r="J74" i="66"/>
  <c r="J73" i="66"/>
  <c r="J72" i="66"/>
  <c r="J71" i="66"/>
  <c r="J63" i="66"/>
  <c r="J62" i="66"/>
  <c r="J61" i="66"/>
  <c r="J60" i="66"/>
  <c r="J39" i="66"/>
  <c r="J40" i="66"/>
  <c r="J38" i="66"/>
  <c r="J37" i="66"/>
  <c r="J36" i="66"/>
  <c r="J35" i="66"/>
  <c r="A13" i="34"/>
  <c r="C13" i="34"/>
  <c r="K224" i="66"/>
  <c r="K226" i="66"/>
  <c r="K228" i="66"/>
  <c r="K230" i="66"/>
  <c r="K222" i="66"/>
  <c r="K220" i="66"/>
  <c r="K153" i="66"/>
  <c r="K155" i="66"/>
  <c r="K157" i="66"/>
  <c r="K151" i="66"/>
  <c r="K149" i="66"/>
  <c r="K129" i="66"/>
  <c r="K131" i="66"/>
  <c r="K127" i="66"/>
  <c r="K125" i="66"/>
  <c r="K84" i="66"/>
  <c r="K82" i="66"/>
  <c r="K73" i="66"/>
  <c r="K71" i="66"/>
  <c r="K62" i="66"/>
  <c r="K60" i="66"/>
  <c r="K39" i="66"/>
  <c r="K37" i="66"/>
  <c r="K35" i="66"/>
  <c r="J12" i="74"/>
  <c r="K12" i="74"/>
  <c r="J70" i="74"/>
  <c r="K70" i="74"/>
  <c r="J71" i="74"/>
  <c r="J72" i="74"/>
  <c r="K72" i="74"/>
  <c r="J73" i="74"/>
  <c r="J74" i="74"/>
  <c r="K74" i="74"/>
  <c r="J75" i="74"/>
  <c r="J76" i="74"/>
  <c r="K76" i="74"/>
  <c r="J77" i="74"/>
  <c r="J69" i="74"/>
  <c r="K68" i="74"/>
  <c r="J68" i="74"/>
  <c r="K57" i="74"/>
  <c r="K59" i="74"/>
  <c r="K55" i="74"/>
  <c r="J40" i="74"/>
  <c r="K39" i="74"/>
  <c r="J39" i="74"/>
  <c r="J14" i="74"/>
  <c r="J15" i="74"/>
  <c r="J16" i="74"/>
  <c r="J17" i="74"/>
  <c r="J18" i="74"/>
  <c r="J19" i="74"/>
  <c r="J20" i="74"/>
  <c r="J21" i="74"/>
  <c r="J13" i="74"/>
  <c r="I12" i="74"/>
  <c r="K20" i="74"/>
  <c r="K18" i="74"/>
  <c r="K16" i="74"/>
  <c r="H12" i="74"/>
  <c r="O12" i="74"/>
  <c r="L12" i="74" s="1"/>
  <c r="L13" i="74" s="1"/>
  <c r="L24" i="74" s="1"/>
  <c r="D74" i="74"/>
  <c r="D76" i="74"/>
  <c r="D72" i="74"/>
  <c r="D70" i="74"/>
  <c r="D68" i="74"/>
  <c r="D55" i="74"/>
  <c r="D57" i="74"/>
  <c r="D59" i="74"/>
  <c r="D39" i="74"/>
  <c r="D226" i="66"/>
  <c r="D228" i="66"/>
  <c r="D230" i="66"/>
  <c r="D224" i="66"/>
  <c r="D222" i="66"/>
  <c r="D220" i="66"/>
  <c r="D153" i="66"/>
  <c r="D155" i="66"/>
  <c r="D157" i="66"/>
  <c r="D151" i="66"/>
  <c r="D149" i="66"/>
  <c r="D129" i="66"/>
  <c r="D131" i="66"/>
  <c r="D127" i="66"/>
  <c r="D125" i="66"/>
  <c r="D84" i="66"/>
  <c r="D82" i="66"/>
  <c r="D73" i="66"/>
  <c r="D71" i="66"/>
  <c r="D62" i="66"/>
  <c r="D60" i="66"/>
  <c r="D39" i="66"/>
  <c r="D37" i="66"/>
  <c r="D12" i="74"/>
  <c r="F12" i="74"/>
  <c r="P12" i="74"/>
  <c r="M12" i="74" s="1"/>
  <c r="M13" i="74" s="1"/>
  <c r="M24" i="74" s="1"/>
  <c r="O14" i="74"/>
  <c r="L14" i="74" s="1"/>
  <c r="L15" i="74" s="1"/>
  <c r="L26" i="74" s="1"/>
  <c r="Q55" i="74"/>
  <c r="R55" i="74" s="1"/>
  <c r="P55" i="74"/>
  <c r="M55" i="74" s="1"/>
  <c r="M56" i="74" s="1"/>
  <c r="O55" i="74"/>
  <c r="L55" i="74" s="1"/>
  <c r="Q39" i="74"/>
  <c r="R39" i="74" s="1"/>
  <c r="P39" i="74"/>
  <c r="O39" i="74"/>
  <c r="O18" i="74"/>
  <c r="O16" i="74"/>
  <c r="L16" i="74" s="1"/>
  <c r="D16" i="74"/>
  <c r="Q157" i="66"/>
  <c r="N157" i="66" s="1"/>
  <c r="P157" i="66"/>
  <c r="M157" i="66" s="1"/>
  <c r="O157" i="66"/>
  <c r="L157" i="66" s="1"/>
  <c r="I157" i="66"/>
  <c r="H157" i="66"/>
  <c r="G157" i="66"/>
  <c r="F157" i="66"/>
  <c r="Q155" i="66"/>
  <c r="N155" i="66" s="1"/>
  <c r="P155" i="66"/>
  <c r="M155" i="66" s="1"/>
  <c r="M156" i="66" s="1"/>
  <c r="M167" i="66" s="1"/>
  <c r="O155" i="66"/>
  <c r="I155" i="66"/>
  <c r="H155" i="66"/>
  <c r="G155" i="66"/>
  <c r="F155" i="66"/>
  <c r="Q153" i="66"/>
  <c r="N153" i="66" s="1"/>
  <c r="P153" i="66"/>
  <c r="M153" i="66" s="1"/>
  <c r="M154" i="66" s="1"/>
  <c r="M165" i="66" s="1"/>
  <c r="O153" i="66"/>
  <c r="L153" i="66" s="1"/>
  <c r="L154" i="66" s="1"/>
  <c r="L165" i="66" s="1"/>
  <c r="I153" i="66"/>
  <c r="H153" i="66"/>
  <c r="G153" i="66"/>
  <c r="F153" i="66"/>
  <c r="Q151" i="66"/>
  <c r="N151" i="66" s="1"/>
  <c r="N152" i="66" s="1"/>
  <c r="N163" i="66" s="1"/>
  <c r="P151" i="66"/>
  <c r="M151" i="66" s="1"/>
  <c r="M152" i="66" s="1"/>
  <c r="M163" i="66" s="1"/>
  <c r="O151" i="66"/>
  <c r="L151" i="66" s="1"/>
  <c r="L152" i="66" s="1"/>
  <c r="L163" i="66" s="1"/>
  <c r="I151" i="66"/>
  <c r="H151" i="66"/>
  <c r="G151" i="66"/>
  <c r="F151" i="66"/>
  <c r="Q149" i="66"/>
  <c r="P149" i="66"/>
  <c r="M149" i="66" s="1"/>
  <c r="M150" i="66" s="1"/>
  <c r="M161" i="66" s="1"/>
  <c r="O149" i="66"/>
  <c r="L149" i="66" s="1"/>
  <c r="I149" i="66"/>
  <c r="H149" i="66"/>
  <c r="G149" i="66"/>
  <c r="F149" i="66"/>
  <c r="Q129" i="66"/>
  <c r="N129" i="66" s="1"/>
  <c r="P129" i="66"/>
  <c r="M129" i="66" s="1"/>
  <c r="O129" i="66"/>
  <c r="L129" i="66" s="1"/>
  <c r="I129" i="66"/>
  <c r="H129" i="66"/>
  <c r="G129" i="66"/>
  <c r="F129" i="66"/>
  <c r="G220" i="66"/>
  <c r="Q230" i="66"/>
  <c r="R230" i="66" s="1"/>
  <c r="P230" i="66"/>
  <c r="M230" i="66" s="1"/>
  <c r="O230" i="66"/>
  <c r="L230" i="66" s="1"/>
  <c r="I230" i="66"/>
  <c r="H230" i="66"/>
  <c r="G230" i="66"/>
  <c r="F230" i="66"/>
  <c r="Q228" i="66"/>
  <c r="R228" i="66" s="1"/>
  <c r="P228" i="66"/>
  <c r="M228" i="66" s="1"/>
  <c r="M229" i="66" s="1"/>
  <c r="O228" i="66"/>
  <c r="L228" i="66" s="1"/>
  <c r="I228" i="66"/>
  <c r="H228" i="66"/>
  <c r="G228" i="66"/>
  <c r="F228" i="66"/>
  <c r="Q226" i="66"/>
  <c r="N226" i="66" s="1"/>
  <c r="P226" i="66"/>
  <c r="M226" i="66" s="1"/>
  <c r="O226" i="66"/>
  <c r="L226" i="66" s="1"/>
  <c r="L227" i="66" s="1"/>
  <c r="I226" i="66"/>
  <c r="H226" i="66"/>
  <c r="G226" i="66"/>
  <c r="F226" i="66"/>
  <c r="Q224" i="66"/>
  <c r="N224" i="66" s="1"/>
  <c r="P224" i="66"/>
  <c r="O224" i="66"/>
  <c r="L224" i="66" s="1"/>
  <c r="I224" i="66"/>
  <c r="H224" i="66"/>
  <c r="G224" i="66"/>
  <c r="F224" i="66"/>
  <c r="Q222" i="66"/>
  <c r="N222" i="66" s="1"/>
  <c r="N223" i="66" s="1"/>
  <c r="P222" i="66"/>
  <c r="M222" i="66" s="1"/>
  <c r="O222" i="66"/>
  <c r="L222" i="66" s="1"/>
  <c r="I222" i="66"/>
  <c r="H222" i="66"/>
  <c r="G222" i="66"/>
  <c r="F222" i="66"/>
  <c r="Q220" i="66"/>
  <c r="N220" i="66" s="1"/>
  <c r="P220" i="66"/>
  <c r="M220" i="66" s="1"/>
  <c r="I220" i="66"/>
  <c r="H220" i="66"/>
  <c r="F220" i="66"/>
  <c r="Q131" i="66"/>
  <c r="N131" i="66" s="1"/>
  <c r="P131" i="66"/>
  <c r="M131" i="66" s="1"/>
  <c r="M132" i="66" s="1"/>
  <c r="M141" i="66" s="1"/>
  <c r="O131" i="66"/>
  <c r="L131" i="66" s="1"/>
  <c r="I131" i="66"/>
  <c r="H131" i="66"/>
  <c r="G131" i="66"/>
  <c r="F131" i="66"/>
  <c r="Q127" i="66"/>
  <c r="N127" i="66" s="1"/>
  <c r="N128" i="66" s="1"/>
  <c r="N137" i="66" s="1"/>
  <c r="P127" i="66"/>
  <c r="M127" i="66" s="1"/>
  <c r="O127" i="66"/>
  <c r="L127" i="66" s="1"/>
  <c r="I127" i="66"/>
  <c r="H127" i="66"/>
  <c r="G127" i="66"/>
  <c r="F127" i="66"/>
  <c r="Q125" i="66"/>
  <c r="N125" i="66" s="1"/>
  <c r="P125" i="66"/>
  <c r="M125" i="66" s="1"/>
  <c r="M126" i="66" s="1"/>
  <c r="M135" i="66" s="1"/>
  <c r="O125" i="66"/>
  <c r="L125" i="66" s="1"/>
  <c r="I125" i="66"/>
  <c r="H125" i="66"/>
  <c r="G125" i="66"/>
  <c r="F125" i="66"/>
  <c r="Q84" i="66"/>
  <c r="R84" i="66" s="1"/>
  <c r="P84" i="66"/>
  <c r="M84" i="66" s="1"/>
  <c r="O84" i="66"/>
  <c r="L84" i="66" s="1"/>
  <c r="L85" i="66" s="1"/>
  <c r="L90" i="66" s="1"/>
  <c r="I84" i="66"/>
  <c r="H84" i="66"/>
  <c r="Q82" i="66"/>
  <c r="R82" i="66" s="1"/>
  <c r="P82" i="66"/>
  <c r="M82" i="66" s="1"/>
  <c r="M83" i="66" s="1"/>
  <c r="M88" i="66" s="1"/>
  <c r="O82" i="66"/>
  <c r="L82" i="66" s="1"/>
  <c r="I82" i="66"/>
  <c r="H82" i="66"/>
  <c r="Q73" i="66"/>
  <c r="N73" i="66" s="1"/>
  <c r="N74" i="66" s="1"/>
  <c r="P73" i="66"/>
  <c r="M73" i="66" s="1"/>
  <c r="M74" i="66" s="1"/>
  <c r="O73" i="66"/>
  <c r="L73" i="66" s="1"/>
  <c r="L74" i="66" s="1"/>
  <c r="I73" i="66"/>
  <c r="H73" i="66"/>
  <c r="G73" i="66"/>
  <c r="F73" i="66"/>
  <c r="Q71" i="66"/>
  <c r="R71" i="66" s="1"/>
  <c r="P71" i="66"/>
  <c r="M71" i="66" s="1"/>
  <c r="M72" i="66" s="1"/>
  <c r="O71" i="66"/>
  <c r="L71" i="66" s="1"/>
  <c r="L72" i="66" s="1"/>
  <c r="I71" i="66"/>
  <c r="H71" i="66"/>
  <c r="G71" i="66"/>
  <c r="F71" i="66"/>
  <c r="Q62" i="66"/>
  <c r="R62" i="66" s="1"/>
  <c r="P62" i="66"/>
  <c r="O62" i="66"/>
  <c r="I62" i="66"/>
  <c r="H62" i="66"/>
  <c r="G62" i="66"/>
  <c r="F62" i="66"/>
  <c r="Q60" i="66"/>
  <c r="R60" i="66" s="1"/>
  <c r="P60" i="66"/>
  <c r="O60" i="66"/>
  <c r="I60" i="66"/>
  <c r="H60" i="66"/>
  <c r="G60" i="66"/>
  <c r="F60" i="66"/>
  <c r="Q39" i="66"/>
  <c r="R39" i="66" s="1"/>
  <c r="P39" i="66"/>
  <c r="M39" i="66" s="1"/>
  <c r="O39" i="66"/>
  <c r="L39" i="66" s="1"/>
  <c r="L40" i="66" s="1"/>
  <c r="L47" i="66" s="1"/>
  <c r="I39" i="66"/>
  <c r="H39" i="66"/>
  <c r="G39" i="66"/>
  <c r="F39" i="66"/>
  <c r="Q37" i="66"/>
  <c r="N37" i="66" s="1"/>
  <c r="P37" i="66"/>
  <c r="M37" i="66" s="1"/>
  <c r="M38" i="66" s="1"/>
  <c r="M45" i="66" s="1"/>
  <c r="O37" i="66"/>
  <c r="L37" i="66" s="1"/>
  <c r="I37" i="66"/>
  <c r="H37" i="66"/>
  <c r="G37" i="66"/>
  <c r="F37" i="66"/>
  <c r="Q35" i="66"/>
  <c r="R35" i="66" s="1"/>
  <c r="P35" i="66"/>
  <c r="O35" i="66"/>
  <c r="L35" i="66" s="1"/>
  <c r="I35" i="66"/>
  <c r="H35" i="66"/>
  <c r="G35" i="66"/>
  <c r="F35" i="66"/>
  <c r="C2" i="66"/>
  <c r="Q59" i="74"/>
  <c r="N59" i="74" s="1"/>
  <c r="P59" i="74"/>
  <c r="M59" i="74" s="1"/>
  <c r="O59" i="74"/>
  <c r="L59" i="74" s="1"/>
  <c r="I59" i="74"/>
  <c r="H59" i="74"/>
  <c r="G59" i="74"/>
  <c r="F59" i="74"/>
  <c r="Q57" i="74"/>
  <c r="R57" i="74" s="1"/>
  <c r="P57" i="74"/>
  <c r="M57" i="74" s="1"/>
  <c r="M58" i="74" s="1"/>
  <c r="O57" i="74"/>
  <c r="L57" i="74" s="1"/>
  <c r="I57" i="74"/>
  <c r="H57" i="74"/>
  <c r="G57" i="74"/>
  <c r="F57" i="74"/>
  <c r="I55" i="74"/>
  <c r="H55" i="74"/>
  <c r="G55" i="74"/>
  <c r="F55" i="74"/>
  <c r="Q76" i="74"/>
  <c r="R76" i="74" s="1"/>
  <c r="P76" i="74"/>
  <c r="M76" i="74" s="1"/>
  <c r="O76" i="74"/>
  <c r="L76" i="74" s="1"/>
  <c r="I76" i="74"/>
  <c r="H76" i="74"/>
  <c r="G76" i="74"/>
  <c r="F76" i="74"/>
  <c r="Q74" i="74"/>
  <c r="N74" i="74" s="1"/>
  <c r="P74" i="74"/>
  <c r="M74" i="74" s="1"/>
  <c r="O74" i="74"/>
  <c r="L74" i="74" s="1"/>
  <c r="L75" i="74" s="1"/>
  <c r="I74" i="74"/>
  <c r="H74" i="74"/>
  <c r="G74" i="74"/>
  <c r="F74" i="74"/>
  <c r="Q72" i="74"/>
  <c r="N72" i="74" s="1"/>
  <c r="N73" i="74" s="1"/>
  <c r="P72" i="74"/>
  <c r="M72" i="74" s="1"/>
  <c r="O72" i="74"/>
  <c r="I72" i="74"/>
  <c r="H72" i="74"/>
  <c r="G72" i="74"/>
  <c r="F72" i="74"/>
  <c r="Q70" i="74"/>
  <c r="R70" i="74" s="1"/>
  <c r="P70" i="74"/>
  <c r="M70" i="74" s="1"/>
  <c r="O70" i="74"/>
  <c r="I70" i="74"/>
  <c r="H70" i="74"/>
  <c r="G70" i="74"/>
  <c r="F70" i="74"/>
  <c r="Q68" i="74"/>
  <c r="N68" i="74" s="1"/>
  <c r="N69" i="74" s="1"/>
  <c r="P68" i="74"/>
  <c r="M68" i="74" s="1"/>
  <c r="O68" i="74"/>
  <c r="L68" i="74" s="1"/>
  <c r="I68" i="74"/>
  <c r="H68" i="74"/>
  <c r="G68" i="74"/>
  <c r="F68" i="74"/>
  <c r="I39" i="74"/>
  <c r="H39" i="74"/>
  <c r="G39" i="74"/>
  <c r="F39" i="74"/>
  <c r="I14" i="74"/>
  <c r="I16" i="74"/>
  <c r="I18" i="74"/>
  <c r="I20" i="74"/>
  <c r="P14" i="74"/>
  <c r="M14" i="74" s="1"/>
  <c r="Q14" i="74"/>
  <c r="N14" i="74" s="1"/>
  <c r="P16" i="74"/>
  <c r="M16" i="74" s="1"/>
  <c r="M17" i="74" s="1"/>
  <c r="M28" i="74" s="1"/>
  <c r="Q16" i="74"/>
  <c r="N16" i="74" s="1"/>
  <c r="P18" i="74"/>
  <c r="M18" i="74" s="1"/>
  <c r="M19" i="74" s="1"/>
  <c r="M30" i="74" s="1"/>
  <c r="Q18" i="74"/>
  <c r="N18" i="74" s="1"/>
  <c r="N19" i="74" s="1"/>
  <c r="N30" i="74" s="1"/>
  <c r="O20" i="74"/>
  <c r="P20" i="74"/>
  <c r="M20" i="74" s="1"/>
  <c r="M21" i="74" s="1"/>
  <c r="M32" i="74" s="1"/>
  <c r="R20" i="74"/>
  <c r="H14" i="74"/>
  <c r="H16" i="74"/>
  <c r="H18" i="74"/>
  <c r="H20" i="74"/>
  <c r="F14" i="74"/>
  <c r="G14" i="74"/>
  <c r="F16" i="74"/>
  <c r="G16" i="74"/>
  <c r="F18" i="74"/>
  <c r="G18" i="74"/>
  <c r="F20" i="74"/>
  <c r="G20" i="74"/>
  <c r="G12" i="74"/>
  <c r="D14" i="74"/>
  <c r="D18" i="74"/>
  <c r="D20" i="74"/>
  <c r="C2" i="74"/>
  <c r="M122" i="79"/>
  <c r="M121" i="79"/>
  <c r="M120" i="79"/>
  <c r="M119" i="79"/>
  <c r="M118" i="79"/>
  <c r="M116" i="79"/>
  <c r="M115" i="79"/>
  <c r="M114" i="79"/>
  <c r="M110" i="79"/>
  <c r="M315" i="79"/>
  <c r="R60" i="86"/>
  <c r="M323" i="79"/>
  <c r="M317" i="79"/>
  <c r="N39" i="86" l="1"/>
  <c r="N42" i="86" s="1"/>
  <c r="L170" i="85"/>
  <c r="M35" i="86" s="1"/>
  <c r="N74" i="86"/>
  <c r="N128" i="86" s="1"/>
  <c r="R103" i="86"/>
  <c r="N18" i="87"/>
  <c r="N17" i="87" s="1"/>
  <c r="N82" i="87"/>
  <c r="N81" i="87" s="1"/>
  <c r="O40" i="81"/>
  <c r="O15" i="81"/>
  <c r="O16" i="81"/>
  <c r="O39" i="81"/>
  <c r="K168" i="85"/>
  <c r="L32" i="86" s="1"/>
  <c r="L34" i="86" s="1"/>
  <c r="L18" i="86"/>
  <c r="J255" i="79"/>
  <c r="N50" i="85" s="1"/>
  <c r="K50" i="85" s="1"/>
  <c r="M27" i="66"/>
  <c r="K256" i="79"/>
  <c r="O51" i="85" s="1"/>
  <c r="L51" i="85" s="1"/>
  <c r="J256" i="79"/>
  <c r="N51" i="85" s="1"/>
  <c r="K51" i="85" s="1"/>
  <c r="L256" i="79"/>
  <c r="K252" i="79"/>
  <c r="O41" i="85" s="1"/>
  <c r="L41" i="85" s="1"/>
  <c r="J252" i="79"/>
  <c r="N41" i="85" s="1"/>
  <c r="K41" i="85" s="1"/>
  <c r="J251" i="79"/>
  <c r="N40" i="85" s="1"/>
  <c r="K40" i="85" s="1"/>
  <c r="R73" i="86"/>
  <c r="M34" i="86"/>
  <c r="M15" i="86"/>
  <c r="R124" i="86"/>
  <c r="L13" i="86"/>
  <c r="N15" i="86"/>
  <c r="L88" i="86"/>
  <c r="M88" i="86"/>
  <c r="N13" i="66"/>
  <c r="N24" i="66"/>
  <c r="L255" i="79" s="1"/>
  <c r="P40" i="85"/>
  <c r="M40" i="85" s="1"/>
  <c r="R149" i="66"/>
  <c r="N149" i="66"/>
  <c r="N150" i="66" s="1"/>
  <c r="N161" i="66" s="1"/>
  <c r="N160" i="66" s="1"/>
  <c r="M170" i="85"/>
  <c r="N35" i="86" s="1"/>
  <c r="R58" i="86"/>
  <c r="R64" i="86"/>
  <c r="R81" i="86"/>
  <c r="R108" i="86"/>
  <c r="L30" i="86"/>
  <c r="R35" i="86"/>
  <c r="R77" i="86"/>
  <c r="R129" i="86"/>
  <c r="L24" i="86"/>
  <c r="R28" i="86"/>
  <c r="R66" i="86"/>
  <c r="R83" i="86"/>
  <c r="R110" i="86"/>
  <c r="L27" i="86"/>
  <c r="M24" i="86"/>
  <c r="R38" i="86"/>
  <c r="R101" i="86"/>
  <c r="R62" i="86"/>
  <c r="R79" i="86"/>
  <c r="N24" i="86"/>
  <c r="R32" i="86"/>
  <c r="N34" i="86"/>
  <c r="R47" i="86"/>
  <c r="R22" i="86"/>
  <c r="N29" i="74"/>
  <c r="Q163" i="85"/>
  <c r="L196" i="66"/>
  <c r="Q161" i="85"/>
  <c r="Q170" i="85"/>
  <c r="L64" i="87"/>
  <c r="L63" i="87" s="1"/>
  <c r="C88" i="86"/>
  <c r="N27" i="66"/>
  <c r="Q218" i="85"/>
  <c r="Q93" i="85"/>
  <c r="N208" i="66"/>
  <c r="N209" i="66" s="1"/>
  <c r="M193" i="85"/>
  <c r="Q71" i="85"/>
  <c r="Q123" i="85"/>
  <c r="Q29" i="85"/>
  <c r="Q108" i="85"/>
  <c r="N105" i="74"/>
  <c r="N106" i="74" s="1"/>
  <c r="L157" i="74"/>
  <c r="Q15" i="85"/>
  <c r="N57" i="66"/>
  <c r="N58" i="66" s="1"/>
  <c r="N63" i="66" s="1"/>
  <c r="N62" i="66" s="1"/>
  <c r="Q85" i="85"/>
  <c r="Q147" i="85"/>
  <c r="Q121" i="85"/>
  <c r="N90" i="74"/>
  <c r="N91" i="74" s="1"/>
  <c r="N99" i="66"/>
  <c r="Q63" i="85"/>
  <c r="Q27" i="85"/>
  <c r="M108" i="74"/>
  <c r="C23" i="86"/>
  <c r="Q106" i="85"/>
  <c r="C25" i="86"/>
  <c r="N82" i="66"/>
  <c r="N83" i="66" s="1"/>
  <c r="N88" i="66" s="1"/>
  <c r="N87" i="66" s="1"/>
  <c r="C70" i="86"/>
  <c r="N59" i="86"/>
  <c r="M104" i="74"/>
  <c r="L79" i="87"/>
  <c r="L25" i="66"/>
  <c r="N87" i="87"/>
  <c r="N140" i="74"/>
  <c r="N141" i="74" s="1"/>
  <c r="L87" i="74"/>
  <c r="R98" i="66"/>
  <c r="N144" i="74"/>
  <c r="N145" i="74" s="1"/>
  <c r="R137" i="86"/>
  <c r="L164" i="66"/>
  <c r="Q215" i="85"/>
  <c r="N206" i="66"/>
  <c r="N207" i="66" s="1"/>
  <c r="N122" i="74"/>
  <c r="N123" i="74" s="1"/>
  <c r="C24" i="86"/>
  <c r="C44" i="86"/>
  <c r="C27" i="86"/>
  <c r="C40" i="86"/>
  <c r="L125" i="74"/>
  <c r="N162" i="74"/>
  <c r="N163" i="74" s="1"/>
  <c r="M140" i="66"/>
  <c r="M192" i="66"/>
  <c r="N210" i="66"/>
  <c r="N211" i="66" s="1"/>
  <c r="Q94" i="85"/>
  <c r="L112" i="74"/>
  <c r="Q146" i="85"/>
  <c r="Q73" i="85"/>
  <c r="Q30" i="85"/>
  <c r="Q119" i="85"/>
  <c r="Q105" i="85"/>
  <c r="C13" i="86"/>
  <c r="N84" i="87"/>
  <c r="M141" i="74"/>
  <c r="Q115" i="85"/>
  <c r="Q16" i="85"/>
  <c r="Q172" i="85"/>
  <c r="L162" i="66"/>
  <c r="M164" i="66"/>
  <c r="M116" i="66"/>
  <c r="R41" i="86"/>
  <c r="R19" i="86"/>
  <c r="N27" i="86"/>
  <c r="R75" i="86"/>
  <c r="R127" i="86"/>
  <c r="R68" i="86"/>
  <c r="M29" i="74"/>
  <c r="Q150" i="85"/>
  <c r="C36" i="86"/>
  <c r="M137" i="85"/>
  <c r="N129" i="86" s="1"/>
  <c r="C35" i="86"/>
  <c r="L21" i="86"/>
  <c r="R16" i="86"/>
  <c r="M30" i="86"/>
  <c r="R70" i="86"/>
  <c r="R99" i="86"/>
  <c r="R122" i="86"/>
  <c r="M27" i="86"/>
  <c r="L59" i="86"/>
  <c r="M21" i="86"/>
  <c r="N30" i="86"/>
  <c r="R85" i="86"/>
  <c r="L74" i="86"/>
  <c r="Q117" i="85"/>
  <c r="M74" i="86"/>
  <c r="C53" i="87"/>
  <c r="C14" i="86"/>
  <c r="C28" i="86"/>
  <c r="N100" i="66"/>
  <c r="N101" i="66" s="1"/>
  <c r="Q81" i="85"/>
  <c r="L116" i="66"/>
  <c r="C103" i="86"/>
  <c r="C60" i="87"/>
  <c r="Q97" i="85"/>
  <c r="R185" i="66"/>
  <c r="M23" i="74"/>
  <c r="Q59" i="85"/>
  <c r="N162" i="66"/>
  <c r="Q18" i="85"/>
  <c r="C35" i="87"/>
  <c r="Q136" i="85"/>
  <c r="C38" i="86"/>
  <c r="C45" i="86"/>
  <c r="L175" i="74"/>
  <c r="N172" i="74"/>
  <c r="N173" i="74" s="1"/>
  <c r="N38" i="66"/>
  <c r="N45" i="66" s="1"/>
  <c r="N44" i="66" s="1"/>
  <c r="R151" i="66"/>
  <c r="N124" i="74"/>
  <c r="N125" i="74" s="1"/>
  <c r="N92" i="74"/>
  <c r="N93" i="74" s="1"/>
  <c r="C39" i="87"/>
  <c r="Q107" i="85"/>
  <c r="N146" i="74"/>
  <c r="N147" i="74" s="1"/>
  <c r="L23" i="74"/>
  <c r="M194" i="66"/>
  <c r="C61" i="86"/>
  <c r="C76" i="86" s="1"/>
  <c r="L143" i="74"/>
  <c r="Q70" i="85"/>
  <c r="C37" i="87"/>
  <c r="C99" i="86"/>
  <c r="M95" i="74"/>
  <c r="C101" i="86"/>
  <c r="N178" i="66"/>
  <c r="N189" i="66" s="1"/>
  <c r="N188" i="66" s="1"/>
  <c r="N132" i="66"/>
  <c r="N141" i="66" s="1"/>
  <c r="N140" i="66" s="1"/>
  <c r="N103" i="74"/>
  <c r="N104" i="74" s="1"/>
  <c r="L221" i="66"/>
  <c r="M56" i="66"/>
  <c r="M61" i="66" s="1"/>
  <c r="M60" i="66" s="1"/>
  <c r="M80" i="87"/>
  <c r="M79" i="87" s="1"/>
  <c r="R13" i="87"/>
  <c r="M177" i="74"/>
  <c r="C74" i="87"/>
  <c r="C27" i="87"/>
  <c r="C41" i="87"/>
  <c r="M16" i="87"/>
  <c r="M15" i="87" s="1"/>
  <c r="M29" i="87"/>
  <c r="M54" i="87" s="1"/>
  <c r="M53" i="87" s="1"/>
  <c r="C29" i="87"/>
  <c r="M18" i="86"/>
  <c r="K18" i="68"/>
  <c r="Q202" i="85"/>
  <c r="N94" i="74"/>
  <c r="N95" i="74" s="1"/>
  <c r="N55" i="74"/>
  <c r="N56" i="74" s="1"/>
  <c r="N186" i="66"/>
  <c r="N197" i="66" s="1"/>
  <c r="N196" i="66" s="1"/>
  <c r="L213" i="66"/>
  <c r="C15" i="87"/>
  <c r="L73" i="87"/>
  <c r="L29" i="87"/>
  <c r="L54" i="87" s="1"/>
  <c r="L53" i="87" s="1"/>
  <c r="L15" i="66"/>
  <c r="N225" i="66"/>
  <c r="M147" i="74"/>
  <c r="C75" i="87"/>
  <c r="M171" i="74"/>
  <c r="N176" i="74"/>
  <c r="N177" i="74" s="1"/>
  <c r="N130" i="66"/>
  <c r="N139" i="66" s="1"/>
  <c r="N138" i="66" s="1"/>
  <c r="N38" i="87"/>
  <c r="Q118" i="85"/>
  <c r="R132" i="86"/>
  <c r="M123" i="74"/>
  <c r="C17" i="86"/>
  <c r="C79" i="87"/>
  <c r="R134" i="86"/>
  <c r="C18" i="86"/>
  <c r="M110" i="66"/>
  <c r="M115" i="66" s="1"/>
  <c r="M114" i="66" s="1"/>
  <c r="N39" i="66"/>
  <c r="N40" i="66" s="1"/>
  <c r="N47" i="66" s="1"/>
  <c r="N46" i="66" s="1"/>
  <c r="L123" i="74"/>
  <c r="N128" i="74"/>
  <c r="N129" i="74" s="1"/>
  <c r="R39" i="87"/>
  <c r="L75" i="87"/>
  <c r="L56" i="87"/>
  <c r="L55" i="87" s="1"/>
  <c r="M61" i="87"/>
  <c r="M22" i="68"/>
  <c r="N28" i="87"/>
  <c r="N31" i="87" s="1"/>
  <c r="L30" i="87"/>
  <c r="L18" i="87"/>
  <c r="L17" i="87" s="1"/>
  <c r="R120" i="74"/>
  <c r="L13" i="66"/>
  <c r="M75" i="74"/>
  <c r="R27" i="87"/>
  <c r="N233" i="66"/>
  <c r="N174" i="74"/>
  <c r="N175" i="74" s="1"/>
  <c r="M21" i="68"/>
  <c r="C62" i="86"/>
  <c r="C17" i="87"/>
  <c r="L78" i="87"/>
  <c r="L77" i="87" s="1"/>
  <c r="L190" i="66"/>
  <c r="N53" i="87"/>
  <c r="N110" i="74"/>
  <c r="C124" i="86"/>
  <c r="Q116" i="85"/>
  <c r="M78" i="87"/>
  <c r="M77" i="87" s="1"/>
  <c r="C62" i="87"/>
  <c r="C38" i="87"/>
  <c r="N228" i="66"/>
  <c r="N229" i="66" s="1"/>
  <c r="Q125" i="85"/>
  <c r="N88" i="74"/>
  <c r="N89" i="74" s="1"/>
  <c r="M166" i="66"/>
  <c r="R73" i="66"/>
  <c r="C56" i="87"/>
  <c r="N35" i="87"/>
  <c r="N33" i="87" s="1"/>
  <c r="R109" i="74"/>
  <c r="C97" i="86"/>
  <c r="C122" i="86"/>
  <c r="N181" i="66"/>
  <c r="N182" i="66" s="1"/>
  <c r="N193" i="66" s="1"/>
  <c r="N192" i="66" s="1"/>
  <c r="R26" i="66"/>
  <c r="M27" i="74"/>
  <c r="N76" i="74"/>
  <c r="N77" i="74" s="1"/>
  <c r="L194" i="66"/>
  <c r="M12" i="85"/>
  <c r="Q12" i="85"/>
  <c r="N179" i="66"/>
  <c r="N180" i="66" s="1"/>
  <c r="N191" i="66" s="1"/>
  <c r="N190" i="66" s="1"/>
  <c r="R25" i="86"/>
  <c r="Q60" i="85"/>
  <c r="Q214" i="85"/>
  <c r="M87" i="66"/>
  <c r="C29" i="86"/>
  <c r="Q82" i="85"/>
  <c r="N154" i="74"/>
  <c r="N155" i="74" s="1"/>
  <c r="M31" i="74"/>
  <c r="Q124" i="85"/>
  <c r="N160" i="74"/>
  <c r="N161" i="74" s="1"/>
  <c r="M143" i="74"/>
  <c r="M160" i="66"/>
  <c r="N55" i="66"/>
  <c r="N56" i="66" s="1"/>
  <c r="N61" i="66" s="1"/>
  <c r="N60" i="66" s="1"/>
  <c r="R42" i="87"/>
  <c r="M57" i="87"/>
  <c r="L91" i="74"/>
  <c r="R12" i="66"/>
  <c r="Q25" i="85"/>
  <c r="L89" i="66"/>
  <c r="Q98" i="85"/>
  <c r="C82" i="87"/>
  <c r="M40" i="66"/>
  <c r="M47" i="66" s="1"/>
  <c r="M46" i="66" s="1"/>
  <c r="M85" i="66"/>
  <c r="M90" i="66" s="1"/>
  <c r="M89" i="66" s="1"/>
  <c r="N136" i="66"/>
  <c r="O50" i="85"/>
  <c r="L50" i="85" s="1"/>
  <c r="M25" i="66"/>
  <c r="O40" i="85"/>
  <c r="L40" i="85" s="1"/>
  <c r="M13" i="66"/>
  <c r="R133" i="86"/>
  <c r="R142" i="74"/>
  <c r="M158" i="66"/>
  <c r="M169" i="66" s="1"/>
  <c r="M168" i="66" s="1"/>
  <c r="M17" i="87"/>
  <c r="L59" i="87"/>
  <c r="N156" i="74"/>
  <c r="N157" i="74" s="1"/>
  <c r="R156" i="74"/>
  <c r="L58" i="87"/>
  <c r="L57" i="87" s="1"/>
  <c r="C77" i="87"/>
  <c r="C59" i="86"/>
  <c r="C74" i="86" s="1"/>
  <c r="M216" i="85"/>
  <c r="C68" i="86"/>
  <c r="M211" i="66"/>
  <c r="R204" i="66"/>
  <c r="N121" i="74"/>
  <c r="M127" i="74"/>
  <c r="M59" i="87"/>
  <c r="M93" i="74"/>
  <c r="L110" i="66"/>
  <c r="L115" i="66" s="1"/>
  <c r="L114" i="66" s="1"/>
  <c r="C64" i="87"/>
  <c r="R74" i="74"/>
  <c r="M163" i="74"/>
  <c r="N170" i="74"/>
  <c r="N171" i="74" s="1"/>
  <c r="N181" i="74"/>
  <c r="R181" i="74"/>
  <c r="L34" i="87"/>
  <c r="L37" i="87" s="1"/>
  <c r="L36" i="87" s="1"/>
  <c r="L58" i="74"/>
  <c r="N158" i="74"/>
  <c r="N159" i="74" s="1"/>
  <c r="R158" i="74"/>
  <c r="M23" i="68"/>
  <c r="Q148" i="85"/>
  <c r="C66" i="86"/>
  <c r="M223" i="66"/>
  <c r="L126" i="66"/>
  <c r="L135" i="66" s="1"/>
  <c r="L134" i="66" s="1"/>
  <c r="K16" i="68"/>
  <c r="N32" i="87"/>
  <c r="N74" i="87" s="1"/>
  <c r="N73" i="87" s="1"/>
  <c r="L101" i="66"/>
  <c r="C65" i="86"/>
  <c r="C80" i="86" s="1"/>
  <c r="M180" i="66"/>
  <c r="M191" i="66" s="1"/>
  <c r="M190" i="66" s="1"/>
  <c r="Q192" i="85"/>
  <c r="N143" i="74"/>
  <c r="R12" i="74"/>
  <c r="L46" i="66"/>
  <c r="M62" i="66"/>
  <c r="N13" i="74"/>
  <c r="N24" i="74" s="1"/>
  <c r="N23" i="74" s="1"/>
  <c r="L25" i="74"/>
  <c r="M76" i="87"/>
  <c r="M75" i="87" s="1"/>
  <c r="L56" i="66"/>
  <c r="L61" i="66" s="1"/>
  <c r="L60" i="66" s="1"/>
  <c r="M145" i="74"/>
  <c r="C33" i="87"/>
  <c r="R220" i="66"/>
  <c r="L132" i="66"/>
  <c r="L141" i="66" s="1"/>
  <c r="L140" i="66" s="1"/>
  <c r="R212" i="66"/>
  <c r="N183" i="66"/>
  <c r="N184" i="66" s="1"/>
  <c r="N195" i="66" s="1"/>
  <c r="N194" i="66" s="1"/>
  <c r="L27" i="66"/>
  <c r="L158" i="66"/>
  <c r="L169" i="66" s="1"/>
  <c r="L168" i="66" s="1"/>
  <c r="N43" i="87"/>
  <c r="N42" i="87" s="1"/>
  <c r="N213" i="66"/>
  <c r="R135" i="86"/>
  <c r="L89" i="74"/>
  <c r="N35" i="66"/>
  <c r="N36" i="66" s="1"/>
  <c r="N43" i="66" s="1"/>
  <c r="N42" i="66" s="1"/>
  <c r="R37" i="66"/>
  <c r="M134" i="66"/>
  <c r="R127" i="66"/>
  <c r="M59" i="86"/>
  <c r="Q151" i="85"/>
  <c r="R112" i="86"/>
  <c r="N21" i="86"/>
  <c r="M221" i="66"/>
  <c r="N138" i="74"/>
  <c r="N139" i="74" s="1"/>
  <c r="R72" i="74"/>
  <c r="M211" i="85"/>
  <c r="M162" i="66"/>
  <c r="L13" i="87"/>
  <c r="N86" i="74"/>
  <c r="N87" i="74" s="1"/>
  <c r="Q28" i="85"/>
  <c r="M15" i="66"/>
  <c r="R89" i="87"/>
  <c r="M44" i="66"/>
  <c r="L62" i="66"/>
  <c r="M82" i="87"/>
  <c r="M81" i="87" s="1"/>
  <c r="L38" i="66"/>
  <c r="L45" i="66" s="1"/>
  <c r="L44" i="66" s="1"/>
  <c r="N14" i="66"/>
  <c r="L252" i="79" s="1"/>
  <c r="L231" i="66"/>
  <c r="R177" i="66"/>
  <c r="L56" i="74"/>
  <c r="Q92" i="85"/>
  <c r="M178" i="66"/>
  <c r="M189" i="66" s="1"/>
  <c r="M188" i="66" s="1"/>
  <c r="N126" i="74"/>
  <c r="N127" i="74" s="1"/>
  <c r="N107" i="74"/>
  <c r="N108" i="74" s="1"/>
  <c r="C58" i="87"/>
  <c r="M17" i="68"/>
  <c r="M18" i="68" s="1"/>
  <c r="C44" i="87"/>
  <c r="Q14" i="85"/>
  <c r="L229" i="66"/>
  <c r="N15" i="87"/>
  <c r="L81" i="87"/>
  <c r="L18" i="68"/>
  <c r="L99" i="66"/>
  <c r="R111" i="74"/>
  <c r="R33" i="87"/>
  <c r="C13" i="87"/>
  <c r="M186" i="66"/>
  <c r="M197" i="66" s="1"/>
  <c r="M196" i="66" s="1"/>
  <c r="N70" i="74"/>
  <c r="N71" i="74" s="1"/>
  <c r="N112" i="74"/>
  <c r="N109" i="66"/>
  <c r="N110" i="66" s="1"/>
  <c r="N115" i="66" s="1"/>
  <c r="N114" i="66" s="1"/>
  <c r="M173" i="74"/>
  <c r="N57" i="74"/>
  <c r="N58" i="74" s="1"/>
  <c r="R222" i="66"/>
  <c r="M64" i="87"/>
  <c r="M63" i="87" s="1"/>
  <c r="R68" i="74"/>
  <c r="N235" i="66"/>
  <c r="N221" i="66"/>
  <c r="R18" i="74"/>
  <c r="L145" i="74"/>
  <c r="N37" i="87"/>
  <c r="Q219" i="85"/>
  <c r="R138" i="86"/>
  <c r="Q201" i="85"/>
  <c r="R85" i="87"/>
  <c r="L129" i="74"/>
  <c r="N39" i="74"/>
  <c r="N40" i="74" s="1"/>
  <c r="M34" i="87"/>
  <c r="M43" i="87" s="1"/>
  <c r="M42" i="87" s="1"/>
  <c r="C43" i="87"/>
  <c r="M87" i="74"/>
  <c r="L106" i="74"/>
  <c r="M154" i="74"/>
  <c r="M155" i="74" s="1"/>
  <c r="N18" i="86"/>
  <c r="M29" i="86"/>
  <c r="Q17" i="85"/>
  <c r="Q122" i="85"/>
  <c r="M37" i="86"/>
  <c r="K170" i="85"/>
  <c r="L35" i="86" s="1"/>
  <c r="Q210" i="85"/>
  <c r="Q31" i="85"/>
  <c r="Q74" i="85"/>
  <c r="C165" i="85"/>
  <c r="Q165" i="85"/>
  <c r="M152" i="85"/>
  <c r="N77" i="86" s="1"/>
  <c r="Q134" i="85"/>
  <c r="C163" i="85"/>
  <c r="Q96" i="85"/>
  <c r="N45" i="86"/>
  <c r="N48" i="86" s="1"/>
  <c r="N26" i="86"/>
  <c r="L29" i="86"/>
  <c r="K172" i="85"/>
  <c r="L38" i="86" s="1"/>
  <c r="C162" i="85"/>
  <c r="Q26" i="85"/>
  <c r="Q62" i="85"/>
  <c r="Q181" i="85"/>
  <c r="Q191" i="85"/>
  <c r="Q13" i="85"/>
  <c r="Q84" i="85"/>
  <c r="L172" i="85"/>
  <c r="M38" i="86" s="1"/>
  <c r="M213" i="85"/>
  <c r="Q133" i="85"/>
  <c r="Q168" i="85"/>
  <c r="M15" i="74"/>
  <c r="M26" i="74" s="1"/>
  <c r="M25" i="74" s="1"/>
  <c r="N39" i="87"/>
  <c r="C31" i="87"/>
  <c r="L60" i="74"/>
  <c r="N178" i="74"/>
  <c r="N179" i="74" s="1"/>
  <c r="M90" i="74"/>
  <c r="M91" i="74" s="1"/>
  <c r="M98" i="66"/>
  <c r="M99" i="66" s="1"/>
  <c r="N15" i="74"/>
  <c r="N26" i="74" s="1"/>
  <c r="N25" i="74" s="1"/>
  <c r="N80" i="87"/>
  <c r="N79" i="87" s="1"/>
  <c r="R224" i="66"/>
  <c r="N17" i="74"/>
  <c r="N28" i="74" s="1"/>
  <c r="N27" i="74" s="1"/>
  <c r="N75" i="74"/>
  <c r="L223" i="66"/>
  <c r="N62" i="87"/>
  <c r="N61" i="87" s="1"/>
  <c r="N64" i="87"/>
  <c r="N63" i="87" s="1"/>
  <c r="L130" i="74"/>
  <c r="L131" i="74" s="1"/>
  <c r="R155" i="66"/>
  <c r="N156" i="66"/>
  <c r="N167" i="66" s="1"/>
  <c r="N166" i="66" s="1"/>
  <c r="N21" i="74"/>
  <c r="N32" i="74" s="1"/>
  <c r="N31" i="74" s="1"/>
  <c r="L20" i="74"/>
  <c r="L21" i="74" s="1"/>
  <c r="L32" i="74" s="1"/>
  <c r="L31" i="74" s="1"/>
  <c r="C19" i="86"/>
  <c r="R14" i="74"/>
  <c r="L69" i="74"/>
  <c r="L39" i="74"/>
  <c r="L40" i="74" s="1"/>
  <c r="L177" i="66"/>
  <c r="L178" i="66" s="1"/>
  <c r="L189" i="66" s="1"/>
  <c r="L188" i="66" s="1"/>
  <c r="C21" i="86"/>
  <c r="R125" i="66"/>
  <c r="C32" i="87"/>
  <c r="M39" i="74"/>
  <c r="M40" i="74" s="1"/>
  <c r="R86" i="87"/>
  <c r="N86" i="87"/>
  <c r="L155" i="66"/>
  <c r="L156" i="66" s="1"/>
  <c r="L167" i="66" s="1"/>
  <c r="L166" i="66" s="1"/>
  <c r="R111" i="66"/>
  <c r="N111" i="66"/>
  <c r="N112" i="66" s="1"/>
  <c r="N117" i="66" s="1"/>
  <c r="N116" i="66" s="1"/>
  <c r="L130" i="66"/>
  <c r="L139" i="66" s="1"/>
  <c r="L138" i="66" s="1"/>
  <c r="N234" i="66"/>
  <c r="C32" i="86"/>
  <c r="R44" i="86"/>
  <c r="C33" i="86"/>
  <c r="L36" i="66"/>
  <c r="L43" i="66" s="1"/>
  <c r="L42" i="66" s="1"/>
  <c r="M130" i="66"/>
  <c r="M139" i="66" s="1"/>
  <c r="M138" i="66" s="1"/>
  <c r="M175" i="74"/>
  <c r="C47" i="86"/>
  <c r="L159" i="74"/>
  <c r="C48" i="86"/>
  <c r="N205" i="66"/>
  <c r="L147" i="74"/>
  <c r="L211" i="66"/>
  <c r="N40" i="86"/>
  <c r="M157" i="74"/>
  <c r="M35" i="66"/>
  <c r="M36" i="66" s="1"/>
  <c r="M43" i="66" s="1"/>
  <c r="M42" i="66" s="1"/>
  <c r="N126" i="66"/>
  <c r="N135" i="66" s="1"/>
  <c r="N134" i="66" s="1"/>
  <c r="M224" i="66"/>
  <c r="M225" i="66" s="1"/>
  <c r="R153" i="66"/>
  <c r="N154" i="66"/>
  <c r="N165" i="66" s="1"/>
  <c r="N164" i="66" s="1"/>
  <c r="L18" i="74"/>
  <c r="L19" i="74" s="1"/>
  <c r="L30" i="74" s="1"/>
  <c r="L29" i="74" s="1"/>
  <c r="N60" i="74"/>
  <c r="M128" i="66"/>
  <c r="M137" i="66" s="1"/>
  <c r="M136" i="66" s="1"/>
  <c r="R157" i="66"/>
  <c r="N158" i="66"/>
  <c r="N169" i="66" s="1"/>
  <c r="N168" i="66" s="1"/>
  <c r="N84" i="66"/>
  <c r="N85" i="66" s="1"/>
  <c r="N90" i="66" s="1"/>
  <c r="N89" i="66" s="1"/>
  <c r="L77" i="74"/>
  <c r="M60" i="74"/>
  <c r="M231" i="66"/>
  <c r="R226" i="66"/>
  <c r="R129" i="66"/>
  <c r="N227" i="66"/>
  <c r="M69" i="74"/>
  <c r="N71" i="66"/>
  <c r="N72" i="66" s="1"/>
  <c r="R16" i="74"/>
  <c r="L70" i="74"/>
  <c r="L71" i="74" s="1"/>
  <c r="M77" i="74"/>
  <c r="R59" i="74"/>
  <c r="R131" i="66"/>
  <c r="L225" i="66"/>
  <c r="N230" i="66"/>
  <c r="N231" i="66" s="1"/>
  <c r="L17" i="74"/>
  <c r="L28" i="74" s="1"/>
  <c r="L27" i="74" s="1"/>
  <c r="L83" i="66"/>
  <c r="L88" i="66" s="1"/>
  <c r="L87" i="66" s="1"/>
  <c r="M71" i="74"/>
  <c r="L72" i="74"/>
  <c r="L73" i="74" s="1"/>
  <c r="L128" i="66"/>
  <c r="L137" i="66" s="1"/>
  <c r="L136" i="66" s="1"/>
  <c r="Q15" i="68"/>
  <c r="M15" i="68"/>
  <c r="M16" i="68" s="1"/>
  <c r="L62" i="87"/>
  <c r="L61" i="87" s="1"/>
  <c r="L16" i="87"/>
  <c r="L15" i="87" s="1"/>
  <c r="M178" i="74"/>
  <c r="M179" i="74" s="1"/>
  <c r="R130" i="74"/>
  <c r="N130" i="74"/>
  <c r="N131" i="74" s="1"/>
  <c r="M129" i="74"/>
  <c r="L173" i="74"/>
  <c r="N13" i="87"/>
  <c r="M73" i="74"/>
  <c r="L176" i="74"/>
  <c r="L177" i="74" s="1"/>
  <c r="M227" i="66"/>
  <c r="L150" i="66"/>
  <c r="L161" i="66" s="1"/>
  <c r="L160" i="66" s="1"/>
  <c r="L120" i="74"/>
  <c r="L121" i="74" s="1"/>
  <c r="L182" i="66"/>
  <c r="L193" i="66" s="1"/>
  <c r="L192" i="66" s="1"/>
  <c r="M32" i="87"/>
  <c r="M30" i="87" s="1"/>
  <c r="M138" i="74"/>
  <c r="M139" i="74" s="1"/>
  <c r="L206" i="66"/>
  <c r="L207" i="66" s="1"/>
  <c r="M206" i="66"/>
  <c r="M207" i="66" s="1"/>
  <c r="M111" i="74"/>
  <c r="M112" i="74" s="1"/>
  <c r="C42" i="86"/>
  <c r="C41" i="86"/>
  <c r="C43" i="86"/>
  <c r="M125" i="74"/>
  <c r="L95" i="74"/>
  <c r="L208" i="66"/>
  <c r="L209" i="66" s="1"/>
  <c r="Q183" i="85"/>
  <c r="M183" i="85"/>
  <c r="N106" i="86" s="1"/>
  <c r="L160" i="74"/>
  <c r="L161" i="74" s="1"/>
  <c r="L103" i="74"/>
  <c r="L104" i="74" s="1"/>
  <c r="L139" i="74"/>
  <c r="N87" i="86"/>
  <c r="R87" i="86"/>
  <c r="N61" i="86" l="1"/>
  <c r="N125" i="86" s="1"/>
  <c r="M256" i="79"/>
  <c r="L37" i="86"/>
  <c r="P51" i="85"/>
  <c r="M61" i="86"/>
  <c r="M76" i="86"/>
  <c r="L15" i="86"/>
  <c r="M251" i="79"/>
  <c r="N67" i="86"/>
  <c r="N65" i="86"/>
  <c r="L22" i="86"/>
  <c r="N63" i="86"/>
  <c r="M43" i="86"/>
  <c r="L69" i="86"/>
  <c r="L71" i="86"/>
  <c r="N88" i="86"/>
  <c r="N37" i="86"/>
  <c r="N25" i="66"/>
  <c r="P50" i="85"/>
  <c r="M255" i="79"/>
  <c r="Q40" i="85"/>
  <c r="L67" i="86"/>
  <c r="L28" i="86"/>
  <c r="N58" i="87"/>
  <c r="N57" i="87" s="1"/>
  <c r="M67" i="86"/>
  <c r="L25" i="86"/>
  <c r="L46" i="86"/>
  <c r="M22" i="86"/>
  <c r="L43" i="86"/>
  <c r="M49" i="86"/>
  <c r="N49" i="86"/>
  <c r="N123" i="86"/>
  <c r="N43" i="86"/>
  <c r="L49" i="86"/>
  <c r="M46" i="86"/>
  <c r="N46" i="86"/>
  <c r="N22" i="86"/>
  <c r="N76" i="87"/>
  <c r="N75" i="87" s="1"/>
  <c r="M25" i="86"/>
  <c r="N30" i="87"/>
  <c r="M28" i="86"/>
  <c r="N27" i="87"/>
  <c r="L33" i="87"/>
  <c r="L43" i="87"/>
  <c r="L42" i="87" s="1"/>
  <c r="L40" i="87"/>
  <c r="L39" i="87" s="1"/>
  <c r="L76" i="86"/>
  <c r="M69" i="86"/>
  <c r="M128" i="86"/>
  <c r="L128" i="86"/>
  <c r="M65" i="86"/>
  <c r="M71" i="86"/>
  <c r="M78" i="86"/>
  <c r="N71" i="86"/>
  <c r="N80" i="86"/>
  <c r="M40" i="86"/>
  <c r="L65" i="86"/>
  <c r="M123" i="86"/>
  <c r="N76" i="86"/>
  <c r="N69" i="86"/>
  <c r="L40" i="86"/>
  <c r="L123" i="86"/>
  <c r="N36" i="87"/>
  <c r="L63" i="86"/>
  <c r="M63" i="86"/>
  <c r="L27" i="87"/>
  <c r="M27" i="87"/>
  <c r="M33" i="87"/>
  <c r="N60" i="87"/>
  <c r="N59" i="87" s="1"/>
  <c r="N78" i="87"/>
  <c r="N77" i="87" s="1"/>
  <c r="N56" i="87"/>
  <c r="N55" i="87" s="1"/>
  <c r="M37" i="87"/>
  <c r="M36" i="87" s="1"/>
  <c r="M40" i="87"/>
  <c r="M39" i="87" s="1"/>
  <c r="P41" i="85"/>
  <c r="M252" i="79"/>
  <c r="N15" i="66"/>
  <c r="N29" i="86"/>
  <c r="N28" i="86" s="1"/>
  <c r="N25" i="86"/>
  <c r="M74" i="87"/>
  <c r="M73" i="87" s="1"/>
  <c r="M56" i="87"/>
  <c r="M55" i="87" s="1"/>
  <c r="M51" i="85" l="1"/>
  <c r="Q51" i="85"/>
  <c r="L78" i="86"/>
  <c r="L61" i="86"/>
  <c r="L104" i="86"/>
  <c r="M82" i="86"/>
  <c r="L68" i="86"/>
  <c r="M41" i="86"/>
  <c r="L66" i="86"/>
  <c r="L44" i="86"/>
  <c r="N64" i="86"/>
  <c r="N84" i="86"/>
  <c r="M44" i="86"/>
  <c r="L70" i="86"/>
  <c r="M86" i="86"/>
  <c r="N66" i="86"/>
  <c r="L102" i="86"/>
  <c r="N78" i="86"/>
  <c r="M50" i="85"/>
  <c r="Q50" i="85"/>
  <c r="L100" i="86"/>
  <c r="L84" i="86"/>
  <c r="M100" i="86"/>
  <c r="M66" i="86"/>
  <c r="N44" i="86"/>
  <c r="M84" i="86"/>
  <c r="N86" i="86"/>
  <c r="L47" i="86"/>
  <c r="L86" i="86"/>
  <c r="N107" i="86"/>
  <c r="N41" i="86"/>
  <c r="L41" i="86"/>
  <c r="L82" i="86"/>
  <c r="N47" i="86"/>
  <c r="M125" i="86"/>
  <c r="M47" i="86"/>
  <c r="N100" i="86"/>
  <c r="N79" i="86"/>
  <c r="M130" i="86"/>
  <c r="M70" i="86"/>
  <c r="M104" i="86"/>
  <c r="N104" i="86"/>
  <c r="N70" i="86"/>
  <c r="M68" i="86"/>
  <c r="M102" i="86"/>
  <c r="L130" i="86"/>
  <c r="M80" i="86"/>
  <c r="M64" i="86"/>
  <c r="M98" i="86"/>
  <c r="N130" i="86"/>
  <c r="N68" i="86"/>
  <c r="N102" i="86"/>
  <c r="N98" i="86"/>
  <c r="L98" i="86"/>
  <c r="L64" i="86"/>
  <c r="L80" i="86"/>
  <c r="M41" i="85"/>
  <c r="Q41" i="85"/>
  <c r="M113" i="86" l="1"/>
  <c r="L125" i="86"/>
  <c r="M85" i="86"/>
  <c r="M81" i="86"/>
  <c r="M109" i="86"/>
  <c r="L103" i="86"/>
  <c r="N111" i="86"/>
  <c r="N83" i="86"/>
  <c r="L83" i="86"/>
  <c r="L99" i="86"/>
  <c r="L101" i="86"/>
  <c r="L111" i="86"/>
  <c r="M99" i="86"/>
  <c r="N99" i="86"/>
  <c r="L81" i="86"/>
  <c r="L109" i="86"/>
  <c r="M111" i="86"/>
  <c r="M83" i="86"/>
  <c r="N113" i="86"/>
  <c r="N85" i="86"/>
  <c r="L85" i="86"/>
  <c r="L113" i="86"/>
  <c r="M101" i="86"/>
  <c r="M103" i="86"/>
  <c r="M79" i="86"/>
  <c r="M107" i="86"/>
  <c r="N101" i="86"/>
  <c r="N103" i="86"/>
  <c r="L79" i="86"/>
  <c r="L107" i="86"/>
  <c r="M112" i="86" l="1"/>
  <c r="M108" i="86"/>
  <c r="N110" i="86"/>
  <c r="L110" i="86"/>
  <c r="L112" i="86"/>
  <c r="M110" i="86"/>
  <c r="N112" i="86"/>
  <c r="L108" i="86"/>
  <c r="N82" i="86"/>
  <c r="N109" i="86" l="1"/>
  <c r="N81" i="86"/>
  <c r="N108" i="86" l="1"/>
</calcChain>
</file>

<file path=xl/sharedStrings.xml><?xml version="1.0" encoding="utf-8"?>
<sst xmlns="http://schemas.openxmlformats.org/spreadsheetml/2006/main" count="5269" uniqueCount="2116">
  <si>
    <t>Комплект</t>
  </si>
  <si>
    <t>ОБОРУДОВАНИЕ HISENSE</t>
  </si>
  <si>
    <t>Тип оборудования</t>
  </si>
  <si>
    <t>Мощность, кВт</t>
  </si>
  <si>
    <t>Нетто</t>
  </si>
  <si>
    <t>Брутто</t>
  </si>
  <si>
    <t>660x482x240</t>
  </si>
  <si>
    <t>715x482x240</t>
  </si>
  <si>
    <t>охл.</t>
  </si>
  <si>
    <t>нагр.</t>
  </si>
  <si>
    <t>-</t>
  </si>
  <si>
    <t>950x1386x340</t>
  </si>
  <si>
    <t>1386×350×800</t>
  </si>
  <si>
    <t>990x680x230</t>
  </si>
  <si>
    <t>1580x680x230</t>
  </si>
  <si>
    <t>А/А</t>
  </si>
  <si>
    <t>B/D</t>
  </si>
  <si>
    <t>C/D</t>
  </si>
  <si>
    <t>В/А</t>
  </si>
  <si>
    <t>B/C</t>
  </si>
  <si>
    <t>A/A</t>
  </si>
  <si>
    <t>B/B</t>
  </si>
  <si>
    <t>AMW-42U4SE</t>
  </si>
  <si>
    <t>950×1050×340</t>
  </si>
  <si>
    <t>1050x320x235</t>
  </si>
  <si>
    <t>Функция Самоочистки</t>
  </si>
  <si>
    <t>Двойная шумоизоляция компрессора</t>
  </si>
  <si>
    <t>Энергоэффективность класса А</t>
  </si>
  <si>
    <t>Низкий уровень шума</t>
  </si>
  <si>
    <t>А++/А+</t>
  </si>
  <si>
    <t>C/C</t>
  </si>
  <si>
    <t>Долговечный и легкосъемный фильтр воздуха</t>
  </si>
  <si>
    <t>Дополнительный нагреватель  в режиме работы на обогрев</t>
  </si>
  <si>
    <t>15,0+3,6</t>
  </si>
  <si>
    <t xml:space="preserve">580x1870x380 </t>
  </si>
  <si>
    <t>950x1050x340</t>
  </si>
  <si>
    <t>17,0+3,6</t>
  </si>
  <si>
    <t>РИЦ, руб</t>
  </si>
  <si>
    <t>Возможность подключения проводного пульта</t>
  </si>
  <si>
    <t>Возможность организации подмеса свежего воздуха</t>
  </si>
  <si>
    <t>Автоматический перезапуск</t>
  </si>
  <si>
    <t>Система самодиагностики и защиты</t>
  </si>
  <si>
    <t>880x275x207</t>
  </si>
  <si>
    <t>Не комплектуются в стандарте фильтрами воздушного канала</t>
  </si>
  <si>
    <t>885x795x366</t>
  </si>
  <si>
    <t>660×482×240</t>
  </si>
  <si>
    <t>715×482×240</t>
  </si>
  <si>
    <t>885×795×366</t>
  </si>
  <si>
    <t xml:space="preserve">Класс энергоэф- фективности </t>
  </si>
  <si>
    <t>Компактное исполнение - высота от 19 см</t>
  </si>
  <si>
    <t>ИК-пульт в комплекте</t>
  </si>
  <si>
    <t>Элегантный дизайн внутреннего блока</t>
  </si>
  <si>
    <t>Проводной пульт в комплекте</t>
  </si>
  <si>
    <t>Современный дизайн внутреннего блока</t>
  </si>
  <si>
    <t>Дилерская цена, руб</t>
  </si>
  <si>
    <t>Ваша Спец цена, руб</t>
  </si>
  <si>
    <t>AMW-60U6SP</t>
  </si>
  <si>
    <t>950×1386×340</t>
  </si>
  <si>
    <t>Уров.
шума
ДБ(A)</t>
  </si>
  <si>
    <t>Габариты блока
(ДхВхГ), мм</t>
  </si>
  <si>
    <t>Таймер, функция I Feel, режимы Sleep, Smart, Super</t>
  </si>
  <si>
    <t>4D-AUTO Air - вертикальные и горизонтальные автожалюзи</t>
  </si>
  <si>
    <t>Низкий уровень шума от 22 дб(А)</t>
  </si>
  <si>
    <t>950x272x207</t>
  </si>
  <si>
    <t>Полупромышленные сплит-системы HEAVY CLASSIC и HEAVY DC INVERTER</t>
  </si>
  <si>
    <t>Индикация утечки хладагента</t>
  </si>
  <si>
    <t>7 скоростей вентилятора внутреннего блока</t>
  </si>
  <si>
    <t>A++/A+</t>
  </si>
  <si>
    <t>A+/A</t>
  </si>
  <si>
    <t>32/32,5/34/36,5/37</t>
  </si>
  <si>
    <t>Бытовые ON OFF сплит-системы</t>
  </si>
  <si>
    <t>Ваша скидка от дилерской цены, %</t>
  </si>
  <si>
    <t>Полупромышленные сплит-системы
HEAVY DC INVERTER</t>
  </si>
  <si>
    <t>Полупромышленные сплит-системы HEAVY СLASSIC</t>
  </si>
  <si>
    <t>Мульти сплит-системы FREE MATCH DC INVERTER</t>
  </si>
  <si>
    <t>Мульти сплит-системы
FREE MATCH DC INVERTER</t>
  </si>
  <si>
    <t>1285×680×230</t>
  </si>
  <si>
    <t>900×270×720</t>
  </si>
  <si>
    <t>34/37/40</t>
  </si>
  <si>
    <t>810×580×280</t>
  </si>
  <si>
    <t>810×585×280</t>
  </si>
  <si>
    <t>26/26,5/29/33/36</t>
  </si>
  <si>
    <t>860x665x310</t>
  </si>
  <si>
    <t>810×280×585</t>
  </si>
  <si>
    <t>С/А</t>
  </si>
  <si>
    <t>36/40/42</t>
  </si>
  <si>
    <t>42/44/46</t>
  </si>
  <si>
    <t>С/В</t>
  </si>
  <si>
    <t>29/31/34</t>
  </si>
  <si>
    <t>35/36/38</t>
  </si>
  <si>
    <t>38/40/42</t>
  </si>
  <si>
    <t>37/38/40</t>
  </si>
  <si>
    <t>900×190×447</t>
  </si>
  <si>
    <t>780×540×260</t>
  </si>
  <si>
    <t>860x650x310</t>
  </si>
  <si>
    <t>810x585x280</t>
  </si>
  <si>
    <t>Класс эффективности A+++/A+++</t>
  </si>
  <si>
    <t>4D AUTO AIR</t>
  </si>
  <si>
    <t>Carbon sponge filter</t>
  </si>
  <si>
    <t>Silver Ion filter</t>
  </si>
  <si>
    <t>Вес нетто, кг</t>
  </si>
  <si>
    <t>50x217x5</t>
  </si>
  <si>
    <t>AS-36HR4SDKVTG</t>
  </si>
  <si>
    <t>500×1760×280</t>
  </si>
  <si>
    <t>8,12 + 2,5</t>
  </si>
  <si>
    <t>А/A</t>
  </si>
  <si>
    <t>31/31,5/34/37/37,5</t>
  </si>
  <si>
    <t>34,5/35/39/44/45</t>
  </si>
  <si>
    <t>35/35,5/40/45,5/45,5</t>
  </si>
  <si>
    <t>860×670×310</t>
  </si>
  <si>
    <t>Энергоэффективность класса A/B</t>
  </si>
  <si>
    <t>AS-10HW4SYDTG5</t>
  </si>
  <si>
    <t>AS-13HW4SVDTG5</t>
  </si>
  <si>
    <t>Код</t>
  </si>
  <si>
    <t>Артикул</t>
  </si>
  <si>
    <t xml:space="preserve">Модель </t>
  </si>
  <si>
    <t>РРЦ, руб</t>
  </si>
  <si>
    <t>УЗНАТЬ БОЛЬШЕ</t>
  </si>
  <si>
    <t>СМОТРЕТЬ ВИДЕО</t>
  </si>
  <si>
    <t xml:space="preserve">Датчик влажности </t>
  </si>
  <si>
    <t>Озонобезопасный хладагент R32</t>
  </si>
  <si>
    <t>НС-1403590</t>
  </si>
  <si>
    <t>НС-1403595</t>
  </si>
  <si>
    <t>НС-1403597</t>
  </si>
  <si>
    <t>НС-1403598</t>
  </si>
  <si>
    <t>AS-10UW4RXVQF00G</t>
  </si>
  <si>
    <t>AS-10UW4RXVQF00W</t>
  </si>
  <si>
    <t>AS-13UW4RXVQF00G</t>
  </si>
  <si>
    <t>AS-13UW4RXVQF00W</t>
  </si>
  <si>
    <t>AS-13UW4RXVQF00</t>
  </si>
  <si>
    <t>AS-10UW4RXVQF00</t>
  </si>
  <si>
    <t>Hi-Nano-генератор ионов (до 1млн ионов/см3)</t>
  </si>
  <si>
    <t xml:space="preserve">4D-AUTO Air </t>
  </si>
  <si>
    <t>НС-1291489</t>
  </si>
  <si>
    <t>НС-1291490</t>
  </si>
  <si>
    <t>НС-1291491</t>
  </si>
  <si>
    <t>НС-1291492</t>
  </si>
  <si>
    <t>НС-1291498</t>
  </si>
  <si>
    <t>НС-1291501</t>
  </si>
  <si>
    <t>AS-07HW4SYDTG035G</t>
  </si>
  <si>
    <t>AS-07HW4SYDTG035W</t>
  </si>
  <si>
    <t>AS-10HW4SYDTG5G</t>
  </si>
  <si>
    <t>AS-10HW4SYDTGW</t>
  </si>
  <si>
    <t>AS-13HW4SVDTG5G</t>
  </si>
  <si>
    <t>AS-13HW4SVDTGW</t>
  </si>
  <si>
    <t>НС-1108071</t>
  </si>
  <si>
    <t>НС-1108074</t>
  </si>
  <si>
    <t>AS-07HW4SYDTG035</t>
  </si>
  <si>
    <t>AS-36HR4SDKVTW</t>
  </si>
  <si>
    <t>AS-36HR4SDKVT</t>
  </si>
  <si>
    <t>НС-1392703</t>
  </si>
  <si>
    <t>НС-1392704</t>
  </si>
  <si>
    <t>НС-1392705</t>
  </si>
  <si>
    <t>НС-1392706</t>
  </si>
  <si>
    <t>НС-1392708</t>
  </si>
  <si>
    <t>НС-1392709</t>
  </si>
  <si>
    <t>AS-10HW4SYDTG5BG</t>
  </si>
  <si>
    <t>AS-10HW4SYDTG5BW</t>
  </si>
  <si>
    <t>AS-07HW4SYDTG035В</t>
  </si>
  <si>
    <t>AS-10HW4SYDTG5B</t>
  </si>
  <si>
    <t>AS-13HW4SVDTG5В</t>
  </si>
  <si>
    <t>Вес нетто/вес брутто., кг</t>
  </si>
  <si>
    <t>745×270×214</t>
  </si>
  <si>
    <t>860×650×310</t>
  </si>
  <si>
    <t>7,0/8,5</t>
  </si>
  <si>
    <t>12,5/14,5</t>
  </si>
  <si>
    <t>2,6(1,0-4,0)</t>
  </si>
  <si>
    <t>3,2(1,6-4,2)</t>
  </si>
  <si>
    <t>3,5(1,0-4,4)</t>
  </si>
  <si>
    <t>4,2(1,6-4,8)</t>
  </si>
  <si>
    <t>18/25/28/31/33/35/37</t>
  </si>
  <si>
    <t>18/25/28,5/31/33,5/35,5/38</t>
  </si>
  <si>
    <t>978×313×217</t>
  </si>
  <si>
    <t>3 режима работы: охлаждение, осушение, вентиляция</t>
  </si>
  <si>
    <t>▪ А класс энергоэффективности</t>
  </si>
  <si>
    <t>3 скорости вентилятора: высокая, средняя, низкая</t>
  </si>
  <si>
    <t>▪ Управление по Wi-Fi</t>
  </si>
  <si>
    <t>Таймер 0-24 часа на включение и выключение</t>
  </si>
  <si>
    <t>▪ Режимы Sleep, Smart, Super, Dimmer, I Feel</t>
  </si>
  <si>
    <t>Самодиагностика неисправности</t>
  </si>
  <si>
    <t>▪ Автоматические жалюзи</t>
  </si>
  <si>
    <t>Авторестарт</t>
  </si>
  <si>
    <t>▪ Автоматическое испарение конденсата</t>
  </si>
  <si>
    <t>Набор аксессуаров в комплекте</t>
  </si>
  <si>
    <t>A</t>
  </si>
  <si>
    <t>50/51/52</t>
  </si>
  <si>
    <t>2 скорости вентилятора: высокая, низкая</t>
  </si>
  <si>
    <t>▪ Компактный размер</t>
  </si>
  <si>
    <t>▪ Электронное управление</t>
  </si>
  <si>
    <t>48/51</t>
  </si>
  <si>
    <t>300х670х330</t>
  </si>
  <si>
    <t>НС-1291732</t>
  </si>
  <si>
    <t>НС-1064203</t>
  </si>
  <si>
    <t>НС-1064207</t>
  </si>
  <si>
    <t>НС-1291733</t>
  </si>
  <si>
    <t>НС-1187075</t>
  </si>
  <si>
    <t>НС-1181795</t>
  </si>
  <si>
    <t>НС-1170516</t>
  </si>
  <si>
    <t>НС-1154128</t>
  </si>
  <si>
    <t>НС-1064204</t>
  </si>
  <si>
    <t>НС-1064205</t>
  </si>
  <si>
    <t>НС-1187074</t>
  </si>
  <si>
    <t>НС-1181792</t>
  </si>
  <si>
    <t>НС-1187073</t>
  </si>
  <si>
    <t>НС-1181797</t>
  </si>
  <si>
    <t>НС-1170507</t>
  </si>
  <si>
    <t>НС-1157451</t>
  </si>
  <si>
    <t>НС-1037146</t>
  </si>
  <si>
    <t>НС-1037147</t>
  </si>
  <si>
    <t>НС-1181796</t>
  </si>
  <si>
    <t>НС-1170506</t>
  </si>
  <si>
    <t>НС-1157448</t>
  </si>
  <si>
    <t>НС-1037154</t>
  </si>
  <si>
    <t>НС-1037155</t>
  </si>
  <si>
    <t>48/50/52</t>
  </si>
  <si>
    <t>36/38/41</t>
  </si>
  <si>
    <t>46/50/52</t>
  </si>
  <si>
    <t>52/54/57</t>
  </si>
  <si>
    <t>50/52/53</t>
  </si>
  <si>
    <t>В/C</t>
  </si>
  <si>
    <t>C/B</t>
  </si>
  <si>
    <t>23,5/27/30/33/40,5</t>
  </si>
  <si>
    <t xml:space="preserve">СПЛИТ-СИСТЕМЫ КАНАЛЬНОГО ТИПА </t>
  </si>
  <si>
    <t xml:space="preserve">СПЛИТ-СИСТЕМЫ КАССЕТНОГО ТИПА </t>
  </si>
  <si>
    <t>НС-1051000</t>
  </si>
  <si>
    <t>НС-1130095</t>
  </si>
  <si>
    <t>НС-1051097</t>
  </si>
  <si>
    <t xml:space="preserve">Специальный режим работы на отопление                                                                                   </t>
  </si>
  <si>
    <t xml:space="preserve"> с увеличением расхода воздуха</t>
  </si>
  <si>
    <t xml:space="preserve">Возможности изменения направления </t>
  </si>
  <si>
    <t>отвода конденсата</t>
  </si>
  <si>
    <t>1039×325×237</t>
  </si>
  <si>
    <t>943×300×245</t>
  </si>
  <si>
    <t>7,5/9,5</t>
  </si>
  <si>
    <t>832×256×203</t>
  </si>
  <si>
    <t>23,5/27/32,5/37,5/41</t>
  </si>
  <si>
    <t>780x540x260</t>
  </si>
  <si>
    <t>8/ 9,5</t>
  </si>
  <si>
    <t>800x270x214</t>
  </si>
  <si>
    <t>37/44/50</t>
  </si>
  <si>
    <t>Бытовые INVERTER сплит-системы и сплит-системы с приточной вентиляцией</t>
  </si>
  <si>
    <t>Wi-Fi модули</t>
  </si>
  <si>
    <t>Габариты (ДхВхГ), мм</t>
  </si>
  <si>
    <t>РРЦ,  руб</t>
  </si>
  <si>
    <t>Ваша Спец цена,  руб</t>
  </si>
  <si>
    <t>Параметры</t>
  </si>
  <si>
    <t>Тип устройства</t>
  </si>
  <si>
    <t>Объем бака, мл</t>
  </si>
  <si>
    <t>Производит., л/ч</t>
  </si>
  <si>
    <t>Проточная</t>
  </si>
  <si>
    <t>Накопительная</t>
  </si>
  <si>
    <t>Зимние комплекты и устройства ротации</t>
  </si>
  <si>
    <t>НС-1194171</t>
  </si>
  <si>
    <t>Комплект зимнего регулирования РДК</t>
  </si>
  <si>
    <t>РДК 9,6 с установкой</t>
  </si>
  <si>
    <t>Предустанавливается на внешний блок сплит-системы и поставляется как единая система</t>
  </si>
  <si>
    <t>Комплект: вариатор, нагрев дренажа и  компрессора</t>
  </si>
  <si>
    <t>Комплект: вариатор, нагрев дренажа, компр., капил. трубки</t>
  </si>
  <si>
    <t>НС-1077763</t>
  </si>
  <si>
    <t>БУРР-1М</t>
  </si>
  <si>
    <t>Блок ротации управляющий</t>
  </si>
  <si>
    <t>150x90x75</t>
  </si>
  <si>
    <t>НС-1077764</t>
  </si>
  <si>
    <t>БИС-1М</t>
  </si>
  <si>
    <t>Блок ротации исполнительный (на каждый кондиционер)</t>
  </si>
  <si>
    <t>130x85x45</t>
  </si>
  <si>
    <t>СКАЖИ НЕТ! КОНДИЦИОНЕРНЫМ ВОЙНАМ В ОФИСЕ</t>
  </si>
  <si>
    <t>Для настенных внутренних блоков, шириной до 84см</t>
  </si>
  <si>
    <t>320х850х290</t>
  </si>
  <si>
    <t>Для настенных внутренних блоков, шириной до 120см</t>
  </si>
  <si>
    <t>320х1300х290</t>
  </si>
  <si>
    <t>Для декор. панелей кассетных сплит-систем до 650мм</t>
  </si>
  <si>
    <t>200х410х65</t>
  </si>
  <si>
    <t>Для декор. панелей кассетных сплит-систем до 950мм</t>
  </si>
  <si>
    <t>200х610х65</t>
  </si>
  <si>
    <t>Губчатый фильтр угольный для установки на сетчатый фильтр</t>
  </si>
  <si>
    <t>Губчатый фильтр с ионами серебра для установки на сетчатый фильтр</t>
  </si>
  <si>
    <t>Bio-sterilizing HEPA</t>
  </si>
  <si>
    <t>Хепа фильтр тонкой очистки для установки на сетчатый фильтр</t>
  </si>
  <si>
    <t>Экраны-отражатели</t>
  </si>
  <si>
    <t>Насосы дренажные</t>
  </si>
  <si>
    <t>110х80х20</t>
  </si>
  <si>
    <t>Wi-Fi модуль Hisense</t>
  </si>
  <si>
    <t>915×315×236</t>
  </si>
  <si>
    <t>700×630×220</t>
  </si>
  <si>
    <t>22/29/30/32/34/35/38</t>
  </si>
  <si>
    <t>23/30/32/33,5/35/37,5/39</t>
  </si>
  <si>
    <t>23,5/27/32,5/37,5/38</t>
  </si>
  <si>
    <t>НС-1415687</t>
  </si>
  <si>
    <t>AS-10UW4RVETG00G(R)</t>
  </si>
  <si>
    <t>AS-10UW4RVETG00(R)</t>
  </si>
  <si>
    <t>НС-1415688</t>
  </si>
  <si>
    <t>AS-10UW4RVETG00W(R)</t>
  </si>
  <si>
    <t>НС-1415689</t>
  </si>
  <si>
    <t>AS-13UW4RVETG00G(R)</t>
  </si>
  <si>
    <t>AS-13UW4RVETG00(R)</t>
  </si>
  <si>
    <t>НС-1415690</t>
  </si>
  <si>
    <t>AS-13UW4RVETG00W(R)</t>
  </si>
  <si>
    <t>22/27,5/29/30,5/32,5/35,5/38</t>
  </si>
  <si>
    <t>23/27,5/29/31,6/34/36,5/40</t>
  </si>
  <si>
    <t>Блок</t>
  </si>
  <si>
    <t>НС-1223881</t>
  </si>
  <si>
    <t>НС-1096207</t>
  </si>
  <si>
    <t>Описание</t>
  </si>
  <si>
    <t>МОБИЛЬНЫЕ КОНДИЦИОНЕРЫ</t>
  </si>
  <si>
    <t>Очистители воздуха</t>
  </si>
  <si>
    <t>Аксессуары RAC&amp;LCAC&amp;FM</t>
  </si>
  <si>
    <t>НС-1405974</t>
  </si>
  <si>
    <t>40/42/45</t>
  </si>
  <si>
    <t>НС-1405995</t>
  </si>
  <si>
    <t>НС-1405977</t>
  </si>
  <si>
    <t>45/48/50</t>
  </si>
  <si>
    <t>НС-1405980</t>
  </si>
  <si>
    <t>50/53/55</t>
  </si>
  <si>
    <t>НС-1405982</t>
  </si>
  <si>
    <t>D/C</t>
  </si>
  <si>
    <t>НС-1414065</t>
  </si>
  <si>
    <t>НС-1414066</t>
  </si>
  <si>
    <t>НС-1414067</t>
  </si>
  <si>
    <t>НС-1414068</t>
  </si>
  <si>
    <t>НС-1414069</t>
  </si>
  <si>
    <t>НС-1414072</t>
  </si>
  <si>
    <t>НС-1414076</t>
  </si>
  <si>
    <t>НС-1414078</t>
  </si>
  <si>
    <t>НС-1414080</t>
  </si>
  <si>
    <t>НС-1414082</t>
  </si>
  <si>
    <t>AS-07HR4RYDDC00G</t>
  </si>
  <si>
    <t>AS-07HR4RYDDC00W</t>
  </si>
  <si>
    <t>AS-09HR4RYDDC00G</t>
  </si>
  <si>
    <t>AS-09HR4RYDDC00W</t>
  </si>
  <si>
    <t>AS-12HR4RYDDC00G</t>
  </si>
  <si>
    <t>AS-12HR4RYDDC00W</t>
  </si>
  <si>
    <t>AS-18HR4RMADC00G</t>
  </si>
  <si>
    <t>AS-18HR4RMADC00W</t>
  </si>
  <si>
    <t>AS-24HR4RBADC00G</t>
  </si>
  <si>
    <t>AS-24HR4RBADC00W</t>
  </si>
  <si>
    <t>AS-07HR4RYDDC00</t>
  </si>
  <si>
    <t>AS-09HR4RYDDC00</t>
  </si>
  <si>
    <t>AS-12HR4RYDDC00</t>
  </si>
  <si>
    <t>AS-18HR4RMADC00</t>
  </si>
  <si>
    <t>AS-24HR4RBADC00</t>
  </si>
  <si>
    <t>23,5/25/28,5/30/32</t>
  </si>
  <si>
    <t>27,5/30/32,5/33,5/35</t>
  </si>
  <si>
    <t>33,5/36/38,5/40/41,5</t>
  </si>
  <si>
    <t>AMS-09UR4SVETG67(R)</t>
  </si>
  <si>
    <t>AMS-12UR4SVETG67(R)</t>
  </si>
  <si>
    <t>Мобильные кондиционеры</t>
  </si>
  <si>
    <t>НС-1414022</t>
  </si>
  <si>
    <t>AS-10UW4RYDTV02G</t>
  </si>
  <si>
    <t>НС-1414024</t>
  </si>
  <si>
    <t>AS-10UW4RYDTV02W</t>
  </si>
  <si>
    <t>НС-1414027</t>
  </si>
  <si>
    <t>AS-13UW4RYDTV03G</t>
  </si>
  <si>
    <t>НС-1414030</t>
  </si>
  <si>
    <t>AS-13UW4RYDTV03W</t>
  </si>
  <si>
    <t>AS-10UW4RYDTV02</t>
  </si>
  <si>
    <t>AS-13UW4RYDTV03</t>
  </si>
  <si>
    <t>23/25/27/29/31,5/34/37,5</t>
  </si>
  <si>
    <t>23/25/27/29/31,5/34/38</t>
  </si>
  <si>
    <t>864×270×210</t>
  </si>
  <si>
    <t>660×486×240</t>
  </si>
  <si>
    <t>НС-1414037</t>
  </si>
  <si>
    <t>AS-07UW4RYDDB00G</t>
  </si>
  <si>
    <t>НС-1414038</t>
  </si>
  <si>
    <t>AS-07UW4RYDDB00W</t>
  </si>
  <si>
    <t>НС-1414039</t>
  </si>
  <si>
    <t>AS-09UW4RYDDB05G</t>
  </si>
  <si>
    <t>НС-1414041</t>
  </si>
  <si>
    <t>AS-09UW4RYDDB05W</t>
  </si>
  <si>
    <t>НС-1414044</t>
  </si>
  <si>
    <t>AS-11UW4RYDDB02G</t>
  </si>
  <si>
    <t>НС-1414045</t>
  </si>
  <si>
    <t>AS-11UW4RYDDB02W</t>
  </si>
  <si>
    <t>НС-1414048</t>
  </si>
  <si>
    <t>AS-13UW4RYDDB03G</t>
  </si>
  <si>
    <t>НС-1414049</t>
  </si>
  <si>
    <t>AS-13UW4RYDDB03W</t>
  </si>
  <si>
    <t>НС-1414050</t>
  </si>
  <si>
    <t>AS-18UW4RMADB02G</t>
  </si>
  <si>
    <t>НС-1414051</t>
  </si>
  <si>
    <t>AS-18UW4RMADB02W</t>
  </si>
  <si>
    <t>НС-1414052</t>
  </si>
  <si>
    <t>AS-24UW4RFBDB00G</t>
  </si>
  <si>
    <t>НС-1414053</t>
  </si>
  <si>
    <t>AS-24UW4RFBDB00W</t>
  </si>
  <si>
    <t>AS-07UW4RYDDB00</t>
  </si>
  <si>
    <t>AS-09UW4RYDDB05</t>
  </si>
  <si>
    <t>AS-11UW4RYDDB02</t>
  </si>
  <si>
    <t>AS-13UW4RYDDB03</t>
  </si>
  <si>
    <t>AS-18UW4RMADB02</t>
  </si>
  <si>
    <t>AS-24UW4RFBDB00</t>
  </si>
  <si>
    <t>28/31/36,5/41,5/45</t>
  </si>
  <si>
    <t>29,5/31/36,5/41,5/43</t>
  </si>
  <si>
    <t>915×315×236 </t>
  </si>
  <si>
    <t>1085×315×236</t>
  </si>
  <si>
    <t>НС-1291502</t>
  </si>
  <si>
    <t>AS-18HW4SMATG015G</t>
  </si>
  <si>
    <t>НС-1291504</t>
  </si>
  <si>
    <t>AS-18HW4SMATG015W</t>
  </si>
  <si>
    <t>НС-1291505</t>
  </si>
  <si>
    <t>AS-24HW4SBATG005G</t>
  </si>
  <si>
    <t>НС-1291506</t>
  </si>
  <si>
    <t>AS-24HW4SBATG005W</t>
  </si>
  <si>
    <t>AS-18HW4SMATG015</t>
  </si>
  <si>
    <t>AS-24HW4SBATG005</t>
  </si>
  <si>
    <t>Дилерская цена, руб.</t>
  </si>
  <si>
    <t>183х30х33</t>
  </si>
  <si>
    <t>140х39х40</t>
  </si>
  <si>
    <t>НС-1419957</t>
  </si>
  <si>
    <t>AEH-W4G1</t>
  </si>
  <si>
    <t>Wi-Fi модуль Hisense, модель AEH-W4G1</t>
  </si>
  <si>
    <t>48/52</t>
  </si>
  <si>
    <t xml:space="preserve">Фото </t>
  </si>
  <si>
    <t>НС-1423878</t>
  </si>
  <si>
    <t xml:space="preserve">HEPA-фильтр для кондиционеров AIR SENSATION </t>
  </si>
  <si>
    <t>Работа на обогрев при температуре до -20 °С</t>
  </si>
  <si>
    <t>860x667x310</t>
  </si>
  <si>
    <t>НС-1406803</t>
  </si>
  <si>
    <t>AP-07CR4GKVS00</t>
  </si>
  <si>
    <t>НС-1406805</t>
  </si>
  <si>
    <t>AP-09CR4GKVS00</t>
  </si>
  <si>
    <t>STRONG NEO Premium Classic A</t>
  </si>
  <si>
    <t>Код блока</t>
  </si>
  <si>
    <t>НС-комплекта</t>
  </si>
  <si>
    <t>Внутренний</t>
  </si>
  <si>
    <t>Наружный</t>
  </si>
  <si>
    <t>Уров.
Шума внутреннего блока
ДБ(A)</t>
  </si>
  <si>
    <t>НС-1275295</t>
  </si>
  <si>
    <t>НС-1187844</t>
  </si>
  <si>
    <t>НС-1187845</t>
  </si>
  <si>
    <t>НС-1447629</t>
  </si>
  <si>
    <t>НС-1447647</t>
  </si>
  <si>
    <t>NEO Premium Classic A</t>
  </si>
  <si>
    <t xml:space="preserve">BLACK CRYSTAL Classic A </t>
  </si>
  <si>
    <t>Вес нетто, внутр/наруж., кг</t>
  </si>
  <si>
    <t>НС-1276593</t>
  </si>
  <si>
    <t>НС-1414392</t>
  </si>
  <si>
    <t>НС-1414394</t>
  </si>
  <si>
    <t>НС-1414401</t>
  </si>
  <si>
    <t>НС-1414413</t>
  </si>
  <si>
    <t>НС-1414414</t>
  </si>
  <si>
    <t>НС-1414415</t>
  </si>
  <si>
    <t>НС-1414416</t>
  </si>
  <si>
    <t>НС-1414417</t>
  </si>
  <si>
    <t>7/21,5</t>
  </si>
  <si>
    <t>8,4/27</t>
  </si>
  <si>
    <t>12/38</t>
  </si>
  <si>
    <t>14,5/45</t>
  </si>
  <si>
    <t>19,5/60</t>
  </si>
  <si>
    <t>A+++/A+++</t>
  </si>
  <si>
    <t>13,5/33</t>
  </si>
  <si>
    <t>15/39</t>
  </si>
  <si>
    <t>12,0/29,5</t>
  </si>
  <si>
    <t>8,5/22,5</t>
  </si>
  <si>
    <t>7,9/22</t>
  </si>
  <si>
    <t>7,7/20,5</t>
  </si>
  <si>
    <t>7,0/20,5</t>
  </si>
  <si>
    <t>12,5/39</t>
  </si>
  <si>
    <t>10/29</t>
  </si>
  <si>
    <t>8,0/22</t>
  </si>
  <si>
    <t>7,5/22,5</t>
  </si>
  <si>
    <t>7,3/20,5</t>
  </si>
  <si>
    <t>13/41</t>
  </si>
  <si>
    <t>8,5/21,5</t>
  </si>
  <si>
    <t>9/24</t>
  </si>
  <si>
    <t>9/25</t>
  </si>
  <si>
    <t>8,5/28</t>
  </si>
  <si>
    <t>2,8(1,6-3,0)</t>
  </si>
  <si>
    <t>3,9(1,2-4,1)</t>
  </si>
  <si>
    <t>3,75(1,0-4,0)</t>
  </si>
  <si>
    <t>2,6(0,8-3,5)</t>
  </si>
  <si>
    <t>2,8(0,8-3,5)</t>
  </si>
  <si>
    <t>4,0(1,6-4,3)</t>
  </si>
  <si>
    <t>5,6(1,6-6,25)</t>
  </si>
  <si>
    <t>5,0(1,0-6,0)</t>
  </si>
  <si>
    <t>2,8(1,6-3,3)</t>
  </si>
  <si>
    <t>3,5(1,2-4,1)</t>
  </si>
  <si>
    <t>2,6(0,80-3,5)</t>
  </si>
  <si>
    <t>2,15(0,65-2,5)</t>
  </si>
  <si>
    <t>2,7(0,5-2,9)</t>
  </si>
  <si>
    <t>2,7(0,43-2,95)</t>
  </si>
  <si>
    <t>3,3(1,0-3,7)</t>
  </si>
  <si>
    <t>3,6(0,65-3,66)</t>
  </si>
  <si>
    <t>3,9(0,65-3,94)</t>
  </si>
  <si>
    <t>3,3(0,9-3,7)</t>
  </si>
  <si>
    <t>2,7(0,6-3,2)</t>
  </si>
  <si>
    <t>2,8(0,6-3,2)</t>
  </si>
  <si>
    <t>4,0(0,65-4,14)</t>
  </si>
  <si>
    <t>3,75(0,65-3,86)</t>
  </si>
  <si>
    <t>7,0(2,1-7,5)</t>
  </si>
  <si>
    <t>2,3(0,65-2,6)</t>
  </si>
  <si>
    <t>3,7(1,0-3,9)</t>
  </si>
  <si>
    <t>5,65(1,25-5,8)</t>
  </si>
  <si>
    <t>7,55(1,65-7,7)</t>
  </si>
  <si>
    <t>2,3(0,7-2,8)</t>
  </si>
  <si>
    <t>2,9(0,58-3,8)</t>
  </si>
  <si>
    <t>3,75(0,9-4,0)</t>
  </si>
  <si>
    <t>5,75(1,1-5,9)</t>
  </si>
  <si>
    <t>7,53(1,3-7,6)</t>
  </si>
  <si>
    <t>5,65(1,8-5,9)</t>
  </si>
  <si>
    <t>7,0(1,8-7,5)</t>
  </si>
  <si>
    <t>5,95(1,5-6,3)</t>
  </si>
  <si>
    <t>7,0(1,9-7,5)</t>
  </si>
  <si>
    <t>РРЦ, руб.</t>
  </si>
  <si>
    <t>РИЦ, руб.</t>
  </si>
  <si>
    <t xml:space="preserve">SMART DC Inverter </t>
  </si>
  <si>
    <t xml:space="preserve">СПЛИТ-СИСТЕМЫ КЛАССИЧЕСКОГО ТИПА </t>
  </si>
  <si>
    <t>AS-07UW4RYRKB00</t>
  </si>
  <si>
    <t>AS-09UW4RYRKB05</t>
  </si>
  <si>
    <t>AS-13UW4RYRKB04</t>
  </si>
  <si>
    <t>AS-18UW4RMSKB01</t>
  </si>
  <si>
    <t>AS-24UW4RBTKB00</t>
  </si>
  <si>
    <t>НС-1487772</t>
  </si>
  <si>
    <t>НС-1487774</t>
  </si>
  <si>
    <t>НС-1487777</t>
  </si>
  <si>
    <t>НС-1487781</t>
  </si>
  <si>
    <t>НС-1487783</t>
  </si>
  <si>
    <t>AS-10UW4RVETG01</t>
  </si>
  <si>
    <t>AS-13UW4RVETG01</t>
  </si>
  <si>
    <t>AS-18UW4RXATG03</t>
  </si>
  <si>
    <t>НС-1413600</t>
  </si>
  <si>
    <t>НС-1413603</t>
  </si>
  <si>
    <t>НС-1497190</t>
  </si>
  <si>
    <t>НС-1497191</t>
  </si>
  <si>
    <t>НС-1497192</t>
  </si>
  <si>
    <t>НС-1474739</t>
  </si>
  <si>
    <t>AS-10UW4RVETG01(C)</t>
  </si>
  <si>
    <t>AS-13UW4RVETG01(C)</t>
  </si>
  <si>
    <t>НС-1474740</t>
  </si>
  <si>
    <t>НС-1415693</t>
  </si>
  <si>
    <t>НС-1415694</t>
  </si>
  <si>
    <t>НС-1414359</t>
  </si>
  <si>
    <t>НС-1414361</t>
  </si>
  <si>
    <t>НС-1414382</t>
  </si>
  <si>
    <t>НС-1414384</t>
  </si>
  <si>
    <t>НС-1414385</t>
  </si>
  <si>
    <t>НС-1414387</t>
  </si>
  <si>
    <t>НС-1414388</t>
  </si>
  <si>
    <t>НС-1414390</t>
  </si>
  <si>
    <t xml:space="preserve">Описание </t>
  </si>
  <si>
    <t xml:space="preserve">Wi-Fi модуль для всех кондиционеров Hisense, оснащенных функцией wi-fi ready </t>
  </si>
  <si>
    <t>YJE-C01T(E)</t>
  </si>
  <si>
    <t>YXE-E01U(E)</t>
  </si>
  <si>
    <t>НС-1494331</t>
  </si>
  <si>
    <r>
      <t>НАРУЖНЫЕ БЛОКИ FREE MATCH DC Inverter</t>
    </r>
    <r>
      <rPr>
        <b/>
        <sz val="16"/>
        <color rgb="FFC00000"/>
        <rFont val="Calibri"/>
        <family val="2"/>
        <charset val="204"/>
      </rPr>
      <t xml:space="preserve"> R32</t>
    </r>
  </si>
  <si>
    <t>AMW2-14U4RGC</t>
  </si>
  <si>
    <t>AMW2-18U4RXC</t>
  </si>
  <si>
    <t>AMW3-24U4RJC</t>
  </si>
  <si>
    <t>AMW4-27U4RJC</t>
  </si>
  <si>
    <t>AMW5-42U4RTA</t>
  </si>
  <si>
    <t>7,0(1,9-7,8)</t>
  </si>
  <si>
    <t>7,8(1,7-9,4)</t>
  </si>
  <si>
    <r>
      <t>НАРУЖНЫЕ БЛОКИ FREE MATCH DC Inverter</t>
    </r>
    <r>
      <rPr>
        <b/>
        <sz val="16"/>
        <color rgb="FFC00000"/>
        <rFont val="Calibri"/>
        <family val="2"/>
        <charset val="204"/>
      </rPr>
      <t xml:space="preserve"> LP R32</t>
    </r>
  </si>
  <si>
    <t>12,5(3,8-13,5)</t>
  </si>
  <si>
    <t>14,5(3,8-15,0)</t>
  </si>
  <si>
    <t>715×540×240</t>
  </si>
  <si>
    <t>А++/А</t>
  </si>
  <si>
    <t>AMW2-14U4RGC LP</t>
  </si>
  <si>
    <t>AMW2-18U4RXC LP</t>
  </si>
  <si>
    <t>AMW3-24U4RJC LP</t>
  </si>
  <si>
    <t>AMW4-27U4RJC LP</t>
  </si>
  <si>
    <t>AMW5-42U4RTA LP</t>
  </si>
  <si>
    <t>НС-1487958</t>
  </si>
  <si>
    <t>НС-1487967</t>
  </si>
  <si>
    <t>НС-1487971</t>
  </si>
  <si>
    <t>НС-1487972</t>
  </si>
  <si>
    <t>НС-1487974</t>
  </si>
  <si>
    <t>НС-1473492</t>
  </si>
  <si>
    <t>НС-1473498</t>
  </si>
  <si>
    <t>НС-1492668</t>
  </si>
  <si>
    <t>AMS-09UW4RVETG00</t>
  </si>
  <si>
    <t>AMS-12UW4RVETG00</t>
  </si>
  <si>
    <t>AMS-18UW4RXATG03</t>
  </si>
  <si>
    <t>НС-1473509</t>
  </si>
  <si>
    <t>НС-1473518</t>
  </si>
  <si>
    <t>AMS-09UW4RVETG00(С)</t>
  </si>
  <si>
    <t>AMS-12UW4RVETG00(С)</t>
  </si>
  <si>
    <t>НС-1405777</t>
  </si>
  <si>
    <t>НС-1405778</t>
  </si>
  <si>
    <t>AMS-09UW4RVETG00(B)</t>
  </si>
  <si>
    <t>AMS-12UW4RVETG00(B)</t>
  </si>
  <si>
    <t>НС-1473564</t>
  </si>
  <si>
    <t>НС-1473565</t>
  </si>
  <si>
    <t>AKT-09UR4RK8</t>
  </si>
  <si>
    <t>AKT-12UR4RK8</t>
  </si>
  <si>
    <t>НС-1473489</t>
  </si>
  <si>
    <t>НС-1447839</t>
  </si>
  <si>
    <t>НС-1447840</t>
  </si>
  <si>
    <t>НС-1473490</t>
  </si>
  <si>
    <t>AMS-07UW4RVEDB00H</t>
  </si>
  <si>
    <t>AMS-09UW4RVEDB00</t>
  </si>
  <si>
    <t>AMS-12UW4RVEDB00</t>
  </si>
  <si>
    <t>AMS-18UW4RXADB03</t>
  </si>
  <si>
    <t>НС-1473550</t>
  </si>
  <si>
    <t>НС-1473551</t>
  </si>
  <si>
    <t>AMS-09UW4RVETG00(S)</t>
  </si>
  <si>
    <t>AMS-12UW4RVETG00(S)</t>
  </si>
  <si>
    <t>37/51</t>
  </si>
  <si>
    <t>55/96</t>
  </si>
  <si>
    <t>55/106</t>
  </si>
  <si>
    <t>19(2,4)/28</t>
  </si>
  <si>
    <t>20(2,4)/42</t>
  </si>
  <si>
    <t>650x270x570 (650x30x650)</t>
  </si>
  <si>
    <t xml:space="preserve">650x270x570 (650x30x650) </t>
  </si>
  <si>
    <t>840×236×840 (950×50×950)</t>
  </si>
  <si>
    <t>840×272×840 (950×50×950)</t>
  </si>
  <si>
    <t>28,0(6,5)/106</t>
  </si>
  <si>
    <t>28,0(6,5)/96</t>
  </si>
  <si>
    <t>28,0(6,5)/67</t>
  </si>
  <si>
    <t>23,5(6,5)/51</t>
  </si>
  <si>
    <t>19/28</t>
  </si>
  <si>
    <t>19/42</t>
  </si>
  <si>
    <t>30/51</t>
  </si>
  <si>
    <t>54/67</t>
  </si>
  <si>
    <t>54/96</t>
  </si>
  <si>
    <t>54/106</t>
  </si>
  <si>
    <t>27/42</t>
  </si>
  <si>
    <t>40/67</t>
  </si>
  <si>
    <t>47/96</t>
  </si>
  <si>
    <t>47/106</t>
  </si>
  <si>
    <t>НС-1187871</t>
  </si>
  <si>
    <t>НС-1187872</t>
  </si>
  <si>
    <t>НС-1187873</t>
  </si>
  <si>
    <t>НС-1187874</t>
  </si>
  <si>
    <t>НС-1187875</t>
  </si>
  <si>
    <t>AUV-18HR4SA1/AUW-18H4SS</t>
  </si>
  <si>
    <t>AUV-24HR4SA1/AUW-24H4SF</t>
  </si>
  <si>
    <t>AUV-36HR4SB1/AUW-36H6SD</t>
  </si>
  <si>
    <t>AUV-48HR4SC/AUW-48H6SE1</t>
  </si>
  <si>
    <t>AUV-60HR4SC/AUW-60H6SP1</t>
  </si>
  <si>
    <t>НС-1187863</t>
  </si>
  <si>
    <t>НС-1187865</t>
  </si>
  <si>
    <t>НС-1187867</t>
  </si>
  <si>
    <t>НС-1187868</t>
  </si>
  <si>
    <t>НС-1187869</t>
  </si>
  <si>
    <t>НС-1187870</t>
  </si>
  <si>
    <t>AUD-12HX4SNL/AUW-12H4SV</t>
  </si>
  <si>
    <t>AUD-18HX4SNL1/AUW-18H4SS</t>
  </si>
  <si>
    <t>AUD-24HX4SLH1/AUW-24H4SF</t>
  </si>
  <si>
    <t>AUD-36HX4SHH1/AUW-36H6SD</t>
  </si>
  <si>
    <t>AUD-48HX4SHH/AUW-48H6SE1</t>
  </si>
  <si>
    <t>AUD-60HX4SHH/AUW-60H6SP1</t>
  </si>
  <si>
    <t>НС-1413682</t>
  </si>
  <si>
    <t>НС-1413686</t>
  </si>
  <si>
    <t>НС-1413687</t>
  </si>
  <si>
    <t>НС-1413689</t>
  </si>
  <si>
    <t>НС-1187852</t>
  </si>
  <si>
    <t>НС-1187854</t>
  </si>
  <si>
    <t>НС-1349686</t>
  </si>
  <si>
    <t>НС-1187876</t>
  </si>
  <si>
    <t>НС-1187877</t>
  </si>
  <si>
    <t>AUF-24ER4SCPA/AUW-24H4SB</t>
  </si>
  <si>
    <t>AUF-48ER6SM/AUW-48H6SE1</t>
  </si>
  <si>
    <t>AUF-60ER6SM/AUW-60H6SP1</t>
  </si>
  <si>
    <t>ПОЛУПРОМЫШЛЕННЫЕ СПЛИТ-СИСТЕМЫ КЛАССИЧЕСКОГО ТИПА HEAVY CLASSIC</t>
  </si>
  <si>
    <t>СПЛИТ-СИСТЕМЫ КОЛОННОГО ТИПА</t>
  </si>
  <si>
    <t>AS-10UW4RVETG01(S)</t>
  </si>
  <si>
    <t>AS-13UW4RVETG01(S)</t>
  </si>
  <si>
    <t>НС-1489628</t>
  </si>
  <si>
    <t>НС-1489632</t>
  </si>
  <si>
    <t>НС-1498117</t>
  </si>
  <si>
    <t>BLACK CRYSTAL Classic A</t>
  </si>
  <si>
    <t>AS-10UW4RVETG01G</t>
  </si>
  <si>
    <t>AS-10UW4RVETG01W</t>
  </si>
  <si>
    <t>AS-13UW4RVETG01G</t>
  </si>
  <si>
    <t>AS-13UW4RVETG01W</t>
  </si>
  <si>
    <t>AS-18UW4RXATG03G</t>
  </si>
  <si>
    <t>AS-18UW4RXATG03W</t>
  </si>
  <si>
    <t>AS-10UW4RVETG01G(C)</t>
  </si>
  <si>
    <t>AS-10UW4RVETG01W(С)</t>
  </si>
  <si>
    <t>AS-13UW4RVETG01G(С)</t>
  </si>
  <si>
    <t>AS-13UW4RVETG01W(С)</t>
  </si>
  <si>
    <t>AS-10UW4RVETG01G(S)</t>
  </si>
  <si>
    <t>AS-10UW4RVETG01W(S)</t>
  </si>
  <si>
    <t>AS-13UW4RVETG01G(S)</t>
  </si>
  <si>
    <t>AS-13UW4RVETG01W(S)</t>
  </si>
  <si>
    <t>B544 (E)</t>
  </si>
  <si>
    <t>СПЛИТ-СИСТЕМЫ ИНВЕРТОРНОГО ТИПА</t>
  </si>
  <si>
    <t>AS-24UW4RBBTV03</t>
  </si>
  <si>
    <t>AS-18UW4RXATV03</t>
  </si>
  <si>
    <t>НС-1473278</t>
  </si>
  <si>
    <t>НС-1473281</t>
  </si>
  <si>
    <t>НС-1474738</t>
  </si>
  <si>
    <t>НС-1473275</t>
  </si>
  <si>
    <t>НС-1473276</t>
  </si>
  <si>
    <t>НС-1474736</t>
  </si>
  <si>
    <t>AS-07UW4RYRKB00G</t>
  </si>
  <si>
    <t>AS-07UW4RYRKB00W</t>
  </si>
  <si>
    <t>AS-09UW4RYRKB05G</t>
  </si>
  <si>
    <t>AS-09UW4RYRKB05W</t>
  </si>
  <si>
    <t>AS-13UW4RYRKB04G</t>
  </si>
  <si>
    <t>AS-13UW4RYRKB04W</t>
  </si>
  <si>
    <t>AS-18UW4RMSKB01G</t>
  </si>
  <si>
    <t>AS-18UW4RMSKB01W</t>
  </si>
  <si>
    <t>AS-24UW4RBTKB00G</t>
  </si>
  <si>
    <t>AS-24UW4RBTKB00W</t>
  </si>
  <si>
    <t xml:space="preserve">Адаптер преобразования сигнала B544(E) </t>
  </si>
  <si>
    <r>
      <t xml:space="preserve">НАРУЖНЫЕ БЛОКИ FREE MATCH DC Inverter </t>
    </r>
    <r>
      <rPr>
        <b/>
        <sz val="20"/>
        <color rgb="FFC00000"/>
        <rFont val="Calibri"/>
        <family val="2"/>
        <charset val="204"/>
      </rPr>
      <t>R32</t>
    </r>
  </si>
  <si>
    <r>
      <t xml:space="preserve">НАРУЖНЫЕ БЛОКИ FREE MATCH DC Inverter </t>
    </r>
    <r>
      <rPr>
        <b/>
        <sz val="20"/>
        <color rgb="FFC00000"/>
        <rFont val="Calibri"/>
        <family val="2"/>
        <charset val="204"/>
      </rPr>
      <t>R32 LP</t>
    </r>
  </si>
  <si>
    <t>МУЛЬТИ СПЛИТ СИСТЕМЫ R410a</t>
  </si>
  <si>
    <t xml:space="preserve">             </t>
  </si>
  <si>
    <t>Мобильные кондиционеры серии V</t>
  </si>
  <si>
    <t xml:space="preserve">
V-series</t>
  </si>
  <si>
    <t>МОБИЛЬНЫЕ КОНДИЦИОНЕРЫ СЕРИИ V</t>
  </si>
  <si>
    <t>А</t>
  </si>
  <si>
    <t>4D-AUTO Air</t>
  </si>
  <si>
    <t>Авторестарт, самодиагностика</t>
  </si>
  <si>
    <t xml:space="preserve">ULTRA High Density фильтр </t>
  </si>
  <si>
    <t xml:space="preserve">Высокая мощность 9,4 кВт
</t>
  </si>
  <si>
    <t>Функция Ifeel</t>
  </si>
  <si>
    <t>Таймер на включение и отключение</t>
  </si>
  <si>
    <t>Отключение индикации внутреннего блока с пульта Dimmer</t>
  </si>
  <si>
    <t>ULTRA High Density, Carbon filter*, и LTC фильтр*</t>
  </si>
  <si>
    <t xml:space="preserve">4D AUTO AIR </t>
  </si>
  <si>
    <t xml:space="preserve">Таймер на включение и отключение, Dimmer </t>
  </si>
  <si>
    <t xml:space="preserve">MIRAGE-дисплей
</t>
  </si>
  <si>
    <t xml:space="preserve">Комплексная система очистки воздуха </t>
  </si>
  <si>
    <t xml:space="preserve">4D AUTO AIR 
</t>
  </si>
  <si>
    <t xml:space="preserve">Wi-Fi ready </t>
  </si>
  <si>
    <t>Работа на охлаждение до -40С**</t>
  </si>
  <si>
    <t xml:space="preserve">Для больших помещений до 100 м²
</t>
  </si>
  <si>
    <t xml:space="preserve">Удобная индикация режима работы </t>
  </si>
  <si>
    <t xml:space="preserve">Современный стильный дизайн
</t>
  </si>
  <si>
    <t>Wi-Fi управление (стандартно)</t>
  </si>
  <si>
    <t>Интеллектуальный режим Assistant Intelligent</t>
  </si>
  <si>
    <t xml:space="preserve">Функция Ice Clean (внутренний блок)
</t>
  </si>
  <si>
    <t>I Feel</t>
  </si>
  <si>
    <t>НС-1498110</t>
  </si>
  <si>
    <t>НС-1498111</t>
  </si>
  <si>
    <t>НС-1498114</t>
  </si>
  <si>
    <t>НС-1498115</t>
  </si>
  <si>
    <t>Wi-Fi управление (опционально)</t>
  </si>
  <si>
    <t>Cold Plasma Ion Generator</t>
  </si>
  <si>
    <t>7 скоростей вентилятора</t>
  </si>
  <si>
    <t>Работа на обогрев до -17°C</t>
  </si>
  <si>
    <t>RED CRYSTAL SUPER DC Inverter</t>
  </si>
  <si>
    <t xml:space="preserve">Акриловое покрытие панели </t>
  </si>
  <si>
    <t>Ultra Hi Density фильтр, Silver ion, фотокаталитический фильтр</t>
  </si>
  <si>
    <t>Низкий уровень шума от 23,5 дб(А)</t>
  </si>
  <si>
    <t>Класс эффективности A</t>
  </si>
  <si>
    <t>Премиальный современный дизайн</t>
  </si>
  <si>
    <t>Ионизация воздуха*</t>
  </si>
  <si>
    <t>Низкий уровень шума от 23 дб(А)</t>
  </si>
  <si>
    <t>*только модели 10k, 13k</t>
  </si>
  <si>
    <t>Класс эффективности A+*</t>
  </si>
  <si>
    <t xml:space="preserve">Серия устойчива к перепадам напряжения сети
</t>
  </si>
  <si>
    <t xml:space="preserve">Увеличенные длины трасс
</t>
  </si>
  <si>
    <t xml:space="preserve">Улучшенные данные производительности 
</t>
  </si>
  <si>
    <t>5 скоростей вентилятора</t>
  </si>
  <si>
    <t xml:space="preserve">Расширенный модельный ряд </t>
  </si>
  <si>
    <t>Габариты блока
(ШхВхГ), мм</t>
  </si>
  <si>
    <t>AS-18UW4RXATV03G</t>
  </si>
  <si>
    <t>AS-18UW4RXATV03W</t>
  </si>
  <si>
    <t>AS-24UW4RBBTV03G</t>
  </si>
  <si>
    <t>AS-24UW4RBBTV03W</t>
  </si>
  <si>
    <t>Класс энергоэффективности</t>
  </si>
  <si>
    <t xml:space="preserve">Энергоэффективность класса А++ </t>
  </si>
  <si>
    <t xml:space="preserve">Озонобезопасный хладагент R32 </t>
  </si>
  <si>
    <t xml:space="preserve">Работа на обогрев при t наружного воздуха до -20°C </t>
  </si>
  <si>
    <t>Подключение до 5-ти внутренних блоков</t>
  </si>
  <si>
    <t xml:space="preserve">Суммарная длина трассы всех блоков до 130 м </t>
  </si>
  <si>
    <t xml:space="preserve">Экслюзивный дизайн внутреннего блока </t>
  </si>
  <si>
    <t>Компактное исполнение - глубина 22 см</t>
  </si>
  <si>
    <t xml:space="preserve">Индивидуальный проводной пульт. Поставляется в комплекте к канальным блокам. Опция – для кассетных, напольно-потолочных и колонных блоков (48/60k) Высококонтрастный дисплей, сенсорные кнопки, Возможность настройки давления для канальных блоков с точностью 1Па, Раздельное управление жалюзи кассетных блоков (мульти сплит-системы), Встроенный ИК-приемник
</t>
  </si>
  <si>
    <t>Противопылевой фильтр в комплекте</t>
  </si>
  <si>
    <t>Дренажный насос с высотой подъема 1,2 м</t>
  </si>
  <si>
    <t xml:space="preserve">Работа на обогрев при t наружного воздуха до 0°C </t>
  </si>
  <si>
    <t xml:space="preserve">Суммарная длина трассы всех блоков до 80м </t>
  </si>
  <si>
    <t>Максимальный перепад высот 15 м</t>
  </si>
  <si>
    <t>Напряжение электропитания 230В</t>
  </si>
  <si>
    <t>Максимальный перепад высот 10 м</t>
  </si>
  <si>
    <t>LED дисплей с Touch screen (Тач скрин)</t>
  </si>
  <si>
    <t xml:space="preserve">4D AUTO-Air </t>
  </si>
  <si>
    <t>Запатентованная воздухозаборная решетка</t>
  </si>
  <si>
    <t>Круговая раздача воздуха</t>
  </si>
  <si>
    <t>Вентилятор с назад загнутыми лопастями</t>
  </si>
  <si>
    <t>СПЛИТ-СИСТЕМЫ КАНАЛЬНОГО ТИПА HEAVY CLASSIC</t>
  </si>
  <si>
    <t>НС-код</t>
  </si>
  <si>
    <t>Ваша скидка:</t>
  </si>
  <si>
    <t>Нагнетание, м</t>
  </si>
  <si>
    <t>Универсальные фильтры</t>
  </si>
  <si>
    <t>Возможность подмеса свежего воздуха</t>
  </si>
  <si>
    <t>Функция изменения статического давления</t>
  </si>
  <si>
    <t>Центральный контроллер позволяет задавать как индивидуальные параметры работы для каждого кондиционера, так и общие для всей системы. Позволяет централизованно управлять системой до 16 внутренних блоков (необходим адаптер B544 (E) на каждый внутренний блок)</t>
  </si>
  <si>
    <t xml:space="preserve">Для всех блоков, у которых есть разъем для проводного пульта. Предназначен для подключения сплит-систем Hisense к системам центрального управления и диспетчеризации. 
• Обеспечивает подключение к центральному пульту YJE-C01T(E) (до 16 блоков)
• Обеспечивает подключение к системам диспетчеризации BACnet / Modbus (до 255 блоков)
</t>
  </si>
  <si>
    <t>Датчик CO2 с индикацией качества воздуха</t>
  </si>
  <si>
    <t xml:space="preserve">Монолитная конструкция </t>
  </si>
  <si>
    <t xml:space="preserve">Эксклюзивный дизайн внутреннего блока </t>
  </si>
  <si>
    <t xml:space="preserve">5 скоростей вентилятора </t>
  </si>
  <si>
    <t>Работа на охлаждение до -40С*</t>
  </si>
  <si>
    <t>*с зимним комплектом</t>
  </si>
  <si>
    <t xml:space="preserve">Авторестарт, Самодиагностика </t>
  </si>
  <si>
    <t>Антибактериальное покрытие теплообменника *</t>
  </si>
  <si>
    <t>Negative ion, фотокаталитический фильтр*</t>
  </si>
  <si>
    <t>Рекордная длина трассы 35-60м</t>
  </si>
  <si>
    <t>разработанной форме вентилятора – 34 дБ(А)</t>
  </si>
  <si>
    <t>8/24</t>
  </si>
  <si>
    <t>Уров.
Шума внутреннего блока
дБ(A)</t>
  </si>
  <si>
    <t xml:space="preserve">Дополнительная шумоизоляция компрессора </t>
  </si>
  <si>
    <t xml:space="preserve">Черный пульт управления </t>
  </si>
  <si>
    <t>Класс эффективности A++/A+</t>
  </si>
  <si>
    <t xml:space="preserve">Дежурный обогрев +8°C
</t>
  </si>
  <si>
    <t>Дежурный обогрев +8°C</t>
  </si>
  <si>
    <t>Диапазон работы на обогрев до -15°C наружного воздуха</t>
  </si>
  <si>
    <t>ULTRA High Density, Silver Ion, Фотокаталитический</t>
  </si>
  <si>
    <t>Низкий уровень шума от 22,5 дб(А)</t>
  </si>
  <si>
    <t>ULTRA High Density, Silver Ion*, Фотокаталитический*</t>
  </si>
  <si>
    <t>*только модели 10k, 13k, 18k</t>
  </si>
  <si>
    <t>Возможность подключения  модуля Wi-Fi</t>
  </si>
  <si>
    <t>Подключение к BACnet/Modbus/центральное управление (опция)</t>
  </si>
  <si>
    <t>Низкий уровень шума – от 33 дБ (А)</t>
  </si>
  <si>
    <t>Новый современный ИК-пульт в комплекте</t>
  </si>
  <si>
    <t>DC- Инверторный двигатель</t>
  </si>
  <si>
    <t xml:space="preserve">Отслеживание утечки хладагента </t>
  </si>
  <si>
    <t xml:space="preserve">Возможность подключения карты гостя </t>
  </si>
  <si>
    <t xml:space="preserve">НАРУЖНЫЕ БЛОКИ ULTRA MATCH DC Inverter </t>
  </si>
  <si>
    <t>4,1(1,0-5,5)</t>
  </si>
  <si>
    <t>4,5(1,0-6,0)</t>
  </si>
  <si>
    <t>5,0(1,2-6,6)</t>
  </si>
  <si>
    <t>5,5(1,2-7,0)</t>
  </si>
  <si>
    <t>13,5(3,3-17,2)</t>
  </si>
  <si>
    <t>12,5(3,8-15,3)</t>
  </si>
  <si>
    <t>29/33,5/36/38/40/42,5/43,5</t>
  </si>
  <si>
    <t>23/27,5/29/32/34/36,5/40,5</t>
  </si>
  <si>
    <t>22,5/27,5/29/30,5/32,5/35,5/38</t>
  </si>
  <si>
    <t>31/33,5/36/38/40/42,5/43,5</t>
  </si>
  <si>
    <t>30/33/36</t>
  </si>
  <si>
    <t>33/37/41</t>
  </si>
  <si>
    <t>30/34/38</t>
  </si>
  <si>
    <t>34/38/42</t>
  </si>
  <si>
    <t>33/35/40</t>
  </si>
  <si>
    <t>910x190x447</t>
  </si>
  <si>
    <t>1180x190x447</t>
  </si>
  <si>
    <t>570x215x570</t>
  </si>
  <si>
    <t>Уровень шума от 36 дБ(А)</t>
  </si>
  <si>
    <t>Уменьшенная толщина корпуса от 236 мм</t>
  </si>
  <si>
    <t>*кроме 12k</t>
  </si>
  <si>
    <t>Низкий уровень шума от 29 дБ(А)</t>
  </si>
  <si>
    <t>Встроенный дренажный поддон, не подвержен коррозии</t>
  </si>
  <si>
    <t>Приток свежего воздуха до 50м3/час</t>
  </si>
  <si>
    <t>AIR SENSATION Superior DC Inverter</t>
  </si>
  <si>
    <t xml:space="preserve">Фильтр HEPA класса H11 на приточный воздух </t>
  </si>
  <si>
    <t xml:space="preserve">Работа на охлаждение до -15°C </t>
  </si>
  <si>
    <t>ULTRA High Density, Silver Ion, Фотокаталитический фильтры</t>
  </si>
  <si>
    <t>Низкий уровень шума – от 30 дБ (А)</t>
  </si>
  <si>
    <t xml:space="preserve">Встроенная помпа с подъемом 1200 мм </t>
  </si>
  <si>
    <t xml:space="preserve">Независимое управление жалюзи </t>
  </si>
  <si>
    <t>12/33</t>
  </si>
  <si>
    <t>30/33,5/36/38/40/42,5/43,5</t>
  </si>
  <si>
    <t>1050×320×235</t>
  </si>
  <si>
    <t>7,1(2,1-7,8)</t>
  </si>
  <si>
    <t>31/34б5/37/39/41,5/43/45,5</t>
  </si>
  <si>
    <t>1213x315x238</t>
  </si>
  <si>
    <t>22,5/25/27/30/33</t>
  </si>
  <si>
    <t>2,75(0,6-3,1)</t>
  </si>
  <si>
    <t>22,5/28/30/32,5/37,5</t>
  </si>
  <si>
    <t>23/28/30/35/39</t>
  </si>
  <si>
    <t>27/33/37/40/43</t>
  </si>
  <si>
    <t>31/34,5/36/39/43</t>
  </si>
  <si>
    <t>570×215×570 (620×40×620)</t>
  </si>
  <si>
    <t>НС-1494109</t>
  </si>
  <si>
    <t>Дренажный насос с высотой подъема до 1,2 м</t>
  </si>
  <si>
    <t>Подключение к BACnet/Modbus/центральному управлению (опция)</t>
  </si>
  <si>
    <t>Работа с картой гостя</t>
  </si>
  <si>
    <t>*Кроме 24k</t>
  </si>
  <si>
    <t>СОВМЕСТИМ в внутренними R32</t>
  </si>
  <si>
    <t>YJE-C01T(Е)</t>
  </si>
  <si>
    <t>Новый современный проводной пульт в комплекте YXE-E01U(Е)</t>
  </si>
  <si>
    <t>ограниченно совместимы с наружными R410a, AMW-60U6SP - совместим с внутренними R32</t>
  </si>
  <si>
    <t>Центральный контроллер. Опция для кассетных, канальных и консольных блоков, а также для внутренних настенных блоков R32. Позволяет задавать как индивидуальные параметры работы для каждого кондиционера, так и общие для всей системы. Позволяет централизованно управлять системой до 16 внутренних блоков (необходим адаптер B544 (E) на каждый внутренний блок)</t>
  </si>
  <si>
    <t xml:space="preserve">Индивидуальный проводной пульт. Поставляется в комплекте к канальным блокам R32. Опция – для кассетных, и консольных блоков, а также для внутренних настенных блоков R32.  Высококонтрастный дисплей, сенсорные кнопки, Возможность настройки давления для канальных блоков с точностью 1Па, Раздельное управление жалюзи кассетных блоков (мульти сплит-системы), Встроенный ИК-приемник
</t>
  </si>
  <si>
    <t xml:space="preserve">Индивидуальный проводной пульт. Опция – для настенных блоков R32 серий SUPER и SUPERIOR.  Высококонтрастный дисплей, сенсорные кнопки, Возможность настройки давления для канальных блоков с точностью 1Па, Раздельное управление жалюзи кассетных блоков (мульти сплит-системы), Встроенный ИК-приемник
</t>
  </si>
  <si>
    <t xml:space="preserve">B544(E) </t>
  </si>
  <si>
    <t xml:space="preserve">Индивидуальный проводной пульт. Поставляется в комплекте к канальным блокам с 2023 года. Опция – для кассетных, напольно-потолочных и колонных блоков (48/60k) Высококонтрастный дисплей, сенсорные кнопки, Возможность настройки давления для канальных блоков с точностью 1Па, Встроенный ИК-приемник
</t>
  </si>
  <si>
    <t xml:space="preserve">Индивидуальный проводной пульт. Поставляется в комплекте к канальным блокам с 2023 года. Опция – для кассетных и напольно-потолочных блоков. Высококонтрастный дисплей, сенсорные кнопки, Возможность настройки давления для канальных блоков с точностью 1Па, Встроенный ИК-приемник
</t>
  </si>
  <si>
    <t>Центральный контроллер. Опция для кассетных, канальных и напольно-потолочных блоков. Позволяет задавать как индивидуальные параметры работы для каждого кондиционера, так и общие для всей системы. Позволяет централизованно управлять системой до 16 внутренних блоков (необходим адаптер B544 (E) на каждый внутренний блок)</t>
  </si>
  <si>
    <t>Центральный контроллер. Опция для кассетных, канальных, напольно-потолочных и колонных блоков (48/60k). Позволяет задавать как индивидуальные параметры работы для каждого кондиционера, так и общие для всей системы. Позволяет централизованно управлять системой до 16 внутренних блоков (необходим адаптер B544 (E) на каждый внутренний блок)</t>
  </si>
  <si>
    <t>Индивидуальный проводной пульт</t>
  </si>
  <si>
    <t xml:space="preserve">Центральный контроллер </t>
  </si>
  <si>
    <t>Встроенная дренажная помпа</t>
  </si>
  <si>
    <t>ВНУТРЕННИЕ НАСТЕННЫЕ БЛОКИ PREMIUM CHAMPAGNE FM DC INVERTER R32</t>
  </si>
  <si>
    <t>ВНУТРЕННИЕ НАСТЕННЫЕ БЛОКИ PREMIUM SILVER FM DC INVERTER R32</t>
  </si>
  <si>
    <t>ВНУТРЕННИЕ НАСТЕННЫЕ БЛОКИ PREMIUM BLACK FM DC INVERTER R32</t>
  </si>
  <si>
    <t>ВНУТРЕННИЕ НАСТЕННЫЕ БЛОКИ PREMIUM DESIGN FM DC INVERTER R32</t>
  </si>
  <si>
    <t>ВНУТРЕННИЕ НАСТЕННЫЕ БЛОКИ SMART FM DC INVERTER R32</t>
  </si>
  <si>
    <r>
      <t xml:space="preserve">ВНУТРЕННИЕ КАНАЛЬНЫЕ БЛОКИ FREE MATCH DC Inverter </t>
    </r>
    <r>
      <rPr>
        <b/>
        <sz val="16"/>
        <color rgb="FFC00000"/>
        <rFont val="Calibri"/>
        <family val="2"/>
        <charset val="204"/>
      </rPr>
      <t>R32</t>
    </r>
  </si>
  <si>
    <r>
      <t xml:space="preserve">ВНУТРЕННИЕ КАССЕТНЫЕ БЛОКИ FREE MATCH DC Inverter </t>
    </r>
    <r>
      <rPr>
        <b/>
        <sz val="16"/>
        <color rgb="FFC00000"/>
        <rFont val="Calibri"/>
        <family val="2"/>
        <charset val="204"/>
      </rPr>
      <t>R32</t>
    </r>
  </si>
  <si>
    <t xml:space="preserve">Подключение к BACnet/Modbus/центральное управление (опция)
</t>
  </si>
  <si>
    <t>АКСЕССУАРЫ RAC&amp;LCAC&amp;FM</t>
  </si>
  <si>
    <t>РРЦ
руб</t>
  </si>
  <si>
    <t>Нагнет. по вертик.</t>
  </si>
  <si>
    <t>ЗИМНИЕ КОМПЛЕКТЫ И УСТРОЙСТВА РОТАЦИЙ</t>
  </si>
  <si>
    <t>Описание комплекта</t>
  </si>
  <si>
    <t>ЗИМНИЙ КОМПЛЕКТ  (Работа на охлаждение до -40℃)</t>
  </si>
  <si>
    <t>ЭКРАНЫ-ОТРАЖАТЕЛИ СЕРИИ UMBRELLA</t>
  </si>
  <si>
    <t>ВАКУУМНЫЕ НАСОСЫ</t>
  </si>
  <si>
    <t>1-ступ., 60л/мин, 60 microns, 1/4"SAE</t>
  </si>
  <si>
    <t>122x285x218</t>
  </si>
  <si>
    <t>2-ступ., 60л/мин, 15 microns, 1/4"SAE</t>
  </si>
  <si>
    <t>122x230x313</t>
  </si>
  <si>
    <t>2-ступ., 60л/мин, 15 microns, 1/4"SAE, R32</t>
  </si>
  <si>
    <t>230x122x313</t>
  </si>
  <si>
    <t>Масло для вакуумных насосов, 0,25л</t>
  </si>
  <si>
    <t>165x75x45</t>
  </si>
  <si>
    <t>МАНОМЕТРИЧЕСКИЕ КОЛЛЕКТОРЫ</t>
  </si>
  <si>
    <t>НС-1432743</t>
  </si>
  <si>
    <t>RT-MG20BR-R410</t>
  </si>
  <si>
    <t>2-вент, 3 штуц., R22/R32/R134/R410, М1/4", без шлангов</t>
  </si>
  <si>
    <t>160х175х65</t>
  </si>
  <si>
    <t>НС-1432744</t>
  </si>
  <si>
    <t>RT-MG20BU-R410</t>
  </si>
  <si>
    <t>167х177х66</t>
  </si>
  <si>
    <t>НС-1432745</t>
  </si>
  <si>
    <t>RT-MG20BL-R410</t>
  </si>
  <si>
    <t>160х163х68</t>
  </si>
  <si>
    <t>ШЛАНГИ И АКСЕССУАРЫ</t>
  </si>
  <si>
    <t>НС-1432746</t>
  </si>
  <si>
    <t>RT-HS-3/90</t>
  </si>
  <si>
    <t>Шланги 90см, красный/синий 1/4х5/16"; желтый: 1/4х1/4", 55 bar</t>
  </si>
  <si>
    <t>200х200х40</t>
  </si>
  <si>
    <t>200х200х50</t>
  </si>
  <si>
    <t>Шланги 200см, красный/синий 1/4х5/16"; желтый: 1/4х1/4", 55 bar</t>
  </si>
  <si>
    <t>200х200х60</t>
  </si>
  <si>
    <t>Шланги 300см, красный/синий 1/4х5/16"; желтый: 1/4х1/4", 55 bar</t>
  </si>
  <si>
    <t>280х360х50</t>
  </si>
  <si>
    <t>Переходник угловой 45°; с R410А на R22, 2 шт.</t>
  </si>
  <si>
    <t>100х40х25</t>
  </si>
  <si>
    <t>70х50х10</t>
  </si>
  <si>
    <t>Адаптер с нажимом на ниппель, диаметр 1/4", 1шт</t>
  </si>
  <si>
    <t>НС-1432754</t>
  </si>
  <si>
    <t>RT-SV-5/16</t>
  </si>
  <si>
    <t>Адаптер с нажимом на ниппель, диаметр 5/16", 1шт</t>
  </si>
  <si>
    <t>Прокладки для шлангов 1/4", 10шт</t>
  </si>
  <si>
    <t>Прокладки для шлангов 5/16", 10шт</t>
  </si>
  <si>
    <r>
      <t xml:space="preserve">ВНУТРЕННИЕ КОНСОЛЬНЫЕ БЛОКИ FREE MATCH DC Inverter </t>
    </r>
    <r>
      <rPr>
        <b/>
        <sz val="16"/>
        <color rgb="FFC00000"/>
        <rFont val="Calibri"/>
        <family val="2"/>
        <charset val="204"/>
      </rPr>
      <t>R32</t>
    </r>
  </si>
  <si>
    <t>*только модели 10k, 13k   ** Только модели 18k, 24k</t>
  </si>
  <si>
    <t xml:space="preserve">Подключение к BACnet/Modbus/центральное управление (опция)**
</t>
  </si>
  <si>
    <t>Аксессуары для мобильных кондиционеров</t>
  </si>
  <si>
    <t>КОД</t>
  </si>
  <si>
    <t>АРТИКУЛ</t>
  </si>
  <si>
    <t>Материал</t>
  </si>
  <si>
    <t xml:space="preserve">Размеры оконного адаптера, мм </t>
  </si>
  <si>
    <t xml:space="preserve">Длина ленты-липучки, мм </t>
  </si>
  <si>
    <t>Габариты  коробки (ДхВхГ), мм</t>
  </si>
  <si>
    <t>Вес нетто / брутто, кг</t>
  </si>
  <si>
    <t>ОКОННЫЙ АДАПТЕР ДЛЯ МОБИЛЬНОГО КОНДИЦИОНЕРА</t>
  </si>
  <si>
    <r>
      <t xml:space="preserve">§ </t>
    </r>
    <r>
      <rPr>
        <b/>
        <sz val="12"/>
        <rFont val="Calibri"/>
        <family val="2"/>
        <charset val="204"/>
      </rPr>
      <t>Адаптер крепится к раме и створке окна</t>
    </r>
  </si>
  <si>
    <r>
      <t xml:space="preserve">§ </t>
    </r>
    <r>
      <rPr>
        <b/>
        <sz val="12"/>
        <rFont val="Calibri"/>
        <family val="2"/>
        <charset val="204"/>
      </rPr>
      <t>В комплекте с адаптером для кондиционера идет липучка на клеевой основе</t>
    </r>
  </si>
  <si>
    <r>
      <t xml:space="preserve">§ </t>
    </r>
    <r>
      <rPr>
        <b/>
        <sz val="12"/>
        <rFont val="Calibri"/>
        <family val="2"/>
        <charset val="204"/>
      </rPr>
      <t xml:space="preserve">Данный адаптер подходит для распашных окон. </t>
    </r>
  </si>
  <si>
    <r>
      <t xml:space="preserve">§ </t>
    </r>
    <r>
      <rPr>
        <b/>
        <sz val="12"/>
        <rFont val="Calibri"/>
        <family val="2"/>
        <charset val="204"/>
      </rPr>
      <t>Совместив со всеми мобильными кондиционерами</t>
    </r>
  </si>
  <si>
    <t>Узнать больше</t>
  </si>
  <si>
    <t xml:space="preserve">НС-1488394  </t>
  </si>
  <si>
    <t>LA-WKS-04M</t>
  </si>
  <si>
    <t>Полиэстер</t>
  </si>
  <si>
    <t>4000×390</t>
  </si>
  <si>
    <t>240х240х40</t>
  </si>
  <si>
    <t>Оконный адаптер для мобильного кондиционера совместив со всеми мобильными кондиционерами. Адаптер крепится к раме и створке окна. Данный адаптер подходит для распашных окон.</t>
  </si>
  <si>
    <t>ФРЕОН</t>
  </si>
  <si>
    <t>Баллон</t>
  </si>
  <si>
    <t>250x250x430</t>
  </si>
  <si>
    <t>НС-1440117</t>
  </si>
  <si>
    <t xml:space="preserve">СПЛИТ-СИСТЕМЫ НАПОЛЬНО-ПОТОЛОЧНОГО ТИПА </t>
  </si>
  <si>
    <t>Wi Fi Ready</t>
  </si>
  <si>
    <t>AS-10UW4RVETG01G(B)</t>
  </si>
  <si>
    <t>AS-10UW4RVETG01W(B)</t>
  </si>
  <si>
    <t>AS-13UW4RVETG01G(B)</t>
  </si>
  <si>
    <t>AS-13UW4RVETG01W(B)</t>
  </si>
  <si>
    <t>НС-1514127</t>
  </si>
  <si>
    <t>НС-1514128</t>
  </si>
  <si>
    <t>НС-1514129</t>
  </si>
  <si>
    <t>НС-1514130</t>
  </si>
  <si>
    <t>AS-10UW4RVETG01(B)</t>
  </si>
  <si>
    <t>AS-13UW4RVETG01(B)</t>
  </si>
  <si>
    <t>НС-1514699 </t>
  </si>
  <si>
    <t>НС-1514751 </t>
  </si>
  <si>
    <t>не совместимы с внутренними R410a!</t>
  </si>
  <si>
    <t>L1-12</t>
  </si>
  <si>
    <t>Базовый пульт дистанционного управления Hisense имеет лаконичный дизайн и удобен в использовании. Интуитивно понятное расположение кнопок и информативный дисплей делают управление прибором легким и приятным.</t>
  </si>
  <si>
    <t>834×280×220</t>
  </si>
  <si>
    <t>ДРЕНАЖНЫЕ НАСОСЫ GREEN PUMP</t>
  </si>
  <si>
    <t>НС-1489615</t>
  </si>
  <si>
    <t>LP015-15FL</t>
  </si>
  <si>
    <t>НС-1489617</t>
  </si>
  <si>
    <t>LP500-08TN</t>
  </si>
  <si>
    <t>GREEN TANK</t>
  </si>
  <si>
    <t>MINI FLOW</t>
  </si>
  <si>
    <t>115x40x30</t>
  </si>
  <si>
    <t>324x155x140</t>
  </si>
  <si>
    <t>Одноразовый баллон</t>
  </si>
  <si>
    <t>R410А</t>
  </si>
  <si>
    <t>НС-1539835</t>
  </si>
  <si>
    <t>RCH-RVD01</t>
  </si>
  <si>
    <t>Базовый ИК пульт дистанционного управления L1-12</t>
  </si>
  <si>
    <t>Премиальный ИК пульт дистанционного управления RCH-RVD01</t>
  </si>
  <si>
    <t>Новейший премиальный пульт Hisense имеет полностью переработанный ультрасовременный дизайн. Специальная изогнктая эргономичная форма позволяет легко и просто удерживать пульт. Крупный дисплей с большими символами и приятной бело-лунной подсветкой, а также кнопки увеличенного размера позволяют удобно управлять кондиционером. Пдсветка пульта включается автоматически при любом движении пульта, что очень удобно ночью. Пульт позволяет независимо управлять жалюзи кассетных блоков (можно настроить разное положение для каждой из 7 заслонок.)</t>
  </si>
  <si>
    <t>ВНУТРЕННИЕ НАСТЕННЫЕ БЛОКИ ZOOM FM DC INVERTER R32</t>
  </si>
  <si>
    <t>НС-1556933</t>
  </si>
  <si>
    <t>AMS-18UW4RXSKB01</t>
  </si>
  <si>
    <t>23/27,5/29/30,5/32,5/35,5/38</t>
  </si>
  <si>
    <t>30/32,5/35/37/39/41,5/42,5</t>
  </si>
  <si>
    <t>МУЛЬТИ СПЛИТ-СИСТЕМЫ R410a</t>
  </si>
  <si>
    <t>НАРУЖНЫЕ БЛОКИ ULTRA MATCH DC Inverter R410a</t>
  </si>
  <si>
    <t>СПЛИТ-СИСТЕМЫ КОЛОННОГО ТИПА HEAVY CLASSIC</t>
  </si>
  <si>
    <t>СПЛИТ-СИСТЕМЫ КАССЕТНОГО ТИПА HEAVY CLASSIC</t>
  </si>
  <si>
    <t>СПЛИТ-СИСТЕМЫ НАПОЛЬНО-ПОТОЛОЧНОГО ТИПА HEAVY CLASSIC</t>
  </si>
  <si>
    <t>ВНУТРЕННИЕ НАСТЕННЫЕ БЛОКИ PREMIUM DESIGN FREE MATCH DC Inverter R32</t>
  </si>
  <si>
    <t>ВНУТРЕННИЕ НАСТЕННЫЕ БЛОКИ SMART FREE MATCH DC Inverter R32</t>
  </si>
  <si>
    <t>ВНУТРЕННИЕ НАСТЕННЫЕ БЛОКИ ZOOM FREE MATCH DC Inverter R32</t>
  </si>
  <si>
    <t>НС-1514830</t>
  </si>
  <si>
    <t>LP020-15FL</t>
  </si>
  <si>
    <t>НС-1514831</t>
  </si>
  <si>
    <t>LP038-20FL</t>
  </si>
  <si>
    <t>НС-1514832</t>
  </si>
  <si>
    <t>LP020-15WA</t>
  </si>
  <si>
    <t>НС-1514833</t>
  </si>
  <si>
    <t>LP038-20WA</t>
  </si>
  <si>
    <t>GREEN FLOW</t>
  </si>
  <si>
    <t>WHITE WALL</t>
  </si>
  <si>
    <t>ИНСТРУМЕНТ РУЧНОЙ</t>
  </si>
  <si>
    <t>НС-1492116</t>
  </si>
  <si>
    <t>НС-1489119</t>
  </si>
  <si>
    <t>RT-DT209-N01</t>
  </si>
  <si>
    <t>RT-BL032-N01</t>
  </si>
  <si>
    <t>268x225x45</t>
  </si>
  <si>
    <t>232x132x42</t>
  </si>
  <si>
    <t>210x70x23</t>
  </si>
  <si>
    <t>140x110x50</t>
  </si>
  <si>
    <t>210x80x30</t>
  </si>
  <si>
    <t>200x180x30</t>
  </si>
  <si>
    <t>110х190х10</t>
  </si>
  <si>
    <t>90х110х10</t>
  </si>
  <si>
    <t>Развальцовка эксцентриковая 1/4", 5/16",3/8",1/2",5/8",3/4"</t>
  </si>
  <si>
    <t>Развальцовка эксцентриковая с трещеткой 1/4", 5/16",3/8",1/2",5/8",3/4"</t>
  </si>
  <si>
    <t>Труборез 1/4 - 1-1/8"</t>
  </si>
  <si>
    <t>Риммер бочонок 1/4" - 1-5/8"</t>
  </si>
  <si>
    <t>Набор трубогибов пружинных 1/4'', 5/16'', 3/8'', 1/2'', 5/8''</t>
  </si>
  <si>
    <t>Труборасширитель экспанд. 1/4'', 5/16'', 3/8'', 1/2'', 5/8'', 3/4'', 7/8''</t>
  </si>
  <si>
    <t>Ролик режущий для трубореза RT-TC032-N01, компл. 6шт</t>
  </si>
  <si>
    <t>Лезвие для риммера RT-DT101-N01, компл. 10шт</t>
  </si>
  <si>
    <t>Риммер-ручка алюм.</t>
  </si>
  <si>
    <t>Центральный контроллер. Опция – для настенных блоков R32 серий SUPER и SUPERIOR, а также серии EXPERT PRO DC Inverter 18/24k. Позволяет задавать как индивидуальные параметры работы для каждого кондиционера, так и общие для всей системы. Позволяет централизованно управлять системой до 16 внутренних блоков (необходим адаптер B544 (E) на каждый внутренний блок)</t>
  </si>
  <si>
    <t>Кодблока</t>
  </si>
  <si>
    <t>НС-1492600</t>
  </si>
  <si>
    <t>1280×345×250</t>
  </si>
  <si>
    <t>930×260×335</t>
  </si>
  <si>
    <t>977x315x277</t>
  </si>
  <si>
    <t>860×667×310</t>
  </si>
  <si>
    <t>AS-07HR4RLRKC00</t>
  </si>
  <si>
    <t>AS-09HR4RLRKC01</t>
  </si>
  <si>
    <t>AS-12HR4RLRKC01</t>
  </si>
  <si>
    <t>AS-18HR4RMSKC00</t>
  </si>
  <si>
    <t>AS-24HR4RBSKC00</t>
  </si>
  <si>
    <t>НС-1599693</t>
  </si>
  <si>
    <t>НС-1599695</t>
  </si>
  <si>
    <t>НС-1599697</t>
  </si>
  <si>
    <t>НС-1599699</t>
  </si>
  <si>
    <t>НС-1599690</t>
  </si>
  <si>
    <t>2,35</t>
  </si>
  <si>
    <t>2,60</t>
  </si>
  <si>
    <t>3,40</t>
  </si>
  <si>
    <t>5,50</t>
  </si>
  <si>
    <t>7,00</t>
  </si>
  <si>
    <t>2,45</t>
  </si>
  <si>
    <t>5,70</t>
  </si>
  <si>
    <t>7,10</t>
  </si>
  <si>
    <t>33,5/36/38/40/42</t>
  </si>
  <si>
    <t>33,5/37/39/41/43</t>
  </si>
  <si>
    <t>822×258×203</t>
  </si>
  <si>
    <t>920×321×227</t>
  </si>
  <si>
    <t>7,6/21,5</t>
  </si>
  <si>
    <t>8,0/21,5</t>
  </si>
  <si>
    <t>8,0/25,0</t>
  </si>
  <si>
    <t>11,0/35,5</t>
  </si>
  <si>
    <t>11,0/46,0</t>
  </si>
  <si>
    <t>AS-09HR4RLRCA01</t>
  </si>
  <si>
    <t>AS-12HR4RLRCA01</t>
  </si>
  <si>
    <t>AS-18HR4RMSCA00</t>
  </si>
  <si>
    <t>AS-24HR4RBSCA00</t>
  </si>
  <si>
    <t>AS-07HR4RLRCA00</t>
  </si>
  <si>
    <t>НС-1599703</t>
  </si>
  <si>
    <t>НС-1599704</t>
  </si>
  <si>
    <t>НС-1599707</t>
  </si>
  <si>
    <t>НС-1599709</t>
  </si>
  <si>
    <t>НС-1599702</t>
  </si>
  <si>
    <t>790×255×200</t>
  </si>
  <si>
    <t>890×300×220</t>
  </si>
  <si>
    <t>7,0/21,5</t>
  </si>
  <si>
    <t>7,5/21,5</t>
  </si>
  <si>
    <t>7,5/25,0</t>
  </si>
  <si>
    <t>10,5/35,5</t>
  </si>
  <si>
    <t>10,5/46,0</t>
  </si>
  <si>
    <t>3,20</t>
  </si>
  <si>
    <t>5,20</t>
  </si>
  <si>
    <t>2,40</t>
  </si>
  <si>
    <t>7,30</t>
  </si>
  <si>
    <t>745×270×208</t>
  </si>
  <si>
    <t>915×315×229</t>
  </si>
  <si>
    <t>7,2/21,0</t>
  </si>
  <si>
    <t>7,7/21,7</t>
  </si>
  <si>
    <t>8,0/22,5</t>
  </si>
  <si>
    <t>12,0/34,0</t>
  </si>
  <si>
    <t>12,5/45,0</t>
  </si>
  <si>
    <t>НС-1597657</t>
  </si>
  <si>
    <t>НС-1597668</t>
  </si>
  <si>
    <t>НС-1597669</t>
  </si>
  <si>
    <t>НС-1597670</t>
  </si>
  <si>
    <t>НС-1597672</t>
  </si>
  <si>
    <t>НС-1597674</t>
  </si>
  <si>
    <t>НС-1597676</t>
  </si>
  <si>
    <t>НС-1597677</t>
  </si>
  <si>
    <t>НС-1597679</t>
  </si>
  <si>
    <t>НС-1597655</t>
  </si>
  <si>
    <t>НС-1594660</t>
  </si>
  <si>
    <t>НС-1594706</t>
  </si>
  <si>
    <t>НС-1594708</t>
  </si>
  <si>
    <t>НС-1594710</t>
  </si>
  <si>
    <t>НС-1594711</t>
  </si>
  <si>
    <t>НС-1594712</t>
  </si>
  <si>
    <t>НС-1594713</t>
  </si>
  <si>
    <t>НС-1594715</t>
  </si>
  <si>
    <t>НС-1594716</t>
  </si>
  <si>
    <t>НС-1594657</t>
  </si>
  <si>
    <t>НС-1597640</t>
  </si>
  <si>
    <t>AMS-07UW4RMRKB00</t>
  </si>
  <si>
    <t>НС-1597641</t>
  </si>
  <si>
    <t>AMS-09UW4RMRKB00</t>
  </si>
  <si>
    <t>НС-1597642</t>
  </si>
  <si>
    <t>AMS-12UW4RXRKB00</t>
  </si>
  <si>
    <t>НС-1610703</t>
  </si>
  <si>
    <t>ADT-09UX4RBL8</t>
  </si>
  <si>
    <t>НС-1610704</t>
  </si>
  <si>
    <t>ADT-12UX4RBL8</t>
  </si>
  <si>
    <t>НС-1610706</t>
  </si>
  <si>
    <t>ADT-18UX4RCL8</t>
  </si>
  <si>
    <t>НС-1610676</t>
  </si>
  <si>
    <t>НС-1610677</t>
  </si>
  <si>
    <t>F15(Е)</t>
  </si>
  <si>
    <t>3,50 (1,30-4,20)</t>
  </si>
  <si>
    <t>4,00 (1,30-5,00)</t>
  </si>
  <si>
    <t>A++ / A++</t>
  </si>
  <si>
    <t>15,5 / 34,0</t>
  </si>
  <si>
    <t>5,00 (1,50-6,00)</t>
  </si>
  <si>
    <t>5,50 (1,50-6,50)</t>
  </si>
  <si>
    <t>A++ / A+</t>
  </si>
  <si>
    <t>15,5 / 36,0</t>
  </si>
  <si>
    <t>7,00 (2,00-8,50)</t>
  </si>
  <si>
    <t>8,00 (2,00-9,50)</t>
  </si>
  <si>
    <t>37/40/43</t>
  </si>
  <si>
    <t>840×236×840</t>
  </si>
  <si>
    <t>23,0 / 44,5</t>
  </si>
  <si>
    <t>10,00 (2,70-12,00)</t>
  </si>
  <si>
    <t>11,00 (2,70-13,00)</t>
  </si>
  <si>
    <t>42/46/50</t>
  </si>
  <si>
    <t>840×272×840</t>
  </si>
  <si>
    <t>900×750×340</t>
  </si>
  <si>
    <t>26,0 / 55,0</t>
  </si>
  <si>
    <t>13,50 (4,20-15,60)</t>
  </si>
  <si>
    <t>16,00 (3,60-17,20)</t>
  </si>
  <si>
    <t>A+ / A+</t>
  </si>
  <si>
    <t>46/49/52</t>
  </si>
  <si>
    <t>900×1170×320</t>
  </si>
  <si>
    <t>26,0 / 83,0</t>
  </si>
  <si>
    <t>ADT-09UX4RBL8/AUW-09U4RS8</t>
  </si>
  <si>
    <t>2,60 (1,30-3,60)</t>
  </si>
  <si>
    <t>3,20 (1,30-4,00)</t>
  </si>
  <si>
    <t>910×190×447</t>
  </si>
  <si>
    <t>18,0 / 34,0</t>
  </si>
  <si>
    <t>ADT-12UX4RBL8/AUW-12U4RS8</t>
  </si>
  <si>
    <t>ADT-18UX4RCL8/AUW-18U4RS7</t>
  </si>
  <si>
    <t>1180×190×447</t>
  </si>
  <si>
    <t>24,5 / 36,0</t>
  </si>
  <si>
    <t>AUD-24UX4RFM8/AUW-24U4RJ7</t>
  </si>
  <si>
    <t>1100×245×700</t>
  </si>
  <si>
    <t>33,0 / 44,5</t>
  </si>
  <si>
    <t>AUD-36UX4REH8/AUW-36U4RK7</t>
  </si>
  <si>
    <t>36/39/42</t>
  </si>
  <si>
    <t>1400×300×800</t>
  </si>
  <si>
    <t>53,0 / 55,0</t>
  </si>
  <si>
    <t>AUD-48UX4REH8/AUW-48U6RN8</t>
  </si>
  <si>
    <t>13,50 (4,30-15,50)</t>
  </si>
  <si>
    <t>16,00 (3,70-17,10)</t>
  </si>
  <si>
    <t>53,0 / 83,0</t>
  </si>
  <si>
    <t>AVT-24UR4RB8/AUW-24U4RJ7</t>
  </si>
  <si>
    <t>37,0 / 44,5</t>
  </si>
  <si>
    <t>AUV-36UR4RC8/AUW-36U4RK7</t>
  </si>
  <si>
    <t>9,50 (2,70-12,00)</t>
  </si>
  <si>
    <t>48/51/56</t>
  </si>
  <si>
    <t>1580×680×230</t>
  </si>
  <si>
    <t>46,0 / 55,0</t>
  </si>
  <si>
    <t>AUV-48UR4RC8/AUW-48U6RN8</t>
  </si>
  <si>
    <t>13,50 (4,40-15,40)</t>
  </si>
  <si>
    <t>16,00 (3,80-17,00)</t>
  </si>
  <si>
    <t>46,0 / 83,0</t>
  </si>
  <si>
    <t>НС-1608949</t>
  </si>
  <si>
    <t>AKT-09UR4RK8/AUW-09U4RS8</t>
  </si>
  <si>
    <t>15 / 34</t>
  </si>
  <si>
    <t>НС-1608951</t>
  </si>
  <si>
    <t>AKT-12UR4RK8/AUW-12U4RS8</t>
  </si>
  <si>
    <t>3,70 (1,30-5,00)</t>
  </si>
  <si>
    <t>НС-1610684</t>
  </si>
  <si>
    <r>
      <t xml:space="preserve">СПЛИТ-СИСТЕМЫ КАССЕТНОГО ТИПА </t>
    </r>
    <r>
      <rPr>
        <b/>
        <sz val="16"/>
        <color rgb="FFFFFF00"/>
        <rFont val="Calibri"/>
        <family val="2"/>
        <charset val="204"/>
      </rPr>
      <t>HEAVY EU DC Inverter R32</t>
    </r>
  </si>
  <si>
    <t>Независимое регулирование жалюзи с пульта</t>
  </si>
  <si>
    <t>Новый ИК-пульт в комплекте (RCH-RVD01)</t>
  </si>
  <si>
    <t>DC инверторный двигатель</t>
  </si>
  <si>
    <t>Встроенный датчик влажности</t>
  </si>
  <si>
    <t>Возможность подключения воздуховода чистого  воздуха</t>
  </si>
  <si>
    <t>Режим компенсации высоты помещения</t>
  </si>
  <si>
    <r>
      <t xml:space="preserve">Диапазон работы на охлаждение/нагрев </t>
    </r>
    <r>
      <rPr>
        <b/>
        <sz val="12"/>
        <color rgb="FFFF0000"/>
        <rFont val="Calibri"/>
        <family val="2"/>
        <charset val="204"/>
      </rPr>
      <t>-15°С / -20°С</t>
    </r>
  </si>
  <si>
    <t>НС-1610685</t>
  </si>
  <si>
    <r>
      <t xml:space="preserve">СПЛИТ-СИСТЕМЫ КАНАЛЬНОГО ТИПА </t>
    </r>
    <r>
      <rPr>
        <b/>
        <sz val="16"/>
        <color rgb="FFFFFF00"/>
        <rFont val="Calibri"/>
        <family val="2"/>
        <charset val="204"/>
      </rPr>
      <t>HEAVY EU DC Inverter R32</t>
    </r>
  </si>
  <si>
    <t>Регулировка напора с шагом 1 Па со штатного пульта</t>
  </si>
  <si>
    <t>Встроенный противопылевой фильтр высокой плотности</t>
  </si>
  <si>
    <r>
      <t xml:space="preserve">СПЛИТ-СИСТЕМЫ НАПОЛЬНО-ПОТОЛОЧНОГО ТИПА </t>
    </r>
    <r>
      <rPr>
        <b/>
        <sz val="16"/>
        <color rgb="FFFFFF00"/>
        <rFont val="Calibri"/>
        <family val="2"/>
        <charset val="204"/>
      </rPr>
      <t>HEAVY EU DC Inverter R32</t>
    </r>
  </si>
  <si>
    <t>4D-AUTO AIR</t>
  </si>
  <si>
    <t>НС-1600073</t>
  </si>
  <si>
    <t>НС-1600074</t>
  </si>
  <si>
    <t>НС-1600075</t>
  </si>
  <si>
    <t>НС-1600076</t>
  </si>
  <si>
    <t>НС-1600065</t>
  </si>
  <si>
    <t>AS-09UW4RYRCA05</t>
  </si>
  <si>
    <t>AS-13UW4RYRCA04</t>
  </si>
  <si>
    <t>AS-18UW4RMSCA01</t>
  </si>
  <si>
    <t>AS-24UW4RBTCA00</t>
  </si>
  <si>
    <t>AS-07UW4RYRCA00</t>
  </si>
  <si>
    <t>2,30 (0,65-2,60)</t>
  </si>
  <si>
    <t>2,75 (0,60-3,10)</t>
  </si>
  <si>
    <t>3,70 (1,00-3,90)</t>
  </si>
  <si>
    <t>5,65 (1,50-5,80)</t>
  </si>
  <si>
    <t>7,55 (1,65-7,70)</t>
  </si>
  <si>
    <t>2,30 (0,70-2,80)</t>
  </si>
  <si>
    <t>2,75 (0,50-3,10)</t>
  </si>
  <si>
    <t>3,75 (0,90-4,00)</t>
  </si>
  <si>
    <t>5,75 (1,40-5,90)</t>
  </si>
  <si>
    <t>7,53 (1,30-7,60)</t>
  </si>
  <si>
    <t>998×325×225</t>
  </si>
  <si>
    <t>7,3/21,0</t>
  </si>
  <si>
    <t>7,8/21,0</t>
  </si>
  <si>
    <t>8/22,0</t>
  </si>
  <si>
    <t>11,5/29,0</t>
  </si>
  <si>
    <t>12,5/38,5</t>
  </si>
  <si>
    <t>2,60 (1,00-4,00)</t>
  </si>
  <si>
    <t>3,50 (1,00-4,40)</t>
  </si>
  <si>
    <t>3,20 (1,60-4,20)</t>
  </si>
  <si>
    <t>4,20 (1,60-4,80)</t>
  </si>
  <si>
    <t>18/20/22/27/30/31/33</t>
  </si>
  <si>
    <t>883×305×198</t>
  </si>
  <si>
    <t>10/33</t>
  </si>
  <si>
    <t xml:space="preserve">Работа на обогрев до -25°C
</t>
  </si>
  <si>
    <t xml:space="preserve">FULL ICE CLEAN Очистка всех 
теплообменников
</t>
  </si>
  <si>
    <t xml:space="preserve">SMART EYE Встроенный датчик присутствия
</t>
  </si>
  <si>
    <t xml:space="preserve">От 18 дБ(А) 
Низкий уровень шума 
</t>
  </si>
  <si>
    <t>AS-07UW4RYRCA00W</t>
  </si>
  <si>
    <t>AS-09UW4RYRCA05G</t>
  </si>
  <si>
    <t>AS-13UW4RYRCA04G</t>
  </si>
  <si>
    <t>AS-18UW4RMSCA01G</t>
  </si>
  <si>
    <t>AS-24UW4RBTCA00G</t>
  </si>
  <si>
    <t>AS-09UW4RYRCA05W</t>
  </si>
  <si>
    <t>AS-13UW4RYRCA04W</t>
  </si>
  <si>
    <t>AS-18UW4RMSCA01W</t>
  </si>
  <si>
    <t>AS-24UW4RBTCA00W</t>
  </si>
  <si>
    <t>AS-07UW4RYRCA00G</t>
  </si>
  <si>
    <t>НС-1597678</t>
  </si>
  <si>
    <t>НС-1597682</t>
  </si>
  <si>
    <t>НС-1597683</t>
  </si>
  <si>
    <t>НС-1597684</t>
  </si>
  <si>
    <t>НС-1597685</t>
  </si>
  <si>
    <t>НС-1597686</t>
  </si>
  <si>
    <t>НС-1597687</t>
  </si>
  <si>
    <t>НС-1597688</t>
  </si>
  <si>
    <t>НС-1597690</t>
  </si>
  <si>
    <t>НС-1597673</t>
  </si>
  <si>
    <t xml:space="preserve">Двухстороннее подключение дренажа
</t>
  </si>
  <si>
    <t xml:space="preserve">Авторестарт, самодиагностика
</t>
  </si>
  <si>
    <t>F15E(Е)</t>
  </si>
  <si>
    <t>HI-NANO система очистки воздуха</t>
  </si>
  <si>
    <t>Ice Clean - Самоочистка замораживанием ВБ</t>
  </si>
  <si>
    <t>Дежурный нагрев +8 °C</t>
  </si>
  <si>
    <t>Автоматические жалюзи</t>
  </si>
  <si>
    <t>Широкий температурный диапазон от -20 °С</t>
  </si>
  <si>
    <t>Увеличенная длина труб до 35 м</t>
  </si>
  <si>
    <t>НС-1494108</t>
  </si>
  <si>
    <t>ACT-12UR4RCC8 | PE-QEA/LD</t>
  </si>
  <si>
    <t>ACT-18UR4RCC8 | PE-QEA/LD</t>
  </si>
  <si>
    <t>AUC-12HR4SAA | AUC-650 | AUW-12H4SV</t>
  </si>
  <si>
    <t>AUC-18HR4SAA1 | AUC-650 | AUW-18H4SS</t>
  </si>
  <si>
    <t>AUC-24HR4SJA | AUC-950R | AUW-24H4SF</t>
  </si>
  <si>
    <t>AUC-36HR4SKA | AUC-950R | AUW-36H6SD</t>
  </si>
  <si>
    <t>AUC-60HR4SKA | AUC-950R | AUW-60H6SP1</t>
  </si>
  <si>
    <t>AUC-48HR4SKA | AUC-950R | AUW-48H6SE1</t>
  </si>
  <si>
    <t>ACT-12UR4RCC8 | PE-QEA/LD | AUW-12U4RS8</t>
  </si>
  <si>
    <t>ACT-18UR4RCC8 | PE-QEA/LD | AUW-18U4RS7</t>
  </si>
  <si>
    <t>ACT-24UR4RJC8 | PE-QFA/CD | AUW-24U4RJ7</t>
  </si>
  <si>
    <t>AUC-36UR4RKC8 | PE-QFA/CD | AUW-36U4RK7</t>
  </si>
  <si>
    <t>AUC-48UR4RKC8 | PE-QFA/CD | AUW-48U6RN8</t>
  </si>
  <si>
    <t>AS-10UW4RXVQH00A(B)</t>
  </si>
  <si>
    <t>AS-13UW4RXVQH01(B)</t>
  </si>
  <si>
    <t>НС-1601149</t>
  </si>
  <si>
    <t>НС-1601150</t>
  </si>
  <si>
    <t>AS-10UW4RXVQH00AW(B)</t>
  </si>
  <si>
    <t>AS-13UW4RXVQH01G(B)</t>
  </si>
  <si>
    <t>AS-13UW4RXVQH01W(B)</t>
  </si>
  <si>
    <t>AS-10UW4RXVQH00AG(B)</t>
  </si>
  <si>
    <t>НС-1601125</t>
  </si>
  <si>
    <t>НС-1601127</t>
  </si>
  <si>
    <t>НС-1601128</t>
  </si>
  <si>
    <t>НС-1601122</t>
  </si>
  <si>
    <t>AS-13UW4RXVQH01</t>
  </si>
  <si>
    <t>НС-1601145</t>
  </si>
  <si>
    <t>НС-1601147</t>
  </si>
  <si>
    <t>НС-1601119</t>
  </si>
  <si>
    <t>НС-1601120</t>
  </si>
  <si>
    <t>НС-1601121</t>
  </si>
  <si>
    <t>НС-1601118</t>
  </si>
  <si>
    <t>AS-10UW4RXVQH00AW</t>
  </si>
  <si>
    <t>AS-13UW4RXVQH01G</t>
  </si>
  <si>
    <t>AS-13UW4RXVQH01W</t>
  </si>
  <si>
    <t>AS-10UW4RXVQH00AG</t>
  </si>
  <si>
    <t xml:space="preserve">ШУМОИЗОЛЯЦИЯ компрессора
</t>
  </si>
  <si>
    <t>SILVER CRYSTAL SUPER DC Inverter</t>
  </si>
  <si>
    <r>
      <t>NEO Classic</t>
    </r>
    <r>
      <rPr>
        <b/>
        <sz val="16"/>
        <color rgb="FFFF0000"/>
        <rFont val="Calibri"/>
        <family val="2"/>
        <charset val="204"/>
      </rPr>
      <t xml:space="preserve"> </t>
    </r>
    <r>
      <rPr>
        <b/>
        <sz val="16"/>
        <color theme="1" tint="0.249977111117893"/>
        <rFont val="Calibri"/>
        <family val="2"/>
        <charset val="204"/>
      </rPr>
      <t>A R32</t>
    </r>
  </si>
  <si>
    <t xml:space="preserve">ZOOM DC Inverter 2023 Wi-Fi ready </t>
  </si>
  <si>
    <t xml:space="preserve">EXPERT PRO DC Inverter 2023 R32 </t>
  </si>
  <si>
    <t xml:space="preserve">RED CRYSTAL SUPER DC Inverter A++ </t>
  </si>
  <si>
    <t xml:space="preserve">BLACK CRYSTAL Super DC Inverter 2023 A++ </t>
  </si>
  <si>
    <t xml:space="preserve">SILVER CRYSTAL Super DC Inverter 2023 A++ </t>
  </si>
  <si>
    <r>
      <t>CHAMPAGNE CRYSTAL SUPER DC Inverter</t>
    </r>
    <r>
      <rPr>
        <b/>
        <sz val="16"/>
        <color rgb="FFC00000"/>
        <rFont val="Calibri"/>
        <family val="2"/>
        <charset val="204"/>
      </rPr>
      <t xml:space="preserve"> </t>
    </r>
    <r>
      <rPr>
        <b/>
        <sz val="16"/>
        <color theme="1" tint="0.249977111117893"/>
        <rFont val="Calibri"/>
        <family val="2"/>
        <charset val="204"/>
      </rPr>
      <t xml:space="preserve">A++ </t>
    </r>
  </si>
  <si>
    <t xml:space="preserve">PREMIUM Design SUPER DC Inverter 2023 </t>
  </si>
  <si>
    <t xml:space="preserve">NEO Classic A R32 </t>
  </si>
  <si>
    <t>НС-1610679</t>
  </si>
  <si>
    <t>НС-1610680</t>
  </si>
  <si>
    <t>НС-1610682</t>
  </si>
  <si>
    <t>НС-1610708</t>
  </si>
  <si>
    <t>НС-1610709</t>
  </si>
  <si>
    <t>НС-1610711</t>
  </si>
  <si>
    <t>НС-1610697</t>
  </si>
  <si>
    <t>НС-1610700</t>
  </si>
  <si>
    <t>НС-1610702</t>
  </si>
  <si>
    <t>YXE-E01U(Е)</t>
  </si>
  <si>
    <t>НС-1610713</t>
  </si>
  <si>
    <t>НС-1610714</t>
  </si>
  <si>
    <t>НС-1610715</t>
  </si>
  <si>
    <t>НС-1610717</t>
  </si>
  <si>
    <t>НС-1610901</t>
  </si>
  <si>
    <t>AP-09CW4GNCS00</t>
  </si>
  <si>
    <t>НС-1610903</t>
  </si>
  <si>
    <t>AP-12CW4GQCS00</t>
  </si>
  <si>
    <t>52/53/54</t>
  </si>
  <si>
    <t>433x708x320</t>
  </si>
  <si>
    <t>444x723x361</t>
  </si>
  <si>
    <t>НС-1614102</t>
  </si>
  <si>
    <t>DH-12S4GLU00</t>
  </si>
  <si>
    <t>AIR GO PRO</t>
  </si>
  <si>
    <t>Производительность по осушению, литров/сутки</t>
  </si>
  <si>
    <t>Объем бака для воды, л</t>
  </si>
  <si>
    <t>Расход воздуха, м3/ч</t>
  </si>
  <si>
    <t>Уровень шума (макс), дБ (А)</t>
  </si>
  <si>
    <t>Габариты прибора (ДхВхГ), мм</t>
  </si>
  <si>
    <t>310х400х203</t>
  </si>
  <si>
    <t>Бытовые осушители воздуха</t>
  </si>
  <si>
    <r>
      <t>•</t>
    </r>
    <r>
      <rPr>
        <sz val="12"/>
        <color rgb="FFE30613"/>
        <rFont val="Calibri"/>
        <family val="2"/>
        <charset val="204"/>
      </rPr>
      <t xml:space="preserve"> </t>
    </r>
    <r>
      <rPr>
        <sz val="12"/>
        <color rgb="FF262626"/>
        <rFont val="Calibri"/>
        <family val="2"/>
        <charset val="204"/>
      </rPr>
      <t>Функция разморозки для защиты компрессора</t>
    </r>
  </si>
  <si>
    <r>
      <t>•</t>
    </r>
    <r>
      <rPr>
        <b/>
        <sz val="12"/>
        <color rgb="FF000000"/>
        <rFont val="Calibri"/>
        <family val="2"/>
        <charset val="204"/>
      </rPr>
      <t xml:space="preserve"> </t>
    </r>
    <r>
      <rPr>
        <b/>
        <sz val="12"/>
        <color rgb="FF262626"/>
        <rFont val="Calibri"/>
        <family val="2"/>
        <charset val="204"/>
      </rPr>
      <t>Встроенный гигростат</t>
    </r>
  </si>
  <si>
    <r>
      <t>•</t>
    </r>
    <r>
      <rPr>
        <sz val="12"/>
        <color rgb="FFE30613"/>
        <rFont val="Calibri"/>
        <family val="2"/>
        <charset val="204"/>
      </rPr>
      <t xml:space="preserve"> </t>
    </r>
    <r>
      <rPr>
        <sz val="12"/>
        <color rgb="FF262626"/>
        <rFont val="Calibri"/>
        <family val="2"/>
        <charset val="204"/>
      </rPr>
      <t>Индикация текущего и установленного уровня влажности</t>
    </r>
  </si>
  <si>
    <r>
      <t>•</t>
    </r>
    <r>
      <rPr>
        <b/>
        <sz val="12"/>
        <color rgb="FFE30613"/>
        <rFont val="Calibri"/>
        <family val="2"/>
        <charset val="204"/>
      </rPr>
      <t xml:space="preserve"> </t>
    </r>
    <r>
      <rPr>
        <b/>
        <sz val="12"/>
        <color rgb="FF262626"/>
        <rFont val="Calibri"/>
        <family val="2"/>
        <charset val="204"/>
      </rPr>
      <t xml:space="preserve">Режим сушки белья  </t>
    </r>
  </si>
  <si>
    <r>
      <t>•</t>
    </r>
    <r>
      <rPr>
        <sz val="12"/>
        <color rgb="FFE30613"/>
        <rFont val="Calibri"/>
        <family val="2"/>
        <charset val="204"/>
      </rPr>
      <t xml:space="preserve"> </t>
    </r>
    <r>
      <rPr>
        <sz val="12"/>
        <color rgb="FF262626"/>
        <rFont val="Calibri"/>
        <family val="2"/>
        <charset val="204"/>
      </rPr>
      <t>Электронное управление</t>
    </r>
  </si>
  <si>
    <r>
      <t>•</t>
    </r>
    <r>
      <rPr>
        <b/>
        <sz val="12"/>
        <color rgb="FFE30613"/>
        <rFont val="Calibri"/>
        <family val="2"/>
        <charset val="204"/>
      </rPr>
      <t xml:space="preserve"> </t>
    </r>
    <r>
      <rPr>
        <b/>
        <sz val="12"/>
        <color rgb="FF262626"/>
        <rFont val="Calibri"/>
        <family val="2"/>
        <charset val="204"/>
      </rPr>
      <t>Непрерывный режим</t>
    </r>
  </si>
  <si>
    <r>
      <t>•</t>
    </r>
    <r>
      <rPr>
        <sz val="12"/>
        <color rgb="FFE30613"/>
        <rFont val="Calibri"/>
        <family val="2"/>
        <charset val="204"/>
      </rPr>
      <t xml:space="preserve"> </t>
    </r>
    <r>
      <rPr>
        <sz val="12"/>
        <color rgb="FF262626"/>
        <rFont val="Calibri"/>
        <family val="2"/>
        <charset val="204"/>
      </rPr>
      <t>Индикация заполнения бака для воды</t>
    </r>
  </si>
  <si>
    <r>
      <t>•</t>
    </r>
    <r>
      <rPr>
        <b/>
        <sz val="12"/>
        <color rgb="FFE30613"/>
        <rFont val="Calibri"/>
        <family val="2"/>
        <charset val="204"/>
      </rPr>
      <t xml:space="preserve"> </t>
    </r>
    <r>
      <rPr>
        <b/>
        <sz val="12"/>
        <color rgb="FF262626"/>
        <rFont val="Calibri"/>
        <family val="2"/>
        <charset val="204"/>
      </rPr>
      <t>Таймер 1-24 часа на выключение</t>
    </r>
  </si>
  <si>
    <t xml:space="preserve">• 1 скорость вентилятора </t>
  </si>
  <si>
    <t>SMART DC Inverter</t>
  </si>
  <si>
    <t>**новый дизайн пульта в моделях, произведенных после  15.11.2023</t>
  </si>
  <si>
    <r>
      <t xml:space="preserve">СПЛИТ-СИСТЕМЫ КОНСОЛЬНОГО ТИПА </t>
    </r>
    <r>
      <rPr>
        <b/>
        <sz val="16"/>
        <color rgb="FFFFFF00"/>
        <rFont val="Calibri"/>
        <family val="2"/>
        <charset val="204"/>
      </rPr>
      <t>HEAVY EU DC Inverter R32</t>
    </r>
  </si>
  <si>
    <t>НС-1597643</t>
  </si>
  <si>
    <t>НС-1597644</t>
  </si>
  <si>
    <t>НС-1597647</t>
  </si>
  <si>
    <t>НС-1597652</t>
  </si>
  <si>
    <t>НС-1597648</t>
  </si>
  <si>
    <t>НС-1597653</t>
  </si>
  <si>
    <t>НС-1597649</t>
  </si>
  <si>
    <t>НС-1597654</t>
  </si>
  <si>
    <t>НС-1597650</t>
  </si>
  <si>
    <t>НС-1597656</t>
  </si>
  <si>
    <t>AS-07HR4RLRCA00G</t>
  </si>
  <si>
    <t>AS-07HR4RLRCA00W</t>
  </si>
  <si>
    <t>AS-09HR4RLRCA01G</t>
  </si>
  <si>
    <t>AS-09HR4RLRCA01W</t>
  </si>
  <si>
    <t>AS-12HR4RLRCA01G</t>
  </si>
  <si>
    <t>AS-12HR4RLRCA01W</t>
  </si>
  <si>
    <t>AS-18HR4RMSCA00G</t>
  </si>
  <si>
    <t>AS-18HR4RMSCA00W</t>
  </si>
  <si>
    <t>AS-24HR4RBSCA00G</t>
  </si>
  <si>
    <t>AS-24HR4RBSCA00W</t>
  </si>
  <si>
    <t>AS-07HR4RLRKC00W</t>
  </si>
  <si>
    <t>AS-09HR4RLRKC01G</t>
  </si>
  <si>
    <t>AS-09HR4RLRKC01W</t>
  </si>
  <si>
    <t>AS-12HR4RLRKC01G</t>
  </si>
  <si>
    <t>AS-12HR4RLRKC01W</t>
  </si>
  <si>
    <t>AS-18HR4RMSKC00G</t>
  </si>
  <si>
    <t>AS-18HR4RMSKC00W</t>
  </si>
  <si>
    <t>AS-24HR4RBSKC00G</t>
  </si>
  <si>
    <t>AS-24HR4RBSKC00W</t>
  </si>
  <si>
    <t>AS-07HR4RLRKC00G</t>
  </si>
  <si>
    <t>AS-07HR4RYDDJ00W</t>
  </si>
  <si>
    <t>AS-07HR4RYDDJ00G</t>
  </si>
  <si>
    <t>AS-09HR4RYDDJ00G</t>
  </si>
  <si>
    <t>AS-09HR4RYDDJ00W</t>
  </si>
  <si>
    <t>AS-12HR4RYDDJ00G</t>
  </si>
  <si>
    <t>AS-12HR4RYDDJ00W</t>
  </si>
  <si>
    <t>AS-18HR4RMADJ00G</t>
  </si>
  <si>
    <t>AS-18HR4RMADJ00W</t>
  </si>
  <si>
    <t>AS-24HR4RBADJ00G</t>
  </si>
  <si>
    <t>AS-24HR4RBADJ00W</t>
  </si>
  <si>
    <t>✓</t>
  </si>
  <si>
    <t>РЕКОМЕНДОВАННО ДЛЯ ПРОДАЖИ НА МП</t>
  </si>
  <si>
    <t>НС-1617436</t>
  </si>
  <si>
    <t>AMS-24UW4RBTKB02</t>
  </si>
  <si>
    <t>30/32/35/38/40/42/45</t>
  </si>
  <si>
    <t>4,10 (1,00-5,50)</t>
  </si>
  <si>
    <t>5,00 (1,20-6,60)</t>
  </si>
  <si>
    <t>7,00 (2,00-10,00)</t>
  </si>
  <si>
    <t>8,00 (2,50-12,00)</t>
  </si>
  <si>
    <t>12,50 (3,80-15,30)</t>
  </si>
  <si>
    <t>4,50 (1,00-6,00)</t>
  </si>
  <si>
    <t>5,50 (1,20-7,00)</t>
  </si>
  <si>
    <t>8,00 (2,00-10,00)</t>
  </si>
  <si>
    <t>9,00 (2,50-12,00)</t>
  </si>
  <si>
    <t>13,50 (3,30-17,20)</t>
  </si>
  <si>
    <t>НС-1619620</t>
  </si>
  <si>
    <t>НС-1619621</t>
  </si>
  <si>
    <t>НС-1619622</t>
  </si>
  <si>
    <t>НС-1619624</t>
  </si>
  <si>
    <t>НС-1619625</t>
  </si>
  <si>
    <t>НС-1619626</t>
  </si>
  <si>
    <t>НС-1619627</t>
  </si>
  <si>
    <r>
      <t xml:space="preserve">ВНУТРЕННИЕ НАПОЛЬНО-ПОТОЛОЧНЫЕ БЛОКИ FREE MATCH DC Inverter </t>
    </r>
    <r>
      <rPr>
        <b/>
        <sz val="16"/>
        <color rgb="FFC00000"/>
        <rFont val="Calibri"/>
        <family val="2"/>
        <charset val="204"/>
      </rPr>
      <t>R32</t>
    </r>
  </si>
  <si>
    <t>AVT-24UR4RB8</t>
  </si>
  <si>
    <t>НС-1619628</t>
  </si>
  <si>
    <t>МУЛЬТИ СПЛИТ-СИСТЕМЫ R32</t>
  </si>
  <si>
    <r>
      <t xml:space="preserve">МУЛЬТИ СПЛИТ-СИСТЕМЫ </t>
    </r>
    <r>
      <rPr>
        <b/>
        <sz val="20"/>
        <color rgb="FFC00000"/>
        <rFont val="Calibri"/>
        <family val="2"/>
        <charset val="204"/>
      </rPr>
      <t xml:space="preserve">R32 </t>
    </r>
  </si>
  <si>
    <t>ACT-24UR4RJC8 | PE-QFA/CD</t>
  </si>
  <si>
    <t>НС-1619629</t>
  </si>
  <si>
    <t>НС-1619630</t>
  </si>
  <si>
    <t>НС-1619631</t>
  </si>
  <si>
    <t>НС-1619632</t>
  </si>
  <si>
    <t>НС-1619633</t>
  </si>
  <si>
    <t>НС-1619634</t>
  </si>
  <si>
    <t>НС-1618301</t>
  </si>
  <si>
    <t>AS-30HR4RBFCA00</t>
  </si>
  <si>
    <t>1173×325×228</t>
  </si>
  <si>
    <t>14,5/54,0</t>
  </si>
  <si>
    <t>НС-1618295</t>
  </si>
  <si>
    <t>НС-1618296</t>
  </si>
  <si>
    <t>AS-09HR4RYDDJ00</t>
  </si>
  <si>
    <t>AS-12HR4RYDDJ00</t>
  </si>
  <si>
    <t>AS-18HR4RMADJ00</t>
  </si>
  <si>
    <t>AS-24HR4RBADJ00</t>
  </si>
  <si>
    <t>AS-07HR4RYDDJ00</t>
  </si>
  <si>
    <t>AS-30HR4RBFCA00G</t>
  </si>
  <si>
    <t>AS-30HR4RBFCA00W</t>
  </si>
  <si>
    <t>AS-07HW4SYDTG035BG</t>
  </si>
  <si>
    <t>AS-07HW4SYDTG035BW</t>
  </si>
  <si>
    <t>AS-13HW4SVDTG5BG</t>
  </si>
  <si>
    <t>AS-13HW4SVDTG5BW</t>
  </si>
  <si>
    <t>НС-1488394</t>
  </si>
  <si>
    <t>Модель</t>
  </si>
  <si>
    <t>Мощность,кВт</t>
  </si>
  <si>
    <t>Классэнергоэф-фективности</t>
  </si>
  <si>
    <t>Уров.
Шумавнутреннегоблока
ДБ(A)</t>
  </si>
  <si>
    <t>Габаритыблока
(ДхВхГ),мм</t>
  </si>
  <si>
    <t>РРЦ,руб.</t>
  </si>
  <si>
    <t>РИЦ,руб.</t>
  </si>
  <si>
    <t>Дилерскаяцена,руб.</t>
  </si>
  <si>
    <t>ВашаСпеццена,руб</t>
  </si>
  <si>
    <t>УЗНАТЬБОЛЬШЕ</t>
  </si>
  <si>
    <t>400×265×160</t>
  </si>
  <si>
    <t>AIRSENSATION SUPERIOR DC Inverter</t>
  </si>
  <si>
    <t>Мобильные кондиционеры серии С</t>
  </si>
  <si>
    <t>Рекомендовано к размещению на МАРКЕТПЛЕЙСАХ</t>
  </si>
  <si>
    <t>x</t>
  </si>
  <si>
    <t>Веснетто, кг</t>
  </si>
  <si>
    <t>СПЛИТ-СИСТЕМЫ ИНВЕРТОРНОГО ТИПА С ПРИТОЧНОЙ ВЕНТИЛЯЦИЕЙ</t>
  </si>
  <si>
    <t xml:space="preserve">FULL ICE CLEAN Очистка всех теплообменников (только в режиме сплит-системы)
</t>
  </si>
  <si>
    <t xml:space="preserve">От 18 дБ(А) Низкий уровень шума 
</t>
  </si>
  <si>
    <t>МОБИЛЬНЫЕ КОНДИЦИОНЕРЫ СЕРИИ С</t>
  </si>
  <si>
    <t>Накладка на вентили наружного блока</t>
  </si>
  <si>
    <t>ФИЛЬТР LTC анти-формальдегидный, Угольный фильтр*</t>
  </si>
  <si>
    <t xml:space="preserve"> I Feel</t>
  </si>
  <si>
    <t>НС-1631501</t>
  </si>
  <si>
    <t>НС-1631502</t>
  </si>
  <si>
    <t>НС-1631504</t>
  </si>
  <si>
    <t>880×275×207</t>
  </si>
  <si>
    <t xml:space="preserve">Диапазон работы на охлаждение/обогрев  -15°С/-10°С </t>
  </si>
  <si>
    <t>Диапазон работы на охлаждение/обогрев -15°С/-10°С*</t>
  </si>
  <si>
    <t>Диапазон работы на охлаждение/обогрев  -15°С/-10°С</t>
  </si>
  <si>
    <t>Вес нетто,
внутр / наруж., кг</t>
  </si>
  <si>
    <t>Дилерская
цена,руб.</t>
  </si>
  <si>
    <t>Габариты блока
(ДхВхГ),мм</t>
  </si>
  <si>
    <t>Класс энергоэф-фективности</t>
  </si>
  <si>
    <t>Ваша
Спец цена,руб</t>
  </si>
  <si>
    <t>НС-1447270</t>
  </si>
  <si>
    <t>НС-1447271</t>
  </si>
  <si>
    <t>НС-1447272</t>
  </si>
  <si>
    <t>НС-1447274</t>
  </si>
  <si>
    <t>НС-1447277</t>
  </si>
  <si>
    <t>НС-1447278</t>
  </si>
  <si>
    <t>НС-1473291</t>
  </si>
  <si>
    <t>НС-1473295</t>
  </si>
  <si>
    <t>НС-1473298</t>
  </si>
  <si>
    <t>НС-1473301</t>
  </si>
  <si>
    <t>НС-1489216</t>
  </si>
  <si>
    <t>НС-1489217</t>
  </si>
  <si>
    <t>НС-1489218</t>
  </si>
  <si>
    <t>НС-1489219</t>
  </si>
  <si>
    <t>НС-1487739</t>
  </si>
  <si>
    <t>НС-1487740</t>
  </si>
  <si>
    <t>НС-1487744</t>
  </si>
  <si>
    <t>НС-1487746</t>
  </si>
  <si>
    <t>НС-1487747</t>
  </si>
  <si>
    <t>НС-1487749</t>
  </si>
  <si>
    <t>НС-1487750</t>
  </si>
  <si>
    <t>НС-1487752</t>
  </si>
  <si>
    <t>НС-1487753</t>
  </si>
  <si>
    <t>НС-1487754</t>
  </si>
  <si>
    <t>AMS-09UR4SVETG67(R) SILVER FM</t>
  </si>
  <si>
    <t>AMS-12UR4SVETG67(R) SILVER FM</t>
  </si>
  <si>
    <t>РАБОТАЕТ с ЯНДЕКС. АЛИСА</t>
  </si>
  <si>
    <t>ИК-пульт RCH-RVD01 (опция)</t>
  </si>
  <si>
    <t>AUC-60UR4RKC8 | PE-QFA/CD | AUW-60U6RW8</t>
  </si>
  <si>
    <t>AUD-60UX4REH8/AUW-60U6RW8</t>
  </si>
  <si>
    <t>AUV-60UR4RC8/AUW-60U6RW8</t>
  </si>
  <si>
    <t>НС-1659388</t>
  </si>
  <si>
    <t>НС-1659393</t>
  </si>
  <si>
    <t>НС-1674770</t>
  </si>
  <si>
    <t>НС-1674773</t>
  </si>
  <si>
    <t>НС-1674769</t>
  </si>
  <si>
    <t>НС-1659389</t>
  </si>
  <si>
    <t>НС-1659391</t>
  </si>
  <si>
    <t>16,00 (5,00-18,00)</t>
  </si>
  <si>
    <t>17,50 (5,00-21,00)</t>
  </si>
  <si>
    <t>48/51/54</t>
  </si>
  <si>
    <t>1100×875×450</t>
  </si>
  <si>
    <t>26,0 / 109,0</t>
  </si>
  <si>
    <t>17,00 (5,00-21,00)</t>
  </si>
  <si>
    <t>53,0 / 109,0</t>
  </si>
  <si>
    <t>38/41/44</t>
  </si>
  <si>
    <t>49/52/57</t>
  </si>
  <si>
    <t>46,0 / 109,0</t>
  </si>
  <si>
    <t>НС-1662570</t>
  </si>
  <si>
    <t>A+ / A</t>
  </si>
  <si>
    <t>5,20 (1,60-8,20)</t>
  </si>
  <si>
    <t>6,00 (1,30-8,50)</t>
  </si>
  <si>
    <t>для НБ ниже указана максимальная сумма длин трубопроводов на все внутренние блоки</t>
  </si>
  <si>
    <t>НС-1667605</t>
  </si>
  <si>
    <t>AMW5-36U4RQC</t>
  </si>
  <si>
    <t>10,00 (2,50-12,00)</t>
  </si>
  <si>
    <t>11,00 (3,00-14,00)</t>
  </si>
  <si>
    <t>975×835×360</t>
  </si>
  <si>
    <t xml:space="preserve">SILVER CRYSTAL SUPER DC Inverter A++ </t>
  </si>
  <si>
    <t>НС-1658307</t>
  </si>
  <si>
    <t>НС-1658308</t>
  </si>
  <si>
    <t>AS-10UW4RVETG00(R) SILVER</t>
  </si>
  <si>
    <t>AS-13UW4RVETG00(R) SILVER</t>
  </si>
  <si>
    <t>РАСПРОДАЖА</t>
  </si>
  <si>
    <t>НС-1658300 </t>
  </si>
  <si>
    <t>НС-1658302 </t>
  </si>
  <si>
    <t>НС-1658303 </t>
  </si>
  <si>
    <t>НС-1658304 </t>
  </si>
  <si>
    <t>AS-10UW4RVETG00G(R) SILVER</t>
  </si>
  <si>
    <t>AS-10UW4RVETG00W(R) SILVER</t>
  </si>
  <si>
    <t>AS-13UW4RVETG00G(R) SILVER</t>
  </si>
  <si>
    <t>AS-13UW4RVETG00W(R) SILVER</t>
  </si>
  <si>
    <t>НС-1594842</t>
  </si>
  <si>
    <t>НС-1594843</t>
  </si>
  <si>
    <t>НС-1594849</t>
  </si>
  <si>
    <t>НС-1594850</t>
  </si>
  <si>
    <t>НС-1594851</t>
  </si>
  <si>
    <t>*только модели 07k, 09k, 12k  **с зимним комплектом</t>
  </si>
  <si>
    <t>GOAL DC Inverter</t>
  </si>
  <si>
    <t xml:space="preserve">ERA Classic A R32 </t>
  </si>
  <si>
    <t xml:space="preserve">GOAL Classic A R32 </t>
  </si>
  <si>
    <t xml:space="preserve">EASY Classic A R32 </t>
  </si>
  <si>
    <t>VISION PRO SUPERIOR DC Inverter</t>
  </si>
  <si>
    <t xml:space="preserve">VISION PRO CARBON SUPERIOR DC Inverter </t>
  </si>
  <si>
    <t>EASY Classic A R32</t>
  </si>
  <si>
    <t>GOAL Classic A R32</t>
  </si>
  <si>
    <t>VISION PRO CARBON SUPERIOR DC Inverter</t>
  </si>
  <si>
    <t xml:space="preserve">7 скоростей вентилятора </t>
  </si>
  <si>
    <r>
      <t xml:space="preserve">ПОЛУПРОМЫШЛЕННЫЕ СПЛИТ-СИСТЕМЫ ИНВЕРТОРНОГО ТИПА </t>
    </r>
    <r>
      <rPr>
        <b/>
        <sz val="14"/>
        <color rgb="FFFFFF00"/>
        <rFont val="Calibri"/>
        <family val="2"/>
        <charset val="204"/>
      </rPr>
      <t>HEAVY EU DC INVERTER R32 A++</t>
    </r>
  </si>
  <si>
    <r>
      <t xml:space="preserve">СПЛИТ-СИСТЕМЫ КАССЕТНОГО ТИПА  </t>
    </r>
    <r>
      <rPr>
        <b/>
        <sz val="16"/>
        <color rgb="FFFF0000"/>
        <rFont val="Calibri"/>
        <family val="2"/>
        <charset val="204"/>
      </rPr>
      <t>A++</t>
    </r>
  </si>
  <si>
    <r>
      <t xml:space="preserve">СПЛИТ-СИСТЕМЫ КАНАЛЬНОГО ТИПА </t>
    </r>
    <r>
      <rPr>
        <b/>
        <sz val="16"/>
        <color rgb="FFFF0000"/>
        <rFont val="Calibri"/>
        <family val="2"/>
        <charset val="204"/>
      </rPr>
      <t xml:space="preserve"> A++</t>
    </r>
  </si>
  <si>
    <r>
      <t>СПЛИТ-СИСТЕМЫ НАПОЛЬНО-ПОТОЛОЧНОГО ТИПА</t>
    </r>
    <r>
      <rPr>
        <b/>
        <sz val="16"/>
        <color rgb="FFFF0000"/>
        <rFont val="Calibri"/>
        <family val="2"/>
        <charset val="204"/>
      </rPr>
      <t xml:space="preserve"> A++</t>
    </r>
  </si>
  <si>
    <r>
      <t xml:space="preserve">СПЛИТ-СИСТЕМЫ КОНСОЛЬНОГО ТИПА </t>
    </r>
    <r>
      <rPr>
        <b/>
        <sz val="16"/>
        <color rgb="FFFF0000"/>
        <rFont val="Calibri"/>
        <family val="2"/>
        <charset val="204"/>
      </rPr>
      <t>A++</t>
    </r>
  </si>
  <si>
    <t>AMW5-36U4RQC LP</t>
  </si>
  <si>
    <t>НС-1693021</t>
  </si>
  <si>
    <t>НС-1693724</t>
  </si>
  <si>
    <t>AMW3-18U4RJC LP</t>
  </si>
  <si>
    <t>5,2 (1,6-8,2)</t>
  </si>
  <si>
    <t>7,0 (2,0-10,0)</t>
  </si>
  <si>
    <t>10,0 (2,5-12,0)</t>
  </si>
  <si>
    <t>8,0 (2,5-12,0)</t>
  </si>
  <si>
    <t>6,0 (1,3-8,5)</t>
  </si>
  <si>
    <t>11,0 (3,0-14,0)</t>
  </si>
  <si>
    <t>9,0 (2,5-12,0)</t>
  </si>
  <si>
    <t>8,0 (2,0-10,0)</t>
  </si>
  <si>
    <t>НС-1629364</t>
  </si>
  <si>
    <t>НС-1629365</t>
  </si>
  <si>
    <t>LA3-HK30</t>
  </si>
  <si>
    <t xml:space="preserve">Зимний комплект до -30С </t>
  </si>
  <si>
    <t>LA4-HK40</t>
  </si>
  <si>
    <t xml:space="preserve">Зимний комплект до -40С </t>
  </si>
  <si>
    <t>265х180х50</t>
  </si>
  <si>
    <t>AS-07UW4RYRCM00</t>
  </si>
  <si>
    <t>НС-1688268</t>
  </si>
  <si>
    <t>AS-09UW4RYRCM05</t>
  </si>
  <si>
    <t>НС-1688269</t>
  </si>
  <si>
    <t>AS-13UW4RYRCM04</t>
  </si>
  <si>
    <t>НС-1688270</t>
  </si>
  <si>
    <t>AS-18UW4RMSCM01</t>
  </si>
  <si>
    <t>НС-1688271</t>
  </si>
  <si>
    <r>
      <t xml:space="preserve">CITY DC Inverter </t>
    </r>
    <r>
      <rPr>
        <b/>
        <sz val="16"/>
        <color rgb="FF037D7A"/>
        <rFont val="Calibri"/>
        <family val="2"/>
        <charset val="204"/>
      </rPr>
      <t>NEW 2025</t>
    </r>
    <r>
      <rPr>
        <b/>
        <sz val="16"/>
        <color theme="1" tint="0.249977111117893"/>
        <rFont val="Calibri"/>
        <family val="2"/>
        <charset val="204"/>
      </rPr>
      <t xml:space="preserve"> Wi-Fi ready </t>
    </r>
  </si>
  <si>
    <t>AS-24UW4RBTCM00</t>
  </si>
  <si>
    <t>НС-1688272</t>
  </si>
  <si>
    <t>2,75(0,5-3,1)</t>
  </si>
  <si>
    <t>5,65(1,5-5,8)</t>
  </si>
  <si>
    <t>5,75(1,4-5,9)</t>
  </si>
  <si>
    <t>790×255×202</t>
  </si>
  <si>
    <t>890×300×224</t>
  </si>
  <si>
    <t>7,2/21</t>
  </si>
  <si>
    <t>7,8/21</t>
  </si>
  <si>
    <t>10,9/29</t>
  </si>
  <si>
    <t>13,2/38,5</t>
  </si>
  <si>
    <t>AS-07UW4RYRCM00G</t>
  </si>
  <si>
    <t>НС-1688242</t>
  </si>
  <si>
    <t>AS-07UW4RYRCM00W</t>
  </si>
  <si>
    <t>AS-09UW4RYRCM05G</t>
  </si>
  <si>
    <t>НС-1688244</t>
  </si>
  <si>
    <t>НС-1688243</t>
  </si>
  <si>
    <t>AS-09UW4RYRCM05W</t>
  </si>
  <si>
    <t>НС-1688245</t>
  </si>
  <si>
    <t>AS-13UW4RYRCM04G</t>
  </si>
  <si>
    <t>НС-1688246</t>
  </si>
  <si>
    <t>AS-13UW4RYRCM04W</t>
  </si>
  <si>
    <t>НС-1688247</t>
  </si>
  <si>
    <t>AS-18UW4RMSCM01G</t>
  </si>
  <si>
    <t>НС-1688248</t>
  </si>
  <si>
    <t>AS-18UW4RMSCM01W</t>
  </si>
  <si>
    <t>НС-1688250</t>
  </si>
  <si>
    <t>AS-24UW4RBTCM00G</t>
  </si>
  <si>
    <t>НС-1688251</t>
  </si>
  <si>
    <t>AS-24UW4RBTCM00W</t>
  </si>
  <si>
    <t>НС-1688252</t>
  </si>
  <si>
    <t>AS-07HR4RLRCJ00</t>
  </si>
  <si>
    <t>НС-1691960</t>
  </si>
  <si>
    <t>AS-09HR4RLRCJ01</t>
  </si>
  <si>
    <t>НС-1691977</t>
  </si>
  <si>
    <t>AS-12HR4RLRCJ01</t>
  </si>
  <si>
    <t>НС-1691979</t>
  </si>
  <si>
    <t>AS-18HR4RMSCJ00</t>
  </si>
  <si>
    <t>НС-1691980</t>
  </si>
  <si>
    <t>AS-24HR4RBSCJ00</t>
  </si>
  <si>
    <t>НС-1691981</t>
  </si>
  <si>
    <r>
      <t xml:space="preserve">NEXT Classic A </t>
    </r>
    <r>
      <rPr>
        <b/>
        <sz val="16"/>
        <color rgb="FF037D7A"/>
        <rFont val="Calibri"/>
        <family val="2"/>
        <charset val="204"/>
      </rPr>
      <t>NEW 2025</t>
    </r>
    <r>
      <rPr>
        <b/>
        <sz val="16"/>
        <color theme="1" tint="0.249977111117893"/>
        <rFont val="Calibri"/>
        <family val="2"/>
        <charset val="204"/>
      </rPr>
      <t xml:space="preserve"> R32 </t>
    </r>
  </si>
  <si>
    <t>7,2/21,4</t>
  </si>
  <si>
    <t>7,8/21,7</t>
  </si>
  <si>
    <t>НС-1693916</t>
  </si>
  <si>
    <t>НС-1693917</t>
  </si>
  <si>
    <t>НС-1693918</t>
  </si>
  <si>
    <t>НС-1693919</t>
  </si>
  <si>
    <t>НС-1693907</t>
  </si>
  <si>
    <t>НС-1693913</t>
  </si>
  <si>
    <t>НС-1691583</t>
  </si>
  <si>
    <t>НС-1691584</t>
  </si>
  <si>
    <t>НС-1691585</t>
  </si>
  <si>
    <t>НС-1691569</t>
  </si>
  <si>
    <t>НС-1691576</t>
  </si>
  <si>
    <t>НС-1691579</t>
  </si>
  <si>
    <t>НС-1691581</t>
  </si>
  <si>
    <t>НС-1695573</t>
  </si>
  <si>
    <t>с встроенным Wi-Fi модулем</t>
  </si>
  <si>
    <t>AS-07HR4RLRCJ00G</t>
  </si>
  <si>
    <t>НС-1691947</t>
  </si>
  <si>
    <t>AS-07HR4RLRCJ00W</t>
  </si>
  <si>
    <t>НС-1691948</t>
  </si>
  <si>
    <t>AS-09HR4RLRCJ01G</t>
  </si>
  <si>
    <t>НС-1691949</t>
  </si>
  <si>
    <t>AS-09HR4RLRCJ01W</t>
  </si>
  <si>
    <t>НС-1691950</t>
  </si>
  <si>
    <t>AS-12HR4RLRCJ01G</t>
  </si>
  <si>
    <t xml:space="preserve">НС-1691951 </t>
  </si>
  <si>
    <t>AS-12HR4RLRCJ01W</t>
  </si>
  <si>
    <t>НС-1691952</t>
  </si>
  <si>
    <t>AS-18HR4RMSCJ00G</t>
  </si>
  <si>
    <t xml:space="preserve">НС-1691954 </t>
  </si>
  <si>
    <t>AS-18HR4RMSCJ00W</t>
  </si>
  <si>
    <t>НС-1691955</t>
  </si>
  <si>
    <t>AS-24HR4RBSCJ00G</t>
  </si>
  <si>
    <t>НС-1691957</t>
  </si>
  <si>
    <t>AS-24HR4RBSCJ00W</t>
  </si>
  <si>
    <t>НС-1691958</t>
  </si>
  <si>
    <t>НС-1694076</t>
  </si>
  <si>
    <t xml:space="preserve">НС-1694078 </t>
  </si>
  <si>
    <t>со встроенным Wi-Fi модулем</t>
  </si>
  <si>
    <r>
      <t xml:space="preserve">GOAL Classic A </t>
    </r>
    <r>
      <rPr>
        <b/>
        <sz val="16"/>
        <color rgb="FF037D7A"/>
        <rFont val="Calibri"/>
        <family val="2"/>
        <charset val="204"/>
      </rPr>
      <t xml:space="preserve">UPGRADE 2025 WI-FI </t>
    </r>
  </si>
  <si>
    <t>AS-07HW4RLRCA00A</t>
  </si>
  <si>
    <t>AS-09HW4RLRCA01A</t>
  </si>
  <si>
    <t>НС-1691940</t>
  </si>
  <si>
    <t>НС-1691938</t>
  </si>
  <si>
    <t>AS-12HW4RLRCA01A</t>
  </si>
  <si>
    <t>НС-1691941</t>
  </si>
  <si>
    <t>AS-18HW4RMSCA00</t>
  </si>
  <si>
    <t>НС-1691942</t>
  </si>
  <si>
    <t>AS-24HW4RBSCA00</t>
  </si>
  <si>
    <t>НС-1691943</t>
  </si>
  <si>
    <t>23,5/25/28/30/31,5</t>
  </si>
  <si>
    <t>27,5/30/31,5/33/34</t>
  </si>
  <si>
    <t>7,0/23</t>
  </si>
  <si>
    <t>7,5/23</t>
  </si>
  <si>
    <t>7,5/24</t>
  </si>
  <si>
    <t>AS-07HW4RLRCA00AG</t>
  </si>
  <si>
    <t>НС-1691443</t>
  </si>
  <si>
    <t>AS-07HW4RLRCA00AW</t>
  </si>
  <si>
    <t>НС-1691444</t>
  </si>
  <si>
    <t>AS-09HW4RLRCA01AG</t>
  </si>
  <si>
    <t>НС-1691451</t>
  </si>
  <si>
    <t>AS-09HW4RLRCA01AW</t>
  </si>
  <si>
    <t>НС-1691453</t>
  </si>
  <si>
    <t>AS-12HW4RLRCA01AG</t>
  </si>
  <si>
    <t>НС-1691455</t>
  </si>
  <si>
    <t>AS-12HW4RLRCA01AW</t>
  </si>
  <si>
    <t>НС-1691456</t>
  </si>
  <si>
    <t>AS-18HW4RMSCA00G</t>
  </si>
  <si>
    <t>НС-1691458</t>
  </si>
  <si>
    <t>AS-18HW4RMSCA00W</t>
  </si>
  <si>
    <t>НС-1691459</t>
  </si>
  <si>
    <t>AS-24HW4RBSCA00G</t>
  </si>
  <si>
    <t>НС-1691460</t>
  </si>
  <si>
    <t>AS-24HW4RBSCA00W</t>
  </si>
  <si>
    <t>НС-1691461</t>
  </si>
  <si>
    <r>
      <t xml:space="preserve">ERA Classic A </t>
    </r>
    <r>
      <rPr>
        <b/>
        <sz val="16"/>
        <color rgb="FF037D7A"/>
        <rFont val="Calibri"/>
        <family val="2"/>
        <charset val="204"/>
      </rPr>
      <t xml:space="preserve">UPGRADE 2025 WI-FI </t>
    </r>
  </si>
  <si>
    <t>AS-07HW4RLRKC00A</t>
  </si>
  <si>
    <t>НС-1691685</t>
  </si>
  <si>
    <t>AS-09HW4RLRKC01A</t>
  </si>
  <si>
    <t>НС-1691687</t>
  </si>
  <si>
    <t>AS-12HW4RLRKC01A</t>
  </si>
  <si>
    <t>НС-1691689</t>
  </si>
  <si>
    <t>AS-18HW4RMSKC00</t>
  </si>
  <si>
    <t>НС-1691691</t>
  </si>
  <si>
    <t>AS-24HW4RBSKC00</t>
  </si>
  <si>
    <t>НС-1691692</t>
  </si>
  <si>
    <t>AS-07HW4RLRKC00AG</t>
  </si>
  <si>
    <t>AS-07HW4RLRKC00AW</t>
  </si>
  <si>
    <t>НС-1691465</t>
  </si>
  <si>
    <t>AS-09HW4RLRKC01AG</t>
  </si>
  <si>
    <t>НС-1691466</t>
  </si>
  <si>
    <t>AS-09HW4RLRKC01AW</t>
  </si>
  <si>
    <t>НС-1691467</t>
  </si>
  <si>
    <t>AS-12HW4RLRKC01AG</t>
  </si>
  <si>
    <t>НС-1691469</t>
  </si>
  <si>
    <t>AS-12HW4RLRKC01AW</t>
  </si>
  <si>
    <t>НС-1691470</t>
  </si>
  <si>
    <t>AS-18HW4RMSKC00G</t>
  </si>
  <si>
    <t>НС-1691471</t>
  </si>
  <si>
    <t>AS-18HW4RMSKC00W</t>
  </si>
  <si>
    <t>НС-1691472</t>
  </si>
  <si>
    <t>AS-24HW4RBSKC00G</t>
  </si>
  <si>
    <t>НС-1691473</t>
  </si>
  <si>
    <t>AS-24HW4RBSKC00W</t>
  </si>
  <si>
    <t>НС-1691474</t>
  </si>
  <si>
    <r>
      <t xml:space="preserve">EXPERT PRO DC Inverter </t>
    </r>
    <r>
      <rPr>
        <b/>
        <sz val="16"/>
        <color rgb="FF037D7A"/>
        <rFont val="Calibri"/>
        <family val="2"/>
        <charset val="204"/>
      </rPr>
      <t>2025 WI-FI</t>
    </r>
  </si>
  <si>
    <t>НС-1692532</t>
  </si>
  <si>
    <t>НС-1692537</t>
  </si>
  <si>
    <t>НС-1692535</t>
  </si>
  <si>
    <t>НС-1692538</t>
  </si>
  <si>
    <r>
      <t xml:space="preserve">ZOOM DC Inverter </t>
    </r>
    <r>
      <rPr>
        <b/>
        <sz val="16"/>
        <color rgb="FF037D7A"/>
        <rFont val="Calibri"/>
        <family val="2"/>
        <charset val="204"/>
      </rPr>
      <t>2025 Wi-Fi</t>
    </r>
  </si>
  <si>
    <t>НС-1692515</t>
  </si>
  <si>
    <t>НС-1692524</t>
  </si>
  <si>
    <t>НС-1692526</t>
  </si>
  <si>
    <t>НС-1692527</t>
  </si>
  <si>
    <t>НС-1692528</t>
  </si>
  <si>
    <r>
      <t xml:space="preserve">GOAL DC Inverter </t>
    </r>
    <r>
      <rPr>
        <b/>
        <sz val="16"/>
        <color rgb="FF037D7A"/>
        <rFont val="Calibri"/>
        <family val="2"/>
        <charset val="204"/>
      </rPr>
      <t xml:space="preserve">2025 Wi-Fi </t>
    </r>
  </si>
  <si>
    <t>НС-1692488</t>
  </si>
  <si>
    <t>НС-1691523</t>
  </si>
  <si>
    <t>НС-1691525</t>
  </si>
  <si>
    <t>НС-1691527</t>
  </si>
  <si>
    <t>НС-1691529</t>
  </si>
  <si>
    <r>
      <t>NEO Premium Classic A</t>
    </r>
    <r>
      <rPr>
        <b/>
        <sz val="16"/>
        <color rgb="FF037D7A"/>
        <rFont val="Calibri"/>
        <family val="2"/>
        <charset val="204"/>
      </rPr>
      <t xml:space="preserve"> 2025 Wi-Fi </t>
    </r>
  </si>
  <si>
    <t>НС-1692478</t>
  </si>
  <si>
    <t>НС-1692479</t>
  </si>
  <si>
    <t>НС-1692481</t>
  </si>
  <si>
    <t>НС-1692483</t>
  </si>
  <si>
    <t>НС-1692504</t>
  </si>
  <si>
    <t>НС-1692506</t>
  </si>
  <si>
    <t>НС-1692510</t>
  </si>
  <si>
    <r>
      <t xml:space="preserve">PREMIUM Design SUPER DC Inverter </t>
    </r>
    <r>
      <rPr>
        <b/>
        <sz val="16"/>
        <color rgb="FF037D7A"/>
        <rFont val="Calibri"/>
        <family val="2"/>
        <charset val="204"/>
      </rPr>
      <t>2025 Wi-Fi</t>
    </r>
  </si>
  <si>
    <t>НС-1691568</t>
  </si>
  <si>
    <t>НС-1691571</t>
  </si>
  <si>
    <t>НС-1691574</t>
  </si>
  <si>
    <t>НС-1691577</t>
  </si>
  <si>
    <t>НС-1691548</t>
  </si>
  <si>
    <t>НС-1691550</t>
  </si>
  <si>
    <t>НС-1691554</t>
  </si>
  <si>
    <t>НС-1691557</t>
  </si>
  <si>
    <t>НС-1691565</t>
  </si>
  <si>
    <t>НС-1691521</t>
  </si>
  <si>
    <t>НС-1691536</t>
  </si>
  <si>
    <t>НС-1691539</t>
  </si>
  <si>
    <t>НС-1694112</t>
  </si>
  <si>
    <r>
      <t xml:space="preserve">SILVER CRYSTAL Super DC Inverter </t>
    </r>
    <r>
      <rPr>
        <b/>
        <sz val="16"/>
        <color rgb="FF037D7A"/>
        <rFont val="Calibri"/>
        <family val="2"/>
        <charset val="204"/>
      </rPr>
      <t>2025 Wi-Fi</t>
    </r>
  </si>
  <si>
    <t>НС-1694080</t>
  </si>
  <si>
    <t>НС-1694082</t>
  </si>
  <si>
    <t>НС-1695554</t>
  </si>
  <si>
    <t>НС-1691510</t>
  </si>
  <si>
    <t>НС-1691512</t>
  </si>
  <si>
    <t>НС-1691514</t>
  </si>
  <si>
    <t>НС-1691517</t>
  </si>
  <si>
    <t xml:space="preserve">SMART EYE 
</t>
  </si>
  <si>
    <t>FULL 3 DC Inverter, ЭРВ</t>
  </si>
  <si>
    <t xml:space="preserve">4 режима сна </t>
  </si>
  <si>
    <t>НС-1691464</t>
  </si>
  <si>
    <t>Wi-Fi управление (встроенный модуль)</t>
  </si>
  <si>
    <r>
      <t>NEXT Classic A R32</t>
    </r>
    <r>
      <rPr>
        <b/>
        <sz val="20"/>
        <color rgb="FF009999"/>
        <rFont val="Calibri"/>
        <family val="2"/>
        <charset val="204"/>
      </rPr>
      <t xml:space="preserve"> NEW 2025</t>
    </r>
  </si>
  <si>
    <t>НС-1694109</t>
  </si>
  <si>
    <t>НС-1694110</t>
  </si>
  <si>
    <t>НС-1694111</t>
  </si>
  <si>
    <t>НС-1691535</t>
  </si>
  <si>
    <r>
      <t xml:space="preserve">CHAMPAGNE CRYSTAL SUPER DC Inverter A++ </t>
    </r>
    <r>
      <rPr>
        <b/>
        <sz val="16"/>
        <color rgb="FF037D7A"/>
        <rFont val="Calibri"/>
        <family val="2"/>
        <charset val="204"/>
      </rPr>
      <t>2025 Wi-Fi</t>
    </r>
  </si>
  <si>
    <t xml:space="preserve">распродажа остатков </t>
  </si>
  <si>
    <t xml:space="preserve">Адаптер преобразования сигнала. Опция – для настенных блоков R32 серий SUPER и SUPERIOR. Предназначен для подключения сплит-систем Hisense к системам центрального управления и диспетчеризации. 
Обеспечивает подключение к центральному пульту YJE-C01T(E) (до 16 блоков)
Обеспечивает подключение к системам диспетчеризации BACnet / Modbus (до 255 блоков)
</t>
  </si>
  <si>
    <t>Wi-Fi управление (встроенный модуль)*</t>
  </si>
  <si>
    <t>Cold Plasma Ion Generator**</t>
  </si>
  <si>
    <t>Работа на охлаждение до -40С***</t>
  </si>
  <si>
    <t>*партии 2025 года **только модели 07k, 10k ***с зимним комплектом</t>
  </si>
  <si>
    <t>Silver Ion фильтр**</t>
  </si>
  <si>
    <t>Фотокаталитический фильтр**</t>
  </si>
  <si>
    <r>
      <t>NEO Premium Classic A</t>
    </r>
    <r>
      <rPr>
        <b/>
        <sz val="20"/>
        <color rgb="FF009999"/>
        <rFont val="Calibri"/>
        <family val="2"/>
        <charset val="204"/>
      </rPr>
      <t xml:space="preserve"> 2025 WI-FI </t>
    </r>
  </si>
  <si>
    <r>
      <t xml:space="preserve">GOAL Classic A </t>
    </r>
    <r>
      <rPr>
        <b/>
        <sz val="20"/>
        <color rgb="FF009999"/>
        <rFont val="Calibri"/>
        <family val="2"/>
        <charset val="204"/>
      </rPr>
      <t xml:space="preserve">UPGRADE 2025 WI-FI </t>
    </r>
  </si>
  <si>
    <r>
      <t>ERA Classic A</t>
    </r>
    <r>
      <rPr>
        <b/>
        <sz val="20"/>
        <color rgb="FF009999"/>
        <rFont val="Calibri"/>
        <family val="2"/>
        <charset val="204"/>
      </rPr>
      <t xml:space="preserve"> UPGRADE 2025 WI-FI </t>
    </r>
  </si>
  <si>
    <t>Silver ion*, фотокаталитический фильтр*</t>
  </si>
  <si>
    <r>
      <t xml:space="preserve">PREMIUM Design Super DC Inverter </t>
    </r>
    <r>
      <rPr>
        <b/>
        <sz val="18"/>
        <color rgb="FF009999"/>
        <rFont val="Calibri"/>
        <family val="2"/>
        <charset val="204"/>
      </rPr>
      <t xml:space="preserve">2025 WI-FI </t>
    </r>
  </si>
  <si>
    <r>
      <t>CHAMPAGNE CRYSTAL SUPER DC Inverter</t>
    </r>
    <r>
      <rPr>
        <b/>
        <sz val="20"/>
        <color rgb="FF009999"/>
        <rFont val="Calibri"/>
        <family val="2"/>
        <charset val="204"/>
      </rPr>
      <t xml:space="preserve"> 2025 WI-FI </t>
    </r>
  </si>
  <si>
    <r>
      <t xml:space="preserve">SILVER CRYSTAL SUPER DC Inverter </t>
    </r>
    <r>
      <rPr>
        <b/>
        <sz val="20"/>
        <color rgb="FF009999"/>
        <rFont val="Calibri"/>
        <family val="2"/>
        <charset val="204"/>
      </rPr>
      <t xml:space="preserve">2025 WI-FI </t>
    </r>
  </si>
  <si>
    <r>
      <t xml:space="preserve">EXPERT PRO DC Inverter </t>
    </r>
    <r>
      <rPr>
        <b/>
        <sz val="20"/>
        <color rgb="FF009999"/>
        <rFont val="Calibri"/>
        <family val="2"/>
        <charset val="204"/>
      </rPr>
      <t xml:space="preserve">2025 WI-FI </t>
    </r>
  </si>
  <si>
    <r>
      <t xml:space="preserve">ZOOM DC Inverter </t>
    </r>
    <r>
      <rPr>
        <b/>
        <sz val="20"/>
        <color rgb="FF009999"/>
        <rFont val="Calibri"/>
        <family val="2"/>
        <charset val="204"/>
      </rPr>
      <t xml:space="preserve">2025 WI-FI </t>
    </r>
  </si>
  <si>
    <r>
      <t xml:space="preserve">GOAL DC Inverter </t>
    </r>
    <r>
      <rPr>
        <b/>
        <sz val="20"/>
        <color rgb="FF009999"/>
        <rFont val="Calibri"/>
        <family val="2"/>
        <charset val="204"/>
      </rPr>
      <t xml:space="preserve">2025 WI-FI </t>
    </r>
  </si>
  <si>
    <t>НС-1609753</t>
  </si>
  <si>
    <t>LA-NW840-SS</t>
  </si>
  <si>
    <t>НС-1609758</t>
  </si>
  <si>
    <t>LA-NW1200-SS</t>
  </si>
  <si>
    <t>НС-1609759</t>
  </si>
  <si>
    <t>LA-NW400-CA</t>
  </si>
  <si>
    <t>НС-1609760</t>
  </si>
  <si>
    <t>LA-NW600-CA</t>
  </si>
  <si>
    <t>НС-1650354</t>
  </si>
  <si>
    <t>LT-VP120-R410</t>
  </si>
  <si>
    <t>НС-1667265</t>
  </si>
  <si>
    <t>LT-VP220-R410</t>
  </si>
  <si>
    <t>НС-1667267</t>
  </si>
  <si>
    <t>LT-VP220-R32</t>
  </si>
  <si>
    <t>НС-1594224</t>
  </si>
  <si>
    <t>LT-VG46</t>
  </si>
  <si>
    <t>НС-1608305</t>
  </si>
  <si>
    <t>LT-1MGL-01</t>
  </si>
  <si>
    <t>НС-1608310</t>
  </si>
  <si>
    <t>LT-1MGL-03</t>
  </si>
  <si>
    <t>1-вент, R22/R32/R134/R410, F1/4, без шлангов</t>
  </si>
  <si>
    <t>290x130x50</t>
  </si>
  <si>
    <t>230x130x60</t>
  </si>
  <si>
    <t>НС-1680155</t>
  </si>
  <si>
    <t>LT-3HS120</t>
  </si>
  <si>
    <t>НС-1608316</t>
  </si>
  <si>
    <t>LT-3HS200</t>
  </si>
  <si>
    <t>НС-1608327</t>
  </si>
  <si>
    <t>LT-3HS300</t>
  </si>
  <si>
    <t>НС-1701403</t>
  </si>
  <si>
    <t>LT-AD78</t>
  </si>
  <si>
    <t>НС-1608341</t>
  </si>
  <si>
    <t>LT-10TG1/4</t>
  </si>
  <si>
    <t>НС-1608347</t>
  </si>
  <si>
    <t>LT-10TG5/16</t>
  </si>
  <si>
    <t>НС-1702314</t>
  </si>
  <si>
    <t>LT-SV-1/4</t>
  </si>
  <si>
    <t>Шланги 120см,  красный/синий 1/4х5/16"; желтый: 1/4х1/4", 55 bar</t>
  </si>
  <si>
    <t xml:space="preserve">НС-1608434 </t>
  </si>
  <si>
    <t>LT-FT808-01</t>
  </si>
  <si>
    <t xml:space="preserve">НС-1608436 </t>
  </si>
  <si>
    <t>LT-FT809-01</t>
  </si>
  <si>
    <t xml:space="preserve">НС-1608440 </t>
  </si>
  <si>
    <t>LT-TC032-01</t>
  </si>
  <si>
    <t>НС-1608443</t>
  </si>
  <si>
    <t>LT-DT207-01</t>
  </si>
  <si>
    <t>НС-1680156</t>
  </si>
  <si>
    <t>LT-SP102-01</t>
  </si>
  <si>
    <t>НС-1680157</t>
  </si>
  <si>
    <t>LT-TE023-01</t>
  </si>
  <si>
    <t>НС-1608452</t>
  </si>
  <si>
    <t>LT-BL101-01</t>
  </si>
  <si>
    <t>НС-1592848</t>
  </si>
  <si>
    <t>LP-CSF</t>
  </si>
  <si>
    <t>НС-1592850</t>
  </si>
  <si>
    <t>LP-SIF</t>
  </si>
  <si>
    <t>НС-1592851</t>
  </si>
  <si>
    <t>LP-BSH</t>
  </si>
  <si>
    <t>Масло компрессорное минеральное VG-46 1,0л</t>
  </si>
  <si>
    <r>
      <t xml:space="preserve">Wi-Fi управление (встроенный модуль) </t>
    </r>
    <r>
      <rPr>
        <b/>
        <sz val="8"/>
        <color rgb="FF037D7A"/>
        <rFont val="Calibri"/>
        <family val="2"/>
        <charset val="204"/>
      </rPr>
      <t>*для поставок с февраля 2025 года</t>
    </r>
  </si>
  <si>
    <t>ВНУТРЕННИЕ НАСТЕННЫЕ БЛОКИ VISION PRO CARBON FREE Match DC Inverter R32</t>
  </si>
  <si>
    <t>ВНУТРЕННИЕ НАСТЕННЫЕ БЛОКИ VISION PRO SUPERIOR FREE Match DC Inverter R32</t>
  </si>
  <si>
    <r>
      <t xml:space="preserve">CITY DC Inverter </t>
    </r>
    <r>
      <rPr>
        <b/>
        <sz val="20"/>
        <color rgb="FF009999"/>
        <rFont val="Calibri"/>
        <family val="2"/>
        <charset val="204"/>
      </rPr>
      <t>NEW 2025</t>
    </r>
  </si>
  <si>
    <t>НС-1691534</t>
  </si>
  <si>
    <t>Cовременный проводной пульт в комплекте YXE-E01U(Е)</t>
  </si>
  <si>
    <t>Современный проводной пульт в комплекте YXE-E01U(Е)</t>
  </si>
  <si>
    <t>YXE-E01U€</t>
  </si>
  <si>
    <t>B544€</t>
  </si>
  <si>
    <r>
      <t xml:space="preserve">ВНУТРЕННИЕ БЛОКИ МУЛЬТИ СПЛИТ-СИСТЕМЫ </t>
    </r>
    <r>
      <rPr>
        <b/>
        <sz val="20"/>
        <color rgb="FFC00000"/>
        <rFont val="Calibri"/>
        <family val="2"/>
        <charset val="204"/>
      </rPr>
      <t>R32</t>
    </r>
  </si>
  <si>
    <t>НС-1692489</t>
  </si>
  <si>
    <t>НС-1692490</t>
  </si>
  <si>
    <t>НС-1692491</t>
  </si>
  <si>
    <t>НС-1692493</t>
  </si>
  <si>
    <t xml:space="preserve">распродажа остатков без встроенного Wi-Fi  </t>
  </si>
  <si>
    <t>НС-1710110</t>
  </si>
  <si>
    <t>AUD-85UX4RPH8/AUW-85U6RZ8</t>
  </si>
  <si>
    <t>23,00 (7,50-24,50)</t>
  </si>
  <si>
    <t>25,00 (6,50-27,50)</t>
  </si>
  <si>
    <t>52/55/58</t>
  </si>
  <si>
    <t>1400×420×858</t>
  </si>
  <si>
    <t>1100×1650×390</t>
  </si>
  <si>
    <t>84,0 / 140,0</t>
  </si>
  <si>
    <t>NEW</t>
  </si>
  <si>
    <t>Высоконапорная сплит-система</t>
  </si>
  <si>
    <t>НС-1704456</t>
  </si>
  <si>
    <t>НС-1704470</t>
  </si>
  <si>
    <t>БЫТОВЫЕ ОСУШИТЕЛИ ВОЗДУХА</t>
  </si>
  <si>
    <t>AS-10UW4RXVQH00A</t>
  </si>
  <si>
    <t>AS-10UW4RYDTV02 WI-FI</t>
  </si>
  <si>
    <t>AS-13UW4RYDTV03 WI-FI</t>
  </si>
  <si>
    <t>AS-18UW4RXATV03 WI-FI</t>
  </si>
  <si>
    <t>AS-24UW4RBBTV03 WI-FI</t>
  </si>
  <si>
    <t>AS-07UW4RYRCA00 WI-FI</t>
  </si>
  <si>
    <t>AS-09UW4RYRCA05 WI-FI</t>
  </si>
  <si>
    <t>AS-13UW4RYRCA04 WI-FI</t>
  </si>
  <si>
    <t>AS-18UW4RMSCA01 WI-FI</t>
  </si>
  <si>
    <t>AS-24UW4RBTCA00 WI-FI</t>
  </si>
  <si>
    <t>AS-10UW4RVETG01 WI-FI</t>
  </si>
  <si>
    <t>AS-13UW4RVETG01 WI-FI</t>
  </si>
  <si>
    <t>AS-18UW4RXATG03 WI-FI</t>
  </si>
  <si>
    <t>AS-10UW4RVETG01(C) WI-FI</t>
  </si>
  <si>
    <t>AS-13UW4RVETG01(C) WI-FI</t>
  </si>
  <si>
    <t>AS-10UW4RVETG01(S) WI-FI</t>
  </si>
  <si>
    <t>AS-13UW4RVETG01(S) WI-FI</t>
  </si>
  <si>
    <t>AS-07UW4RYRKB00 WI-FI</t>
  </si>
  <si>
    <t>AS-09UW4RYRKB05 WI-FI</t>
  </si>
  <si>
    <t>AS-13UW4RYRKB04 WI-FI</t>
  </si>
  <si>
    <t>AS-18UW4RMSKB01 WI-FI</t>
  </si>
  <si>
    <t>AS-24UW4RBTKB00 WI-FI</t>
  </si>
  <si>
    <t>AS-07HW4SYDTG035 WI-FI</t>
  </si>
  <si>
    <t>AS-10HW4SYDTG5 WI-FI</t>
  </si>
  <si>
    <t>AS-13HW4SVDTG5 WI-FI</t>
  </si>
  <si>
    <t>AS-18HW4SMATG015 WI-FI</t>
  </si>
  <si>
    <t>AS-24HW4SBATG005 WI-FI</t>
  </si>
  <si>
    <r>
      <t xml:space="preserve">BLACK CRYSTAL Super DC Inverter </t>
    </r>
    <r>
      <rPr>
        <b/>
        <sz val="16"/>
        <color rgb="FF037D7A"/>
        <rFont val="Calibri"/>
        <family val="2"/>
        <charset val="204"/>
      </rPr>
      <t>2025 Wi-Fi</t>
    </r>
  </si>
  <si>
    <t>НС-1694123</t>
  </si>
  <si>
    <t>НС-1694125</t>
  </si>
  <si>
    <t>AS-10UW4RVETG01(B) WI-FI</t>
  </si>
  <si>
    <t>AS-13UW4RVETG01(B) WI-FI</t>
  </si>
  <si>
    <r>
      <t xml:space="preserve">BLACK CRYSTAL SUPER DC Inverter </t>
    </r>
    <r>
      <rPr>
        <b/>
        <sz val="20"/>
        <color rgb="FF037D7A"/>
        <rFont val="Calibri"/>
        <family val="2"/>
        <charset val="204"/>
      </rPr>
      <t>2025 WI-FI</t>
    </r>
  </si>
  <si>
    <t>НС-1694118</t>
  </si>
  <si>
    <t>НС-1694120</t>
  </si>
  <si>
    <t xml:space="preserve">16420  </t>
  </si>
  <si>
    <t>AMW3-18U4RJC</t>
  </si>
  <si>
    <t>НС-1710602</t>
  </si>
  <si>
    <t>AKT-09UR4RK8/AUW-09U4RS8 WI-FI</t>
  </si>
  <si>
    <t>НС-1710603</t>
  </si>
  <si>
    <t>AKT-12UR4RK8/AUW-12U4RS8 WI-FI</t>
  </si>
  <si>
    <t>НС-1710605</t>
  </si>
  <si>
    <t>AVT-24UR4RB8/AUW-24U4RJ7 WI-FI</t>
  </si>
  <si>
    <t>НС-1710624</t>
  </si>
  <si>
    <t>AUV-36UR4RC8/AUW-36U4RK7 WI-FI</t>
  </si>
  <si>
    <t>НС-1710625</t>
  </si>
  <si>
    <t>AUV-48UR4RC8/AUW-48U6RN8 WI-FI</t>
  </si>
  <si>
    <t>НС-1710626</t>
  </si>
  <si>
    <t>AUV-60UR4RC8/AUW-60U6RW8 WI-FI</t>
  </si>
  <si>
    <t>НС-1710582</t>
  </si>
  <si>
    <t>НС-1710583</t>
  </si>
  <si>
    <t>НС-1710585</t>
  </si>
  <si>
    <t>НС-1710587</t>
  </si>
  <si>
    <t>НС-1710589</t>
  </si>
  <si>
    <t>НС-1710590</t>
  </si>
  <si>
    <t>НС-1710591</t>
  </si>
  <si>
    <t>ADT-09UX4RBL8/AUW-09U4RS8 WI-FI</t>
  </si>
  <si>
    <t>НС-1710592</t>
  </si>
  <si>
    <t>ADT-12UX4RBL8/AUW-12U4RS8 WI-FI</t>
  </si>
  <si>
    <t>НС-1710594</t>
  </si>
  <si>
    <t>ADT-18UX4RCL8/AUW-18U4RS7 WI-FI</t>
  </si>
  <si>
    <t>НС-1710596</t>
  </si>
  <si>
    <t>AUD-24UX4RFM8/AUW-24U4RJ7 WI-FI</t>
  </si>
  <si>
    <t>НС-1710597</t>
  </si>
  <si>
    <t>AUD-36UX4REH8/AUW-36U4RK7 WI-FI</t>
  </si>
  <si>
    <t>НС-1710598</t>
  </si>
  <si>
    <t>AUD-48UX4REH8/AUW-48U6RN8 WI-FI</t>
  </si>
  <si>
    <t>НС-1710600</t>
  </si>
  <si>
    <t>AUD-60UX4REH8/AUW-60U6RW8 WI-FI</t>
  </si>
  <si>
    <t>ACT-12UR4RCC8/AUW-12U4RS8/PE-QEA/LD</t>
  </si>
  <si>
    <t>ACT-18UR4RCC8/AUW-18U4RS7/PE-QEA/LD</t>
  </si>
  <si>
    <t>ACT-24UR4RJC8/AUW-24U4RJ7/PE-QFA/CD</t>
  </si>
  <si>
    <t>AUC-36UR4RKC8/AUW-36U4RK7/PE-QFA/CD</t>
  </si>
  <si>
    <t>AUC-48UR4RKC8/AUW-48U6RN8/PE-QFA/CD</t>
  </si>
  <si>
    <t>AUC-60UR4RKC8/AUW-60U6RW8/PE-QFA/CD</t>
  </si>
  <si>
    <t>ACT-12UR4RCC8/PE-QEA/LD WI-FI</t>
  </si>
  <si>
    <t>ACT-18UR4RCC8/PE-QEA/LD WI-FI</t>
  </si>
  <si>
    <t>ACT-24UR4RJC8/PE-QFA/CD WI-FI</t>
  </si>
  <si>
    <t>НС-1710576</t>
  </si>
  <si>
    <t>НС-1710579</t>
  </si>
  <si>
    <t>НС-1710580</t>
  </si>
  <si>
    <t>НС-1707796</t>
  </si>
  <si>
    <t>НС-1707798</t>
  </si>
  <si>
    <t>НС-1707815</t>
  </si>
  <si>
    <t>НС-1707856</t>
  </si>
  <si>
    <t>НС-1707857</t>
  </si>
  <si>
    <t>НС-1707858</t>
  </si>
  <si>
    <t>НС-1707846</t>
  </si>
  <si>
    <t>НС-1707847</t>
  </si>
  <si>
    <t>НС-1707848</t>
  </si>
  <si>
    <t>PE-QEA/LD</t>
  </si>
  <si>
    <t>PE-QFA/CD</t>
  </si>
  <si>
    <t>НС-1707849</t>
  </si>
  <si>
    <t>НС-1707850</t>
  </si>
  <si>
    <t>НС-1707851</t>
  </si>
  <si>
    <t>НС-1707859</t>
  </si>
  <si>
    <t>НС-1707860</t>
  </si>
  <si>
    <t>НС-1707861</t>
  </si>
  <si>
    <t>НС-1707863</t>
  </si>
  <si>
    <t>НС-1707811</t>
  </si>
  <si>
    <t>НС-1707812</t>
  </si>
  <si>
    <t>НС-1707813</t>
  </si>
  <si>
    <t>VISION PRO SUPERIOR FREE Match DC Inverter R32</t>
  </si>
  <si>
    <t>VISION PRO CARBON FREE Match DC Inverter R32</t>
  </si>
  <si>
    <t>Wi Fi</t>
  </si>
  <si>
    <t>Wi Fi, Hi Nano</t>
  </si>
  <si>
    <t>Комплект зимнего регулирования для инверторов</t>
  </si>
  <si>
    <t>Низкотемпературный комплект для инверторов (до -32 oC). Предустанавливается на внешний блок сплит-системы и поставляется как единая система</t>
  </si>
  <si>
    <t>Технология 180-ти градусной синусоидальной волны DC привода</t>
  </si>
  <si>
    <t>Высокоэффективный двухроторный компрессор</t>
  </si>
  <si>
    <t>Возможность подключения до 5 внутренних блоков</t>
  </si>
  <si>
    <t>Новая разработка траектории движения хладагента для увеличения эффективности теплообменника</t>
  </si>
  <si>
    <t>Технология контроля рециркуляции масла</t>
  </si>
  <si>
    <t>Электронный расширительный клапан</t>
  </si>
  <si>
    <t>Работа при большом диапазоне напряжения</t>
  </si>
  <si>
    <t>Технология мастер-вентиль (подключение через бранч-провайдер)</t>
  </si>
  <si>
    <t>Суммарная длина трассы до 100м</t>
  </si>
  <si>
    <t>B545(E)</t>
  </si>
  <si>
    <t>НС-1708480</t>
  </si>
  <si>
    <t>Адаптер преобразования сигнала, для подключения сплит-систем Hisense к системам центрального управления и диспетчеризации BACnet/Modbus</t>
  </si>
  <si>
    <t>B544(E)</t>
  </si>
  <si>
    <t>Адаптер преобразования сигнала. Опция для кассетных, канальных и консольных блоков, а также для внутренних настенных блоков R32. Предназначен для подключения сплит-систем Hisense к системам центрального управления и диспетчеризации. 
• Обеспечивает подключение к центральному пульту YJE-C01T(E) (до 16 блоков)
• Обеспечивает подключение к системам диспетчеризации BACnet / Modbus (до 64 блоков)</t>
  </si>
  <si>
    <t xml:space="preserve">Адаптер преобразования сигнала. Опция для кассетных, канальных и напольно-потолочных блоков. Предназначен для подключения сплит-систем Hisense к системам центрального управления и диспетчеризации. 
• Обеспечивает подключение к центральному пульту YJE-C01T(E) (до 16 блоков)
• Обеспечивает подключение к системам диспетчеризации BACnet / Modbus (до 64 блоков)
</t>
  </si>
  <si>
    <t xml:space="preserve">Адаптер преобразования сигнала. Опция для кассетных, канальных, напольно-потолочных и колонных блоков (48/60k). Предназначен для подключения сплит-систем Hisense к системам центрального управления и диспетчеризации. 
• Обеспечивает подключение к центральному пульту YJE-C01T(E) (до 16 блоков)
• Обеспечивает подключение к системам диспетчеризации BACnet / Modbus (до 64 блоков)
</t>
  </si>
  <si>
    <t>Адаптер преобразования сигнала. Опция для кассетных, канальных, напольно-потолочных и колонных блоков (48/60k). Предназначен для подключения сплит-систем Hisense к системе диспетчеризации KNX (до 64 блоков).</t>
  </si>
  <si>
    <t>Адаптер преобразования сигнала, для подключения сплит-систем Hisense к системе диспетчеризации KNX</t>
  </si>
  <si>
    <t>Адаптер преобразования сигнала. Опция для кассетных, канальных, напольно потолочных и консольных блоков, а также для внутренних настенных блоков R32. Предназначен для подключения сплит-систем Hisense к системе диспетчеризации KNX (до 64 блоков).</t>
  </si>
  <si>
    <t>Адаптер преобразования сигнала. Опция для кассетных, канальных, напольно-потолочных и консольных блоков. Предназначен для подключения сплит-систем Hisense к системе диспетчеризации KNX (до 64 блоков).</t>
  </si>
  <si>
    <t>МОБИЛЬНЫЕ КОНДИЦИОНЕРЫ СЕРИИ W</t>
  </si>
  <si>
    <t>НС-1413640</t>
  </si>
  <si>
    <t>НС-1413641</t>
  </si>
  <si>
    <t>AP-07CR4GKWS00</t>
  </si>
  <si>
    <t>AP-09CR4GKWS00</t>
  </si>
  <si>
    <t>Мобильные кондиционеры серии W</t>
  </si>
  <si>
    <t xml:space="preserve">НС-1732008 </t>
  </si>
  <si>
    <t>НС-1732008</t>
  </si>
  <si>
    <t>AS-36HW4RKZHB</t>
  </si>
  <si>
    <t>38/44/49</t>
  </si>
  <si>
    <t>1330×363×274</t>
  </si>
  <si>
    <t>1425×460×395</t>
  </si>
  <si>
    <t>18,5/58,9</t>
  </si>
  <si>
    <t>AS-36HW4RKZHBG</t>
  </si>
  <si>
    <t>AS-36HW4RKZHBW</t>
  </si>
  <si>
    <t>НС-1714460</t>
  </si>
  <si>
    <t>НС-1714461</t>
  </si>
  <si>
    <t>НС-1714463</t>
  </si>
  <si>
    <r>
      <t xml:space="preserve">STRONG VIBE Classic A </t>
    </r>
    <r>
      <rPr>
        <b/>
        <sz val="16"/>
        <color rgb="FF037D7A"/>
        <rFont val="Calibri"/>
        <family val="2"/>
        <charset val="204"/>
      </rPr>
      <t xml:space="preserve">NEW 2025 Wi-Fi </t>
    </r>
  </si>
  <si>
    <r>
      <t xml:space="preserve">STRONG VIBE Classic A </t>
    </r>
    <r>
      <rPr>
        <b/>
        <sz val="20"/>
        <color rgb="FF037D7A"/>
        <rFont val="Calibri"/>
        <family val="2"/>
        <charset val="204"/>
      </rPr>
      <t xml:space="preserve">NEW 2025 Wi-Fi </t>
    </r>
  </si>
  <si>
    <t>Высокая мощность 10 кВт</t>
  </si>
  <si>
    <t>НС-1732342</t>
  </si>
  <si>
    <t>НС-1732357</t>
  </si>
  <si>
    <t>НС-1732360</t>
  </si>
  <si>
    <t>НС-1732361</t>
  </si>
  <si>
    <t>AMS-09UR4SVETG67(R) R32</t>
  </si>
  <si>
    <t>AMS-12UR4SVETG67(R) R32</t>
  </si>
  <si>
    <t>AMS-09UR4SVETG67(R) SILVER FM R32</t>
  </si>
  <si>
    <t>AMS-12UR4SVETG67(R) SILVER FM R32</t>
  </si>
  <si>
    <t>ВНУТРЕННИЕ НАСТЕННЫЕ БЛОКИ PREMIUM RED FM DC INVERTER</t>
  </si>
  <si>
    <t>ВНУТРЕННИЕ НАСТЕННЫЕ БЛОКИ PREMIUM SILVER FM DC INVERTER</t>
  </si>
  <si>
    <t>НС-1716163</t>
  </si>
  <si>
    <t>AS-18UW4RBVQH00</t>
  </si>
  <si>
    <t xml:space="preserve">НС-1716161 </t>
  </si>
  <si>
    <t>НС-1716162</t>
  </si>
  <si>
    <t>AS-18UW4RBVQH00G</t>
  </si>
  <si>
    <t>AS-18UW4RBVQH00W</t>
  </si>
  <si>
    <t>5,20 (1,60-6,20)</t>
  </si>
  <si>
    <t>A++/A+++</t>
  </si>
  <si>
    <t>29/32/35/38/40/42/45</t>
  </si>
  <si>
    <t>877×301×194</t>
  </si>
  <si>
    <t>10/39</t>
  </si>
  <si>
    <t xml:space="preserve">ЖЦ </t>
  </si>
  <si>
    <t>ЖЦ</t>
  </si>
  <si>
    <t>835×270×214</t>
  </si>
  <si>
    <t>**при установке опционального модуля</t>
  </si>
  <si>
    <t>*при установке опционального модуля</t>
  </si>
  <si>
    <t>ПРАЙС-ЛИСТ ДЕЙСТВИТЕЛЕН С 01.01.2026</t>
  </si>
  <si>
    <t xml:space="preserve"> ПРАЙС-ЛИСТ  2026</t>
  </si>
  <si>
    <t>НС-1725244</t>
  </si>
  <si>
    <t>НС-1725246</t>
  </si>
  <si>
    <t>LA3-SD30 Зимний комплект до -30С LAMPRECHT</t>
  </si>
  <si>
    <t>LA4-SD40 Зимний комплект до -40С LAMPRECHT</t>
  </si>
  <si>
    <t>НС-1608434</t>
  </si>
  <si>
    <t>НС-1608436</t>
  </si>
  <si>
    <t>НС-1608440</t>
  </si>
  <si>
    <t>НС-1734597</t>
  </si>
  <si>
    <t xml:space="preserve">распродажа остатков сезона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</si>
</sst>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_р_._-;\-* #,##0_р_._-;_-* &quot;-&quot;_р_._-;_-@_-"/>
    <numFmt numFmtId="165" formatCode="_-* #,##0.00_р_._-;\-* #,##0.00_р_._-;_-* &quot;-&quot;??_р_._-;_-@_-"/>
    <numFmt numFmtId="166" formatCode="0.0"/>
    <numFmt numFmtId="167" formatCode="0_ "/>
    <numFmt numFmtId="168" formatCode="0.0%"/>
    <numFmt numFmtId="169" formatCode="#,##0_р_."/>
    <numFmt numFmtId="170" formatCode="#,##0\ [$USD]"/>
    <numFmt numFmtId="171" formatCode="yyyy&quot;年&quot;m&quot;月&quot;d&quot;日&quot;;@"/>
    <numFmt numFmtId="172" formatCode="_ * #,##0.00_ ;_ * \-#,##0.00_ ;_ * &quot;-&quot;??_ ;_ @_ "/>
    <numFmt numFmtId="173" formatCode="_-* #,##0\ _D_M_-;\-* #,##0\ _D_M_-;_-* &quot;-&quot;\ _D_M_-;_-@_-"/>
    <numFmt numFmtId="174" formatCode="_-* #,##0.00\ &quot;DM&quot;_-;\-* #,##0.00\ &quot;DM&quot;_-;_-* &quot;-&quot;??\ &quot;DM&quot;_-;_-@_-"/>
    <numFmt numFmtId="175" formatCode="_-* #,##0.00\ [$€]_-;\-* #,##0.00\ [$€]_-;_-* &quot;-&quot;??\ [$€]_-;_-@_-"/>
    <numFmt numFmtId="176" formatCode="_-* #,##0.00\ _D_M_-;\-* #,##0.00\ _D_M_-;_-* &quot;-&quot;??\ _D_M_-;_-@_-"/>
    <numFmt numFmtId="177" formatCode="_-* #,##0_-;\-* #,##0_-;_-* &quot;-&quot;??_-;_-@_-"/>
    <numFmt numFmtId="178" formatCode="[$-804]aaaa;@"/>
    <numFmt numFmtId="179" formatCode="#,##0.0"/>
    <numFmt numFmtId="180" formatCode="#,##0.00_р_."/>
  </numFmts>
  <fonts count="196">
    <font>
      <sz val="10"/>
      <name val="Arial"/>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family val="2"/>
      <charset val="204"/>
    </font>
    <font>
      <sz val="10"/>
      <name val="Helv"/>
      <family val="2"/>
    </font>
    <font>
      <sz val="11"/>
      <color indexed="8"/>
      <name val="宋体"/>
      <charset val="134"/>
    </font>
    <font>
      <sz val="10"/>
      <name val="Arial Cyr"/>
      <charset val="204"/>
    </font>
    <font>
      <sz val="10"/>
      <name val="Arial"/>
      <family val="2"/>
    </font>
    <font>
      <sz val="12"/>
      <name val="宋体"/>
      <charset val="134"/>
    </font>
    <font>
      <b/>
      <sz val="10"/>
      <color indexed="9"/>
      <name val="Calibri"/>
      <family val="2"/>
      <charset val="204"/>
    </font>
    <font>
      <b/>
      <sz val="16"/>
      <color indexed="9"/>
      <name val="Calibri"/>
      <family val="2"/>
      <charset val="204"/>
    </font>
    <font>
      <b/>
      <sz val="12"/>
      <name val="Calibri"/>
      <family val="2"/>
      <charset val="204"/>
    </font>
    <font>
      <sz val="16"/>
      <name val="Calibri"/>
      <family val="2"/>
      <charset val="204"/>
    </font>
    <font>
      <b/>
      <sz val="26"/>
      <color indexed="9"/>
      <name val="Calibri"/>
      <family val="2"/>
      <charset val="204"/>
    </font>
    <font>
      <sz val="26"/>
      <name val="Calibri"/>
      <family val="2"/>
      <charset val="204"/>
    </font>
    <font>
      <b/>
      <sz val="16"/>
      <name val="Calibri"/>
      <family val="2"/>
      <charset val="204"/>
    </font>
    <font>
      <b/>
      <i/>
      <sz val="16"/>
      <name val="Calibri"/>
      <family val="2"/>
      <charset val="204"/>
    </font>
    <font>
      <sz val="12"/>
      <name val="Calibri"/>
      <family val="2"/>
      <charset val="204"/>
    </font>
    <font>
      <sz val="8"/>
      <name val="Arial"/>
      <family val="2"/>
      <charset val="204"/>
    </font>
    <font>
      <sz val="12"/>
      <name val="宋体"/>
      <family val="3"/>
      <charset val="134"/>
    </font>
    <font>
      <sz val="11"/>
      <color indexed="8"/>
      <name val="宋体"/>
      <family val="3"/>
      <charset val="134"/>
    </font>
    <font>
      <sz val="12"/>
      <name val="新細明體"/>
      <family val="1"/>
      <charset val="136"/>
    </font>
    <font>
      <sz val="10"/>
      <name val="Helv"/>
      <charset val="204"/>
    </font>
    <font>
      <sz val="12"/>
      <name val="Times New Roman"/>
      <family val="1"/>
    </font>
    <font>
      <sz val="11"/>
      <name val="ＭＳ Ｐゴシック"/>
      <family val="3"/>
      <charset val="128"/>
    </font>
    <font>
      <u/>
      <sz val="10"/>
      <color indexed="12"/>
      <name val="Arial"/>
      <family val="2"/>
    </font>
    <font>
      <b/>
      <u/>
      <sz val="12"/>
      <name val="Calibri"/>
      <family val="2"/>
      <charset val="204"/>
    </font>
    <font>
      <b/>
      <sz val="24"/>
      <color indexed="9"/>
      <name val="Calibri"/>
      <family val="2"/>
      <charset val="204"/>
    </font>
    <font>
      <sz val="8"/>
      <name val="Calibri"/>
      <family val="2"/>
      <charset val="204"/>
    </font>
    <font>
      <sz val="11"/>
      <color theme="1"/>
      <name val="Calibri"/>
      <family val="2"/>
      <charset val="204"/>
      <scheme val="minor"/>
    </font>
    <font>
      <sz val="10"/>
      <color rgb="FF9C0006"/>
      <name val="Lucida Sans Unicode"/>
      <family val="2"/>
    </font>
    <font>
      <u/>
      <sz val="10"/>
      <color theme="10"/>
      <name val="Arial"/>
      <family val="2"/>
      <charset val="204"/>
    </font>
    <font>
      <sz val="11"/>
      <color theme="1"/>
      <name val="Calibri"/>
      <family val="2"/>
      <charset val="134"/>
      <scheme val="minor"/>
    </font>
    <font>
      <sz val="11"/>
      <color theme="1"/>
      <name val="Calibri"/>
      <family val="2"/>
      <scheme val="minor"/>
    </font>
    <font>
      <sz val="11"/>
      <color theme="1"/>
      <name val="Calibri"/>
      <family val="3"/>
      <charset val="134"/>
      <scheme val="minor"/>
    </font>
    <font>
      <b/>
      <sz val="12"/>
      <color indexed="9"/>
      <name val="Calibri"/>
      <family val="2"/>
      <charset val="204"/>
      <scheme val="minor"/>
    </font>
    <font>
      <sz val="12"/>
      <name val="Calibri"/>
      <family val="2"/>
      <charset val="204"/>
      <scheme val="minor"/>
    </font>
    <font>
      <b/>
      <sz val="10"/>
      <name val="Arial"/>
      <family val="2"/>
      <charset val="204"/>
    </font>
    <font>
      <sz val="11"/>
      <color rgb="FF000000"/>
      <name val="Calibri"/>
      <family val="2"/>
      <charset val="204"/>
    </font>
    <font>
      <sz val="10"/>
      <name val="Mangal"/>
      <family val="1"/>
    </font>
    <font>
      <b/>
      <sz val="8"/>
      <name val="Calibri"/>
      <family val="2"/>
      <charset val="204"/>
    </font>
    <font>
      <sz val="11"/>
      <name val="돋움"/>
      <family val="3"/>
      <charset val="129"/>
    </font>
    <font>
      <sz val="26"/>
      <color rgb="FFFF0000"/>
      <name val="Calibri"/>
      <family val="2"/>
      <charset val="204"/>
    </font>
    <font>
      <sz val="12"/>
      <color theme="0"/>
      <name val="Calibri"/>
      <family val="2"/>
      <charset val="204"/>
      <scheme val="minor"/>
    </font>
    <font>
      <b/>
      <sz val="12"/>
      <color theme="0"/>
      <name val="Calibri"/>
      <family val="2"/>
      <charset val="204"/>
    </font>
    <font>
      <sz val="12"/>
      <color theme="1" tint="0.249977111117893"/>
      <name val="Calibri"/>
      <family val="2"/>
      <charset val="204"/>
    </font>
    <font>
      <u/>
      <sz val="12"/>
      <color theme="1" tint="0.249977111117893"/>
      <name val="Calibri"/>
      <family val="2"/>
      <charset val="204"/>
    </font>
    <font>
      <b/>
      <sz val="12"/>
      <color theme="1" tint="0.249977111117893"/>
      <name val="Calibri"/>
      <family val="2"/>
      <charset val="204"/>
    </font>
    <font>
      <b/>
      <sz val="20"/>
      <color indexed="9"/>
      <name val="Calibri"/>
      <family val="2"/>
      <charset val="204"/>
    </font>
    <font>
      <b/>
      <sz val="22"/>
      <color indexed="9"/>
      <name val="Calibri"/>
      <family val="2"/>
      <charset val="204"/>
    </font>
    <font>
      <b/>
      <sz val="22"/>
      <color theme="0"/>
      <name val="Calibri"/>
      <family val="2"/>
      <charset val="204"/>
    </font>
    <font>
      <b/>
      <sz val="20"/>
      <color theme="1" tint="0.34998626667073579"/>
      <name val="Calibri"/>
      <family val="2"/>
      <charset val="204"/>
    </font>
    <font>
      <b/>
      <sz val="20"/>
      <color theme="0"/>
      <name val="Calibri"/>
      <family val="2"/>
      <charset val="204"/>
    </font>
    <font>
      <b/>
      <sz val="26"/>
      <color theme="1" tint="0.34998626667073579"/>
      <name val="Calibri"/>
      <family val="2"/>
      <charset val="204"/>
    </font>
    <font>
      <b/>
      <sz val="16"/>
      <color theme="1" tint="0.249977111117893"/>
      <name val="Calibri"/>
      <family val="2"/>
      <charset val="204"/>
    </font>
    <font>
      <b/>
      <sz val="14"/>
      <color rgb="FF037D7A"/>
      <name val="Calibri"/>
      <family val="2"/>
      <charset val="204"/>
    </font>
    <font>
      <sz val="16"/>
      <name val="Arial"/>
      <family val="2"/>
      <charset val="204"/>
    </font>
    <font>
      <sz val="10"/>
      <color theme="1" tint="0.249977111117893"/>
      <name val="Arial"/>
      <family val="2"/>
      <charset val="204"/>
    </font>
    <font>
      <b/>
      <u/>
      <sz val="12"/>
      <color theme="1" tint="0.249977111117893"/>
      <name val="Calibri"/>
      <family val="2"/>
      <charset val="204"/>
    </font>
    <font>
      <b/>
      <sz val="10"/>
      <color theme="1" tint="0.249977111117893"/>
      <name val="Arial"/>
      <family val="2"/>
      <charset val="204"/>
    </font>
    <font>
      <b/>
      <sz val="10"/>
      <color theme="0"/>
      <name val="Arial"/>
      <family val="2"/>
      <charset val="204"/>
    </font>
    <font>
      <b/>
      <u/>
      <sz val="12"/>
      <color theme="0"/>
      <name val="Calibri"/>
      <family val="2"/>
      <charset val="204"/>
    </font>
    <font>
      <b/>
      <sz val="14"/>
      <color theme="1" tint="0.249977111117893"/>
      <name val="Calibri"/>
      <family val="2"/>
      <charset val="204"/>
    </font>
    <font>
      <b/>
      <sz val="10"/>
      <color theme="1" tint="0.249977111117893"/>
      <name val="Calibri"/>
      <family val="2"/>
      <charset val="204"/>
    </font>
    <font>
      <sz val="10"/>
      <color rgb="FF037D7A"/>
      <name val="Arial"/>
      <family val="2"/>
      <charset val="204"/>
    </font>
    <font>
      <b/>
      <sz val="12"/>
      <color theme="1" tint="0.249977111117893"/>
      <name val="Calibri"/>
      <family val="2"/>
      <charset val="204"/>
      <scheme val="minor"/>
    </font>
    <font>
      <b/>
      <sz val="12"/>
      <color theme="1"/>
      <name val="Calibri"/>
      <family val="2"/>
      <charset val="204"/>
      <scheme val="minor"/>
    </font>
    <font>
      <sz val="12"/>
      <color theme="1" tint="0.249977111117893"/>
      <name val="Calibri"/>
      <family val="2"/>
      <charset val="204"/>
      <scheme val="minor"/>
    </font>
    <font>
      <sz val="18"/>
      <color theme="0"/>
      <name val="Calibri"/>
      <family val="2"/>
      <charset val="204"/>
      <scheme val="minor"/>
    </font>
    <font>
      <b/>
      <sz val="14"/>
      <color rgb="FFFF0000"/>
      <name val="Calibri"/>
      <family val="2"/>
      <charset val="204"/>
    </font>
    <font>
      <b/>
      <sz val="20"/>
      <color theme="1" tint="0.249977111117893"/>
      <name val="Calibri"/>
      <family val="2"/>
      <charset val="204"/>
    </font>
    <font>
      <b/>
      <sz val="10"/>
      <color rgb="FF037D7A"/>
      <name val="Arial"/>
      <family val="2"/>
      <charset val="204"/>
    </font>
    <font>
      <b/>
      <sz val="16"/>
      <color theme="0"/>
      <name val="Calibri"/>
      <family val="2"/>
      <charset val="204"/>
    </font>
    <font>
      <b/>
      <sz val="14"/>
      <color theme="0"/>
      <name val="Calibri"/>
      <family val="2"/>
      <charset val="204"/>
    </font>
    <font>
      <b/>
      <sz val="14"/>
      <color theme="0"/>
      <name val="Calibri"/>
      <family val="2"/>
      <charset val="204"/>
      <scheme val="minor"/>
    </font>
    <font>
      <b/>
      <sz val="12"/>
      <color theme="1" tint="0.14999847407452621"/>
      <name val="Calibri"/>
      <family val="2"/>
      <charset val="204"/>
    </font>
    <font>
      <sz val="12"/>
      <color theme="1" tint="0.14999847407452621"/>
      <name val="Calibri"/>
      <family val="2"/>
      <charset val="204"/>
    </font>
    <font>
      <b/>
      <sz val="14"/>
      <color theme="1" tint="0.14999847407452621"/>
      <name val="Calibri"/>
      <family val="2"/>
      <charset val="204"/>
    </font>
    <font>
      <sz val="10"/>
      <color theme="1" tint="0.14999847407452621"/>
      <name val="Arial"/>
      <family val="2"/>
      <charset val="204"/>
    </font>
    <font>
      <b/>
      <sz val="10"/>
      <color theme="0"/>
      <name val="Calibri"/>
      <family val="2"/>
      <charset val="204"/>
    </font>
    <font>
      <b/>
      <sz val="12"/>
      <color theme="0"/>
      <name val="Calibri"/>
      <family val="2"/>
      <charset val="204"/>
      <scheme val="minor"/>
    </font>
    <font>
      <b/>
      <i/>
      <sz val="12"/>
      <name val="Calibri"/>
      <family val="2"/>
      <charset val="204"/>
    </font>
    <font>
      <b/>
      <sz val="12"/>
      <color rgb="FF037D7A"/>
      <name val="Arial"/>
      <family val="2"/>
      <charset val="204"/>
    </font>
    <font>
      <b/>
      <u/>
      <sz val="16"/>
      <name val="Calibri"/>
      <family val="2"/>
      <charset val="204"/>
    </font>
    <font>
      <sz val="14"/>
      <color theme="0"/>
      <name val="Calibri"/>
      <family val="2"/>
      <charset val="204"/>
      <scheme val="minor"/>
    </font>
    <font>
      <sz val="14"/>
      <color theme="0"/>
      <name val="Calibri"/>
      <family val="2"/>
      <charset val="204"/>
    </font>
    <font>
      <sz val="12"/>
      <color rgb="FFFF0000"/>
      <name val="Calibri"/>
      <family val="2"/>
      <charset val="204"/>
    </font>
    <font>
      <b/>
      <i/>
      <sz val="14"/>
      <color theme="1" tint="0.14999847407452621"/>
      <name val="Calibri"/>
      <family val="2"/>
      <charset val="204"/>
    </font>
    <font>
      <sz val="16"/>
      <color theme="1" tint="0.14999847407452621"/>
      <name val="Calibri"/>
      <family val="2"/>
      <charset val="204"/>
    </font>
    <font>
      <b/>
      <sz val="12"/>
      <color rgb="FFC00000"/>
      <name val="Arial"/>
      <family val="2"/>
      <charset val="204"/>
    </font>
    <font>
      <b/>
      <sz val="12"/>
      <color theme="1" tint="0.14999847407452621"/>
      <name val="Calibri"/>
      <family val="2"/>
      <charset val="204"/>
      <scheme val="minor"/>
    </font>
    <font>
      <sz val="12"/>
      <color theme="1" tint="0.14999847407452621"/>
      <name val="Calibri"/>
      <family val="2"/>
      <charset val="204"/>
      <scheme val="minor"/>
    </font>
    <font>
      <b/>
      <sz val="16"/>
      <color rgb="FFC00000"/>
      <name val="Calibri"/>
      <family val="2"/>
      <charset val="204"/>
    </font>
    <font>
      <b/>
      <sz val="16"/>
      <color rgb="FF037D7A"/>
      <name val="Calibri"/>
      <family val="2"/>
      <charset val="204"/>
    </font>
    <font>
      <b/>
      <u/>
      <sz val="16"/>
      <color theme="1" tint="0.14999847407452621"/>
      <name val="Calibri"/>
      <family val="2"/>
      <charset val="204"/>
    </font>
    <font>
      <b/>
      <sz val="26"/>
      <color theme="1" tint="0.14999847407452621"/>
      <name val="Calibri"/>
      <family val="2"/>
      <charset val="204"/>
    </font>
    <font>
      <sz val="12"/>
      <color rgb="FFC00000"/>
      <name val="Calibri"/>
      <family val="2"/>
      <charset val="204"/>
    </font>
    <font>
      <b/>
      <sz val="16"/>
      <color rgb="FFFF0000"/>
      <name val="Calibri"/>
      <family val="2"/>
      <charset val="204"/>
    </font>
    <font>
      <b/>
      <sz val="12"/>
      <color rgb="FF232A2F"/>
      <name val="Calibri"/>
      <family val="2"/>
      <charset val="204"/>
    </font>
    <font>
      <b/>
      <sz val="20"/>
      <color rgb="FFC00000"/>
      <name val="Calibri"/>
      <family val="2"/>
      <charset val="204"/>
    </font>
    <font>
      <sz val="12"/>
      <color rgb="FF232A2F"/>
      <name val="Calibri"/>
      <family val="2"/>
      <charset val="204"/>
    </font>
    <font>
      <b/>
      <sz val="14"/>
      <color rgb="FF232A2F"/>
      <name val="Calibri"/>
      <family val="2"/>
      <charset val="204"/>
    </font>
    <font>
      <sz val="12"/>
      <color rgb="FF037D7A"/>
      <name val="Calibri"/>
      <family val="2"/>
      <charset val="204"/>
    </font>
    <font>
      <b/>
      <sz val="12"/>
      <color rgb="FF037D7A"/>
      <name val="Calibri"/>
      <family val="2"/>
      <charset val="204"/>
    </font>
    <font>
      <b/>
      <sz val="18"/>
      <color theme="1" tint="0.249977111117893"/>
      <name val="Calibri"/>
      <family val="2"/>
      <charset val="204"/>
    </font>
    <font>
      <b/>
      <sz val="14"/>
      <color theme="0" tint="-4.9989318521683403E-2"/>
      <name val="Calibri"/>
      <family val="2"/>
      <charset val="204"/>
    </font>
    <font>
      <b/>
      <u/>
      <sz val="10"/>
      <color rgb="FF037D7A"/>
      <name val="Arial"/>
      <family val="2"/>
      <charset val="204"/>
    </font>
    <font>
      <b/>
      <sz val="16"/>
      <color theme="0" tint="-4.9989318521683403E-2"/>
      <name val="Calibri"/>
      <family val="2"/>
      <charset val="204"/>
    </font>
    <font>
      <b/>
      <i/>
      <sz val="12"/>
      <color theme="1" tint="0.14999847407452621"/>
      <name val="Calibri"/>
      <family val="2"/>
      <charset val="204"/>
    </font>
    <font>
      <b/>
      <u/>
      <sz val="12"/>
      <color theme="1" tint="0.14999847407452621"/>
      <name val="Calibri"/>
      <family val="2"/>
      <charset val="204"/>
    </font>
    <font>
      <b/>
      <sz val="10"/>
      <color theme="1" tint="0.14999847407452621"/>
      <name val="Calibri"/>
      <family val="2"/>
      <charset val="204"/>
    </font>
    <font>
      <b/>
      <i/>
      <sz val="16"/>
      <color theme="1" tint="0.14999847407452621"/>
      <name val="Calibri"/>
      <family val="2"/>
      <charset val="204"/>
    </font>
    <font>
      <b/>
      <sz val="16"/>
      <color theme="0"/>
      <name val="Calibri"/>
      <family val="2"/>
      <charset val="204"/>
      <scheme val="minor"/>
    </font>
    <font>
      <b/>
      <sz val="20"/>
      <color theme="1" tint="0.14999847407452621"/>
      <name val="Calibri"/>
      <family val="2"/>
      <charset val="204"/>
      <scheme val="minor"/>
    </font>
    <font>
      <b/>
      <sz val="11"/>
      <color rgb="FF037D7A"/>
      <name val="Arial"/>
      <family val="2"/>
      <charset val="204"/>
    </font>
    <font>
      <b/>
      <u/>
      <sz val="16"/>
      <color theme="1" tint="0.249977111117893"/>
      <name val="Calibri"/>
      <family val="2"/>
      <charset val="204"/>
    </font>
    <font>
      <sz val="11"/>
      <color theme="1" tint="0.249977111117893"/>
      <name val="Calibri"/>
      <family val="2"/>
      <charset val="204"/>
    </font>
    <font>
      <sz val="12"/>
      <color theme="0"/>
      <name val="Calibri"/>
      <family val="2"/>
      <charset val="204"/>
    </font>
    <font>
      <sz val="10"/>
      <color theme="1" tint="0.14999847407452621"/>
      <name val="Calibri"/>
      <family val="2"/>
      <charset val="204"/>
    </font>
    <font>
      <b/>
      <sz val="12"/>
      <color theme="1" tint="0.34998626667073579"/>
      <name val="Calibri"/>
      <family val="2"/>
      <charset val="204"/>
    </font>
    <font>
      <b/>
      <sz val="12"/>
      <color indexed="9"/>
      <name val="Calibri"/>
      <family val="2"/>
      <charset val="204"/>
    </font>
    <font>
      <sz val="12"/>
      <name val="Arial"/>
      <family val="2"/>
      <charset val="204"/>
    </font>
    <font>
      <b/>
      <sz val="12"/>
      <color rgb="FFC00000"/>
      <name val="Calibri"/>
      <family val="2"/>
      <charset val="204"/>
    </font>
    <font>
      <b/>
      <sz val="11"/>
      <color theme="0"/>
      <name val="Calibri"/>
      <family val="2"/>
      <charset val="204"/>
      <scheme val="minor"/>
    </font>
    <font>
      <b/>
      <sz val="11"/>
      <color theme="1" tint="0.249977111117893"/>
      <name val="Calibri"/>
      <family val="2"/>
      <charset val="204"/>
    </font>
    <font>
      <sz val="11"/>
      <color theme="1" tint="0.14999847407452621"/>
      <name val="Calibri"/>
      <family val="2"/>
      <charset val="204"/>
    </font>
    <font>
      <b/>
      <sz val="11"/>
      <color theme="0"/>
      <name val="Calibri"/>
      <family val="2"/>
      <charset val="204"/>
    </font>
    <font>
      <b/>
      <sz val="11"/>
      <name val="Calibri"/>
      <family val="2"/>
      <charset val="204"/>
    </font>
    <font>
      <sz val="11"/>
      <name val="Calibri"/>
      <family val="2"/>
      <charset val="204"/>
    </font>
    <font>
      <sz val="11"/>
      <color theme="1" tint="0.249977111117893"/>
      <name val="Arial"/>
      <family val="2"/>
      <charset val="204"/>
    </font>
    <font>
      <sz val="11"/>
      <name val="Arial"/>
      <family val="2"/>
      <charset val="204"/>
    </font>
    <font>
      <b/>
      <sz val="11"/>
      <color theme="1" tint="0.14999847407452621"/>
      <name val="Calibri"/>
      <family val="2"/>
      <charset val="204"/>
    </font>
    <font>
      <sz val="11"/>
      <color theme="1" tint="0.14999847407452621"/>
      <name val="Arial"/>
      <family val="2"/>
      <charset val="204"/>
    </font>
    <font>
      <b/>
      <i/>
      <sz val="11"/>
      <name val="Calibri"/>
      <family val="2"/>
      <charset val="204"/>
    </font>
    <font>
      <sz val="11"/>
      <color theme="0"/>
      <name val="Calibri"/>
      <family val="2"/>
      <charset val="204"/>
      <scheme val="minor"/>
    </font>
    <font>
      <b/>
      <sz val="11"/>
      <color theme="1"/>
      <name val="Calibri"/>
      <family val="2"/>
      <charset val="204"/>
      <scheme val="minor"/>
    </font>
    <font>
      <b/>
      <sz val="24"/>
      <color theme="1" tint="0.14999847407452621"/>
      <name val="Arial"/>
      <family val="2"/>
      <charset val="204"/>
    </font>
    <font>
      <b/>
      <sz val="24"/>
      <color rgb="FF595959"/>
      <name val="Arial"/>
      <family val="2"/>
      <charset val="204"/>
    </font>
    <font>
      <b/>
      <sz val="14"/>
      <color theme="0"/>
      <name val="Arial"/>
      <family val="2"/>
      <charset val="204"/>
    </font>
    <font>
      <b/>
      <sz val="12"/>
      <color theme="0"/>
      <name val="Arial"/>
      <family val="2"/>
      <charset val="204"/>
    </font>
    <font>
      <b/>
      <sz val="14"/>
      <name val="Arial"/>
      <family val="2"/>
      <charset val="204"/>
    </font>
    <font>
      <sz val="14"/>
      <color theme="0"/>
      <name val="Arial"/>
      <family val="2"/>
      <charset val="204"/>
    </font>
    <font>
      <b/>
      <sz val="16"/>
      <name val="Calibri"/>
      <family val="2"/>
      <charset val="204"/>
      <scheme val="minor"/>
    </font>
    <font>
      <b/>
      <sz val="12"/>
      <name val="Calibri"/>
      <family val="2"/>
      <charset val="204"/>
      <scheme val="minor"/>
    </font>
    <font>
      <sz val="12"/>
      <color theme="0"/>
      <name val="Calibri"/>
      <family val="2"/>
      <scheme val="minor"/>
    </font>
    <font>
      <sz val="12"/>
      <name val="Wingdings"/>
      <charset val="2"/>
    </font>
    <font>
      <sz val="12"/>
      <color theme="0"/>
      <name val="Wingdings"/>
      <charset val="2"/>
    </font>
    <font>
      <u/>
      <sz val="11"/>
      <color theme="10"/>
      <name val="Calibri"/>
      <family val="2"/>
      <charset val="204"/>
      <scheme val="minor"/>
    </font>
    <font>
      <u/>
      <sz val="11"/>
      <color theme="0" tint="-4.9989318521683403E-2"/>
      <name val="Calibri"/>
      <family val="2"/>
      <charset val="204"/>
      <scheme val="minor"/>
    </font>
    <font>
      <sz val="8"/>
      <name val="Arial"/>
      <family val="2"/>
    </font>
    <font>
      <sz val="12"/>
      <color indexed="8"/>
      <name val="Calibri"/>
      <family val="2"/>
      <charset val="204"/>
      <scheme val="minor"/>
    </font>
    <font>
      <sz val="12"/>
      <name val="Calibri"/>
      <family val="2"/>
      <scheme val="minor"/>
    </font>
    <font>
      <sz val="12"/>
      <color theme="1"/>
      <name val="Calibri"/>
      <family val="2"/>
      <scheme val="minor"/>
    </font>
    <font>
      <sz val="12"/>
      <name val="Calibri"/>
      <family val="2"/>
    </font>
    <font>
      <sz val="14"/>
      <name val="Calibri"/>
      <family val="2"/>
      <charset val="204"/>
    </font>
    <font>
      <sz val="10"/>
      <name val="Arial"/>
      <family val="2"/>
      <charset val="204"/>
    </font>
    <font>
      <b/>
      <sz val="14"/>
      <color rgb="FFFF0000"/>
      <name val="Calibri"/>
      <family val="2"/>
      <charset val="204"/>
      <scheme val="minor"/>
    </font>
    <font>
      <b/>
      <sz val="14"/>
      <color rgb="FFFFFF00"/>
      <name val="Calibri"/>
      <family val="2"/>
      <charset val="204"/>
    </font>
    <font>
      <b/>
      <sz val="16"/>
      <color rgb="FFFFFF00"/>
      <name val="Calibri"/>
      <family val="2"/>
      <charset val="204"/>
    </font>
    <font>
      <b/>
      <sz val="12"/>
      <color rgb="FFFF0000"/>
      <name val="Calibri"/>
      <family val="2"/>
      <charset val="204"/>
    </font>
    <font>
      <sz val="12"/>
      <color theme="2" tint="-0.749992370372631"/>
      <name val="Calibri"/>
      <family val="2"/>
      <charset val="204"/>
      <scheme val="minor"/>
    </font>
    <font>
      <sz val="10"/>
      <name val="Calibri"/>
      <family val="2"/>
      <charset val="204"/>
    </font>
    <font>
      <b/>
      <sz val="18"/>
      <color rgb="FF037D7A"/>
      <name val="Calibri"/>
      <family val="2"/>
      <charset val="204"/>
    </font>
    <font>
      <sz val="12"/>
      <color rgb="FFE30613"/>
      <name val="Calibri"/>
      <family val="2"/>
      <charset val="204"/>
    </font>
    <font>
      <sz val="12"/>
      <color rgb="FF262626"/>
      <name val="Calibri"/>
      <family val="2"/>
      <charset val="204"/>
    </font>
    <font>
      <b/>
      <sz val="12"/>
      <color rgb="FF000000"/>
      <name val="Calibri"/>
      <family val="2"/>
      <charset val="204"/>
    </font>
    <font>
      <b/>
      <sz val="12"/>
      <color rgb="FF262626"/>
      <name val="Calibri"/>
      <family val="2"/>
      <charset val="204"/>
    </font>
    <font>
      <b/>
      <sz val="12"/>
      <color rgb="FFE30613"/>
      <name val="Calibri"/>
      <family val="2"/>
      <charset val="204"/>
    </font>
    <font>
      <sz val="16"/>
      <color rgb="FF009999"/>
      <name val="Calibri"/>
      <family val="2"/>
      <charset val="204"/>
    </font>
    <font>
      <b/>
      <sz val="10"/>
      <color rgb="FFFF0000"/>
      <name val="Calibri"/>
      <family val="2"/>
      <charset val="204"/>
    </font>
    <font>
      <b/>
      <sz val="9"/>
      <color theme="0"/>
      <name val="Calibri"/>
      <family val="2"/>
      <charset val="204"/>
      <scheme val="minor"/>
    </font>
    <font>
      <b/>
      <sz val="9"/>
      <color theme="1" tint="0.249977111117893"/>
      <name val="Calibri"/>
      <family val="2"/>
      <charset val="204"/>
    </font>
    <font>
      <sz val="9"/>
      <color theme="1" tint="0.249977111117893"/>
      <name val="Arial"/>
      <family val="2"/>
      <charset val="204"/>
    </font>
    <font>
      <b/>
      <sz val="14"/>
      <name val="Calibri"/>
      <family val="2"/>
      <charset val="204"/>
    </font>
    <font>
      <u/>
      <sz val="12"/>
      <name val="Calibri"/>
      <family val="2"/>
      <charset val="204"/>
    </font>
    <font>
      <b/>
      <sz val="11"/>
      <name val="Arial"/>
      <family val="2"/>
      <charset val="204"/>
    </font>
    <font>
      <b/>
      <u/>
      <sz val="11"/>
      <color theme="0"/>
      <name val="Calibri"/>
      <family val="2"/>
      <charset val="204"/>
    </font>
    <font>
      <b/>
      <i/>
      <sz val="11"/>
      <color rgb="FFFF0000"/>
      <name val="Calibri"/>
      <family val="2"/>
      <charset val="204"/>
    </font>
    <font>
      <b/>
      <sz val="20"/>
      <color rgb="FF009999"/>
      <name val="Calibri"/>
      <family val="2"/>
      <charset val="204"/>
    </font>
    <font>
      <b/>
      <sz val="18"/>
      <color rgb="FF009999"/>
      <name val="Calibri"/>
      <family val="2"/>
      <charset val="204"/>
    </font>
    <font>
      <b/>
      <sz val="10"/>
      <name val="Calibri"/>
      <family val="2"/>
      <charset val="204"/>
    </font>
    <font>
      <b/>
      <sz val="8"/>
      <color rgb="FF037D7A"/>
      <name val="Calibri"/>
      <family val="2"/>
      <charset val="204"/>
    </font>
    <font>
      <b/>
      <sz val="9"/>
      <color rgb="FFFF0000"/>
      <name val="Calibri"/>
      <family val="2"/>
      <charset val="204"/>
    </font>
    <font>
      <b/>
      <sz val="20"/>
      <color rgb="FF037D7A"/>
      <name val="Calibri"/>
      <family val="2"/>
      <charset val="204"/>
    </font>
    <font>
      <b/>
      <sz val="16"/>
      <color rgb="FF00B050"/>
      <name val="Calibri"/>
      <family val="2"/>
      <charset val="204"/>
      <scheme val="minor"/>
    </font>
    <font>
      <b/>
      <sz val="14"/>
      <color rgb="FF404040"/>
      <name val="Calibri"/>
      <family val="2"/>
      <charset val="204"/>
    </font>
    <font>
      <b/>
      <sz val="12"/>
      <color rgb="FF404040"/>
      <name val="Calibri"/>
      <family val="2"/>
      <charset val="204"/>
    </font>
    <font>
      <b/>
      <i/>
      <sz val="11"/>
      <color rgb="FFC00000"/>
      <name val="Calibri"/>
      <family val="2"/>
      <charset val="204"/>
    </font>
  </fonts>
  <fills count="19">
    <fill>
      <patternFill patternType="none"/>
    </fill>
    <fill>
      <patternFill patternType="gray125"/>
    </fill>
    <fill>
      <patternFill patternType="solid">
        <fgColor indexed="27"/>
        <bgColor indexed="64"/>
      </patternFill>
    </fill>
    <fill>
      <patternFill patternType="solid">
        <fgColor rgb="FFFFC7CE"/>
      </patternFill>
    </fill>
    <fill>
      <patternFill patternType="solid">
        <fgColor theme="0"/>
        <bgColor indexed="64"/>
      </patternFill>
    </fill>
    <fill>
      <patternFill patternType="solid">
        <fgColor rgb="FF009999"/>
        <bgColor indexed="64"/>
      </patternFill>
    </fill>
    <fill>
      <patternFill patternType="solid">
        <fgColor theme="0" tint="-0.34998626667073579"/>
        <bgColor indexed="64"/>
      </patternFill>
    </fill>
    <fill>
      <patternFill patternType="solid">
        <fgColor rgb="FFCCFFFF"/>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037D7A"/>
        <bgColor indexed="64"/>
      </patternFill>
    </fill>
    <fill>
      <patternFill patternType="solid">
        <fgColor theme="0" tint="-0.499984740745262"/>
        <bgColor indexed="64"/>
      </patternFill>
    </fill>
    <fill>
      <patternFill patternType="solid">
        <fgColor rgb="FF347C69"/>
        <bgColor indexed="64"/>
      </patternFill>
    </fill>
    <fill>
      <patternFill patternType="solid">
        <fgColor theme="0" tint="-0.14999847407452621"/>
        <bgColor indexed="64"/>
      </patternFill>
    </fill>
    <fill>
      <patternFill patternType="solid">
        <fgColor indexed="9"/>
        <bgColor indexed="64"/>
      </patternFill>
    </fill>
    <fill>
      <patternFill patternType="solid">
        <fgColor rgb="FF969696"/>
        <bgColor indexed="64"/>
      </patternFill>
    </fill>
    <fill>
      <patternFill patternType="solid">
        <fgColor rgb="FFEAF6F5"/>
        <bgColor indexed="64"/>
      </patternFill>
    </fill>
    <fill>
      <patternFill patternType="solid">
        <fgColor rgb="FFD7EDEB"/>
        <bgColor indexed="64"/>
      </patternFill>
    </fill>
    <fill>
      <patternFill patternType="solid">
        <fgColor rgb="FFF3F4C4"/>
        <bgColor indexed="64"/>
      </patternFill>
    </fill>
  </fills>
  <borders count="1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499984740745262"/>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bottom/>
      <diagonal/>
    </border>
    <border>
      <left/>
      <right style="thin">
        <color theme="0"/>
      </right>
      <top style="thin">
        <color theme="0"/>
      </top>
      <bottom/>
      <diagonal/>
    </border>
    <border>
      <left/>
      <right style="thin">
        <color theme="0"/>
      </right>
      <top/>
      <bottom/>
      <diagonal/>
    </border>
    <border>
      <left/>
      <right/>
      <top style="thin">
        <color theme="0"/>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top/>
      <bottom style="thin">
        <color theme="0" tint="-0.14999847407452621"/>
      </bottom>
      <diagonal/>
    </border>
    <border>
      <left/>
      <right/>
      <top/>
      <bottom style="thin">
        <color theme="0"/>
      </bottom>
      <diagonal/>
    </border>
    <border>
      <left/>
      <right/>
      <top style="thin">
        <color theme="0"/>
      </top>
      <bottom style="thin">
        <color theme="0" tint="-0.14999847407452621"/>
      </bottom>
      <diagonal/>
    </border>
    <border>
      <left/>
      <right style="thin">
        <color rgb="FF33CCCC"/>
      </right>
      <top/>
      <bottom/>
      <diagonal/>
    </border>
    <border>
      <left style="thin">
        <color theme="0"/>
      </left>
      <right/>
      <top style="thin">
        <color theme="0"/>
      </top>
      <bottom style="thin">
        <color theme="0" tint="-0.14999847407452621"/>
      </bottom>
      <diagonal/>
    </border>
    <border>
      <left/>
      <right style="thin">
        <color theme="0"/>
      </right>
      <top style="thin">
        <color theme="0"/>
      </top>
      <bottom style="thin">
        <color theme="0" tint="-0.14999847407452621"/>
      </bottom>
      <diagonal/>
    </border>
    <border>
      <left/>
      <right style="thin">
        <color theme="0"/>
      </right>
      <top style="thin">
        <color theme="0" tint="-0.14999847407452621"/>
      </top>
      <bottom style="thin">
        <color theme="0" tint="-0.14999847407452621"/>
      </bottom>
      <diagonal/>
    </border>
    <border>
      <left style="thin">
        <color theme="0"/>
      </left>
      <right style="thin">
        <color theme="0"/>
      </right>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98474074526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left>
      <right/>
      <top style="thin">
        <color theme="0" tint="-0.14999847407452621"/>
      </top>
      <bottom/>
      <diagonal/>
    </border>
    <border>
      <left/>
      <right style="thin">
        <color theme="0"/>
      </right>
      <top style="thin">
        <color theme="0" tint="-0.14999847407452621"/>
      </top>
      <bottom/>
      <diagonal/>
    </border>
    <border>
      <left style="thin">
        <color theme="0" tint="-0.14996795556505021"/>
      </left>
      <right/>
      <top style="thin">
        <color theme="0" tint="-0.14999847407452621"/>
      </top>
      <bottom style="thin">
        <color theme="0" tint="-0.14999847407452621"/>
      </bottom>
      <diagonal/>
    </border>
    <border>
      <left style="thin">
        <color theme="0" tint="-0.14996795556505021"/>
      </left>
      <right style="thin">
        <color theme="0" tint="-0.14999847407452621"/>
      </right>
      <top style="thin">
        <color theme="0" tint="-0.14999847407452621"/>
      </top>
      <bottom style="thin">
        <color theme="0" tint="-0.14999847407452621"/>
      </bottom>
      <diagonal/>
    </border>
    <border>
      <left style="thin">
        <color theme="0" tint="-0.14996795556505021"/>
      </left>
      <right style="thin">
        <color theme="0" tint="-0.14999847407452621"/>
      </right>
      <top style="thin">
        <color theme="0" tint="-0.14999847407452621"/>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0.14996795556505021"/>
      </left>
      <right style="thin">
        <color theme="0" tint="-0.14996795556505021"/>
      </right>
      <top/>
      <bottom style="thin">
        <color theme="0" tint="-0.14996795556505021"/>
      </bottom>
      <diagonal/>
    </border>
    <border>
      <left style="thin">
        <color theme="0" tint="-4.9989318521683403E-2"/>
      </left>
      <right style="thin">
        <color theme="0"/>
      </right>
      <top style="thin">
        <color theme="0" tint="-4.9989318521683403E-2"/>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9847407452621"/>
      </top>
      <bottom/>
      <diagonal/>
    </border>
    <border>
      <left style="thin">
        <color theme="0"/>
      </left>
      <right style="thin">
        <color theme="0"/>
      </right>
      <top/>
      <bottom style="thin">
        <color theme="0" tint="-0.14996795556505021"/>
      </bottom>
      <diagonal/>
    </border>
    <border>
      <left style="thin">
        <color theme="0"/>
      </left>
      <right style="thin">
        <color theme="0"/>
      </right>
      <top style="thin">
        <color theme="0" tint="-4.9989318521683403E-2"/>
      </top>
      <bottom/>
      <diagonal/>
    </border>
    <border>
      <left style="thin">
        <color theme="0"/>
      </left>
      <right/>
      <top style="thin">
        <color theme="0"/>
      </top>
      <bottom style="thin">
        <color theme="0" tint="-0.14996795556505021"/>
      </bottom>
      <diagonal/>
    </border>
    <border>
      <left/>
      <right/>
      <top style="thin">
        <color theme="0"/>
      </top>
      <bottom style="thin">
        <color theme="0" tint="-0.14996795556505021"/>
      </bottom>
      <diagonal/>
    </border>
    <border>
      <left/>
      <right style="thin">
        <color theme="0"/>
      </right>
      <top style="thin">
        <color theme="0"/>
      </top>
      <bottom style="thin">
        <color theme="0" tint="-0.14996795556505021"/>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9847407452621"/>
      </bottom>
      <diagonal/>
    </border>
    <border>
      <left style="thin">
        <color theme="0"/>
      </left>
      <right style="thin">
        <color theme="0" tint="-4.9989318521683403E-2"/>
      </right>
      <top style="thin">
        <color theme="0" tint="-4.9989318521683403E-2"/>
      </top>
      <bottom/>
      <diagonal/>
    </border>
    <border>
      <left style="thin">
        <color theme="0" tint="-4.9989318521683403E-2"/>
      </left>
      <right/>
      <top/>
      <bottom style="thin">
        <color theme="0" tint="-0.14996795556505021"/>
      </bottom>
      <diagonal/>
    </border>
    <border>
      <left/>
      <right style="thin">
        <color theme="0" tint="-4.9989318521683403E-2"/>
      </right>
      <top/>
      <bottom style="thin">
        <color theme="0" tint="-0.14996795556505021"/>
      </bottom>
      <diagonal/>
    </border>
    <border>
      <left style="thin">
        <color theme="0" tint="-4.9989318521683403E-2"/>
      </left>
      <right style="thin">
        <color theme="0"/>
      </right>
      <top/>
      <bottom style="thin">
        <color theme="0" tint="-0.14996795556505021"/>
      </bottom>
      <diagonal/>
    </border>
    <border>
      <left style="thin">
        <color theme="0"/>
      </left>
      <right style="thin">
        <color theme="0" tint="-4.9989318521683403E-2"/>
      </right>
      <top/>
      <bottom style="thin">
        <color theme="0" tint="-0.14996795556505021"/>
      </bottom>
      <diagonal/>
    </border>
    <border>
      <left style="thin">
        <color theme="0"/>
      </left>
      <right/>
      <top style="thin">
        <color theme="0" tint="-0.14996795556505021"/>
      </top>
      <bottom style="thin">
        <color theme="0" tint="-0.14996795556505021"/>
      </bottom>
      <diagonal/>
    </border>
    <border>
      <left/>
      <right style="thin">
        <color theme="0"/>
      </right>
      <top style="thin">
        <color theme="0" tint="-0.14996795556505021"/>
      </top>
      <bottom style="thin">
        <color theme="0" tint="-0.14996795556505021"/>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left>
      <right style="thin">
        <color theme="0"/>
      </right>
      <top style="medium">
        <color theme="0"/>
      </top>
      <bottom/>
      <diagonal/>
    </border>
    <border>
      <left style="thin">
        <color theme="0"/>
      </left>
      <right style="thin">
        <color theme="0"/>
      </right>
      <top/>
      <bottom style="thin">
        <color theme="0"/>
      </bottom>
      <diagonal/>
    </border>
    <border>
      <left style="thin">
        <color theme="0"/>
      </left>
      <right style="thin">
        <color theme="0"/>
      </right>
      <top/>
      <bottom style="thin">
        <color theme="2" tint="-9.9978637043366805E-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0"/>
      </left>
      <right style="thin">
        <color indexed="60"/>
      </right>
      <top style="thin">
        <color indexed="60"/>
      </top>
      <bottom style="thin">
        <color indexed="60"/>
      </bottom>
      <diagonal/>
    </border>
    <border>
      <left style="thin">
        <color theme="0"/>
      </left>
      <right style="thin">
        <color theme="0" tint="-4.9989318521683403E-2"/>
      </right>
      <top style="thin">
        <color theme="0" tint="-0.14996795556505021"/>
      </top>
      <bottom/>
      <diagonal/>
    </border>
    <border>
      <left/>
      <right/>
      <top style="thin">
        <color theme="0" tint="-0.14996795556505021"/>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0"/>
      </left>
      <right/>
      <top/>
      <bottom style="thin">
        <color theme="0" tint="-0.14996795556505021"/>
      </bottom>
      <diagonal/>
    </border>
    <border>
      <left/>
      <right style="thin">
        <color theme="0"/>
      </right>
      <top/>
      <bottom style="thin">
        <color theme="0" tint="-0.14996795556505021"/>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indexed="64"/>
      </left>
      <right style="thin">
        <color indexed="64"/>
      </right>
      <top/>
      <bottom/>
      <diagonal/>
    </border>
    <border>
      <left style="thin">
        <color theme="0" tint="-0.14996795556505021"/>
      </left>
      <right style="thin">
        <color theme="2" tint="-9.9978637043366805E-2"/>
      </right>
      <top style="thin">
        <color theme="0" tint="-0.14996795556505021"/>
      </top>
      <bottom/>
      <diagonal/>
    </border>
    <border>
      <left style="thin">
        <color theme="0" tint="-0.14996795556505021"/>
      </left>
      <right style="thin">
        <color theme="2" tint="-9.9978637043366805E-2"/>
      </right>
      <top/>
      <bottom style="thin">
        <color theme="0" tint="-0.14996795556505021"/>
      </bottom>
      <diagonal/>
    </border>
    <border>
      <left/>
      <right style="thin">
        <color theme="0" tint="-0.14996795556505021"/>
      </right>
      <top style="thin">
        <color theme="0" tint="-0.14999847407452621"/>
      </top>
      <bottom/>
      <diagonal/>
    </border>
    <border>
      <left/>
      <right style="thin">
        <color theme="0" tint="-0.14996795556505021"/>
      </right>
      <top/>
      <bottom style="thin">
        <color theme="0" tint="-0.14999847407452621"/>
      </bottom>
      <diagonal/>
    </border>
    <border>
      <left style="thin">
        <color theme="0" tint="-0.14996795556505021"/>
      </left>
      <right style="thin">
        <color theme="2" tint="-9.9978637043366805E-2"/>
      </right>
      <top/>
      <bottom/>
      <diagonal/>
    </border>
    <border>
      <left style="thin">
        <color theme="0" tint="-0.14996795556505021"/>
      </left>
      <right style="thin">
        <color theme="2" tint="-9.9978637043366805E-2"/>
      </right>
      <top/>
      <bottom style="thin">
        <color theme="0" tint="-0.14999847407452621"/>
      </bottom>
      <diagonal/>
    </border>
    <border>
      <left style="thin">
        <color theme="0"/>
      </left>
      <right/>
      <top style="thin">
        <color theme="0" tint="-0.14996795556505021"/>
      </top>
      <bottom/>
      <diagonal/>
    </border>
    <border>
      <left/>
      <right style="thin">
        <color theme="0"/>
      </right>
      <top style="thin">
        <color theme="0" tint="-0.14996795556505021"/>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0"/>
      </left>
      <right/>
      <top/>
      <bottom style="medium">
        <color theme="0"/>
      </bottom>
      <diagonal/>
    </border>
    <border>
      <left/>
      <right style="medium">
        <color theme="0"/>
      </right>
      <top/>
      <bottom style="medium">
        <color theme="0"/>
      </bottom>
      <diagonal/>
    </border>
    <border>
      <left/>
      <right style="thin">
        <color theme="0" tint="-0.14993743705557422"/>
      </right>
      <top style="thin">
        <color theme="0" tint="-0.14993743705557422"/>
      </top>
      <bottom style="thin">
        <color theme="0" tint="-0.14993743705557422"/>
      </bottom>
      <diagonal/>
    </border>
    <border>
      <left style="thin">
        <color theme="0"/>
      </left>
      <right/>
      <top/>
      <bottom style="thin">
        <color theme="0"/>
      </bottom>
      <diagonal/>
    </border>
    <border>
      <left/>
      <right style="thin">
        <color theme="0"/>
      </right>
      <top/>
      <bottom style="thin">
        <color theme="0"/>
      </bottom>
      <diagonal/>
    </border>
    <border>
      <left style="thin">
        <color theme="0" tint="-0.14996795556505021"/>
      </left>
      <right style="thin">
        <color theme="0" tint="-0.14993743705557422"/>
      </right>
      <top style="thin">
        <color theme="0" tint="-0.14996795556505021"/>
      </top>
      <bottom style="thin">
        <color theme="0" tint="-0.14993743705557422"/>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
      <left style="thin">
        <color theme="0" tint="-0.14993743705557422"/>
      </left>
      <right style="thin">
        <color theme="0" tint="-0.14996795556505021"/>
      </right>
      <top style="thin">
        <color theme="0" tint="-0.14996795556505021"/>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style="thin">
        <color theme="0" tint="-0.14993743705557422"/>
      </left>
      <right style="thin">
        <color theme="0" tint="-0.14996795556505021"/>
      </right>
      <top style="thin">
        <color theme="0" tint="-0.14993743705557422"/>
      </top>
      <bottom style="thin">
        <color theme="0" tint="-0.14996795556505021"/>
      </bottom>
      <diagonal/>
    </border>
    <border>
      <left style="thin">
        <color theme="0" tint="-0.24994659260841701"/>
      </left>
      <right style="thin">
        <color theme="0" tint="-0.24994659260841701"/>
      </right>
      <top style="thin">
        <color theme="0" tint="-0.24994659260841701"/>
      </top>
      <bottom/>
      <diagonal/>
    </border>
    <border>
      <left/>
      <right style="thin">
        <color theme="0" tint="-0.14996795556505021"/>
      </right>
      <top style="thin">
        <color theme="0" tint="-0.14996795556505021"/>
      </top>
      <bottom/>
      <diagonal/>
    </border>
    <border>
      <left style="thin">
        <color theme="0" tint="-0.24994659260841701"/>
      </left>
      <right/>
      <top style="thin">
        <color theme="0" tint="-0.24994659260841701"/>
      </top>
      <bottom style="thin">
        <color theme="0" tint="-0.14993743705557422"/>
      </bottom>
      <diagonal/>
    </border>
    <border>
      <left/>
      <right/>
      <top style="thin">
        <color theme="0" tint="-0.24994659260841701"/>
      </top>
      <bottom style="thin">
        <color theme="0" tint="-0.14993743705557422"/>
      </bottom>
      <diagonal/>
    </border>
    <border>
      <left/>
      <right style="thin">
        <color theme="0" tint="-0.14993743705557422"/>
      </right>
      <top style="thin">
        <color theme="0" tint="-0.24994659260841701"/>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s>
  <cellStyleXfs count="166">
    <xf numFmtId="0" fontId="0" fillId="0" borderId="0"/>
    <xf numFmtId="0" fontId="15" fillId="0" borderId="0"/>
    <xf numFmtId="0" fontId="12" fillId="0" borderId="0" applyNumberFormat="0" applyBorder="0" applyAlignment="0" applyProtection="0">
      <alignment vertical="center"/>
    </xf>
    <xf numFmtId="0" fontId="12" fillId="0" borderId="0" applyNumberFormat="0" applyBorder="0" applyAlignment="0" applyProtection="0">
      <alignment vertical="center"/>
    </xf>
    <xf numFmtId="0" fontId="12" fillId="0" borderId="0" applyNumberFormat="0" applyBorder="0" applyAlignment="0" applyProtection="0">
      <alignment vertical="center"/>
    </xf>
    <xf numFmtId="0" fontId="12" fillId="0" borderId="0" applyNumberFormat="0" applyBorder="0" applyAlignment="0" applyProtection="0">
      <alignment vertical="center"/>
    </xf>
    <xf numFmtId="0" fontId="12" fillId="0" borderId="0"/>
    <xf numFmtId="0" fontId="16" fillId="0" borderId="0"/>
    <xf numFmtId="0" fontId="29" fillId="0" borderId="0"/>
    <xf numFmtId="0" fontId="16" fillId="0" borderId="0"/>
    <xf numFmtId="0" fontId="12" fillId="0" borderId="0" applyNumberFormat="0" applyBorder="0" applyAlignment="0" applyProtection="0">
      <alignment vertical="center"/>
    </xf>
    <xf numFmtId="172" fontId="15" fillId="0" borderId="0" applyFont="0" applyFill="0" applyBorder="0" applyAlignment="0" applyProtection="0"/>
    <xf numFmtId="0" fontId="33" fillId="0" borderId="0" applyNumberFormat="0" applyFill="0" applyBorder="0" applyAlignment="0" applyProtection="0">
      <alignment vertical="top"/>
      <protection locked="0"/>
    </xf>
    <xf numFmtId="0" fontId="15" fillId="0" borderId="0"/>
    <xf numFmtId="0" fontId="15" fillId="0" borderId="0"/>
    <xf numFmtId="0" fontId="15" fillId="0" borderId="0"/>
    <xf numFmtId="0" fontId="16" fillId="0" borderId="0"/>
    <xf numFmtId="0" fontId="11" fillId="0" borderId="0"/>
    <xf numFmtId="0" fontId="38" fillId="3" borderId="0" applyNumberFormat="0" applyBorder="0" applyAlignment="0" applyProtection="0"/>
    <xf numFmtId="0" fontId="39" fillId="0" borderId="0" applyNumberFormat="0" applyFill="0" applyBorder="0" applyAlignment="0" applyProtection="0">
      <alignment vertical="top"/>
      <protection locked="0"/>
    </xf>
    <xf numFmtId="0" fontId="37" fillId="0" borderId="0"/>
    <xf numFmtId="170" fontId="40" fillId="0" borderId="0">
      <alignment vertical="center"/>
    </xf>
    <xf numFmtId="0" fontId="41" fillId="0" borderId="0"/>
    <xf numFmtId="0" fontId="14" fillId="0" borderId="0"/>
    <xf numFmtId="0" fontId="41" fillId="0" borderId="0"/>
    <xf numFmtId="0" fontId="12" fillId="0" borderId="0"/>
    <xf numFmtId="0" fontId="14" fillId="0" borderId="0"/>
    <xf numFmtId="0" fontId="11" fillId="0" borderId="0"/>
    <xf numFmtId="0" fontId="11" fillId="0" borderId="0"/>
    <xf numFmtId="0" fontId="11" fillId="0" borderId="0"/>
    <xf numFmtId="0" fontId="37" fillId="0" borderId="0"/>
    <xf numFmtId="0" fontId="16" fillId="0" borderId="0"/>
    <xf numFmtId="0" fontId="37" fillId="0" borderId="0"/>
    <xf numFmtId="0" fontId="37" fillId="0" borderId="0"/>
    <xf numFmtId="0" fontId="11" fillId="0" borderId="0"/>
    <xf numFmtId="0" fontId="11" fillId="0" borderId="0"/>
    <xf numFmtId="0" fontId="37" fillId="0" borderId="0"/>
    <xf numFmtId="0" fontId="14" fillId="0" borderId="0"/>
    <xf numFmtId="0" fontId="40" fillId="0" borderId="0">
      <alignment vertical="center"/>
    </xf>
    <xf numFmtId="0" fontId="14" fillId="0" borderId="0"/>
    <xf numFmtId="9" fontId="11" fillId="0" borderId="0" applyFont="0" applyFill="0" applyBorder="0" applyAlignment="0" applyProtection="0"/>
    <xf numFmtId="9" fontId="14" fillId="0" borderId="0" applyFont="0" applyFill="0" applyBorder="0" applyAlignment="0" applyProtection="0"/>
    <xf numFmtId="9" fontId="37" fillId="0" borderId="0" applyFont="0" applyFill="0" applyBorder="0" applyAlignment="0" applyProtection="0"/>
    <xf numFmtId="9" fontId="14" fillId="0" borderId="0" applyFont="0" applyFill="0" applyBorder="0" applyAlignment="0" applyProtection="0"/>
    <xf numFmtId="0" fontId="30" fillId="0" borderId="0"/>
    <xf numFmtId="164"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0" fontId="16" fillId="0" borderId="0" applyNumberFormat="0" applyBorder="0" applyAlignment="0" applyProtection="0">
      <alignment vertical="center"/>
    </xf>
    <xf numFmtId="171" fontId="27" fillId="0" borderId="0">
      <alignment vertical="center"/>
    </xf>
    <xf numFmtId="0" fontId="13" fillId="0" borderId="0"/>
    <xf numFmtId="170" fontId="42" fillId="0" borderId="0">
      <alignment vertical="center"/>
    </xf>
    <xf numFmtId="0" fontId="37" fillId="0" borderId="0">
      <alignment vertical="center"/>
    </xf>
    <xf numFmtId="170" fontId="42" fillId="0" borderId="0">
      <alignment vertical="center"/>
    </xf>
    <xf numFmtId="0" fontId="28" fillId="0" borderId="0">
      <alignment vertical="center"/>
    </xf>
    <xf numFmtId="0" fontId="31" fillId="0" borderId="0"/>
    <xf numFmtId="0" fontId="42" fillId="0" borderId="0">
      <alignment vertical="center"/>
    </xf>
    <xf numFmtId="170" fontId="28" fillId="0" borderId="0">
      <alignment vertical="center"/>
    </xf>
    <xf numFmtId="167" fontId="16" fillId="0" borderId="0"/>
    <xf numFmtId="0" fontId="28" fillId="0" borderId="0">
      <alignment vertical="center"/>
    </xf>
    <xf numFmtId="0" fontId="27" fillId="0" borderId="0">
      <alignment vertical="top"/>
    </xf>
    <xf numFmtId="0" fontId="37" fillId="0" borderId="0">
      <alignment vertical="center"/>
    </xf>
    <xf numFmtId="0" fontId="16" fillId="0" borderId="0"/>
    <xf numFmtId="0" fontId="32" fillId="0" borderId="0"/>
    <xf numFmtId="0" fontId="10" fillId="0" borderId="0"/>
    <xf numFmtId="0" fontId="9" fillId="0" borderId="0"/>
    <xf numFmtId="38" fontId="32" fillId="0" borderId="0" applyFont="0" applyFill="0" applyBorder="0" applyAlignment="0" applyProtection="0"/>
    <xf numFmtId="175" fontId="11" fillId="0" borderId="0" applyFont="0" applyFill="0" applyBorder="0" applyAlignment="0" applyProtection="0"/>
    <xf numFmtId="175" fontId="11" fillId="0" borderId="0" applyFont="0" applyFill="0" applyBorder="0" applyAlignment="0" applyProtection="0"/>
    <xf numFmtId="175" fontId="15" fillId="0" borderId="0" applyFont="0" applyFill="0" applyBorder="0" applyAlignment="0" applyProtection="0"/>
    <xf numFmtId="0" fontId="46" fillId="0" borderId="0" applyNumberFormat="0" applyBorder="0" applyProtection="0"/>
    <xf numFmtId="0" fontId="15" fillId="0" borderId="0"/>
    <xf numFmtId="174" fontId="11" fillId="0" borderId="0" applyFont="0" applyFill="0" applyBorder="0" applyAlignment="0" applyProtection="0"/>
    <xf numFmtId="0" fontId="8" fillId="0" borderId="0"/>
    <xf numFmtId="0" fontId="8" fillId="0" borderId="0"/>
    <xf numFmtId="0" fontId="11" fillId="0" borderId="0"/>
    <xf numFmtId="0" fontId="11" fillId="0" borderId="0"/>
    <xf numFmtId="0" fontId="15" fillId="0" borderId="0"/>
    <xf numFmtId="0" fontId="15" fillId="0" borderId="0"/>
    <xf numFmtId="9" fontId="15" fillId="0" borderId="0" applyFont="0" applyFill="0" applyBorder="0" applyAlignment="0" applyProtection="0"/>
    <xf numFmtId="173" fontId="15" fillId="0" borderId="0" applyFont="0" applyFill="0" applyBorder="0" applyAlignment="0" applyProtection="0"/>
    <xf numFmtId="176" fontId="11" fillId="0" borderId="0" applyFont="0" applyFill="0" applyBorder="0" applyAlignment="0" applyProtection="0"/>
    <xf numFmtId="0" fontId="8" fillId="0" borderId="0"/>
    <xf numFmtId="0" fontId="8" fillId="0" borderId="0"/>
    <xf numFmtId="0" fontId="26" fillId="0" borderId="0"/>
    <xf numFmtId="0" fontId="8" fillId="0" borderId="0"/>
    <xf numFmtId="0" fontId="47" fillId="0" borderId="0" applyFill="0" applyBorder="0" applyAlignment="0" applyProtection="0"/>
    <xf numFmtId="0" fontId="49" fillId="0" borderId="0">
      <alignment vertical="center"/>
    </xf>
    <xf numFmtId="0" fontId="15"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alignment vertical="center"/>
    </xf>
    <xf numFmtId="0" fontId="6"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178" fontId="5" fillId="0" borderId="0">
      <alignment vertical="center"/>
    </xf>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78" fontId="4" fillId="0" borderId="0">
      <alignment vertical="center"/>
    </xf>
    <xf numFmtId="0" fontId="3" fillId="0" borderId="0"/>
    <xf numFmtId="0" fontId="155" fillId="0" borderId="0" applyNumberFormat="0" applyFill="0" applyBorder="0" applyAlignment="0" applyProtection="0"/>
    <xf numFmtId="0" fontId="157" fillId="0" borderId="0"/>
    <xf numFmtId="9" fontId="163" fillId="0" borderId="0" applyFont="0" applyFill="0" applyBorder="0" applyAlignment="0" applyProtection="0"/>
    <xf numFmtId="0" fontId="2" fillId="0" borderId="0"/>
    <xf numFmtId="178" fontId="1" fillId="0" borderId="0">
      <alignment vertical="center"/>
    </xf>
  </cellStyleXfs>
  <cellXfs count="1450">
    <xf numFmtId="0" fontId="0" fillId="0" borderId="0" xfId="0"/>
    <xf numFmtId="0" fontId="0" fillId="0" borderId="0" xfId="0" applyAlignment="1">
      <alignment vertical="center"/>
    </xf>
    <xf numFmtId="0" fontId="20" fillId="0" borderId="0" xfId="0" applyFont="1"/>
    <xf numFmtId="166" fontId="36" fillId="4" borderId="0" xfId="78" applyNumberFormat="1" applyFont="1" applyFill="1" applyAlignment="1">
      <alignment vertical="center" wrapText="1"/>
    </xf>
    <xf numFmtId="166" fontId="36" fillId="4" borderId="0" xfId="78" applyNumberFormat="1" applyFont="1" applyFill="1" applyAlignment="1">
      <alignment horizontal="center" vertical="center" wrapText="1"/>
    </xf>
    <xf numFmtId="166" fontId="48" fillId="4" borderId="0" xfId="78" applyNumberFormat="1" applyFont="1" applyFill="1" applyAlignment="1">
      <alignment vertical="center" wrapText="1"/>
    </xf>
    <xf numFmtId="0" fontId="53" fillId="0" borderId="0" xfId="0" applyFont="1" applyAlignment="1">
      <alignment horizontal="center" vertical="center" wrapText="1"/>
    </xf>
    <xf numFmtId="0" fontId="57" fillId="4" borderId="15" xfId="39" applyFont="1" applyFill="1" applyBorder="1" applyAlignment="1">
      <alignment vertical="center" wrapText="1"/>
    </xf>
    <xf numFmtId="0" fontId="17" fillId="4" borderId="15" xfId="39" applyFont="1" applyFill="1" applyBorder="1" applyAlignment="1">
      <alignment horizontal="center" vertical="center" wrapText="1"/>
    </xf>
    <xf numFmtId="169" fontId="53" fillId="4" borderId="15" xfId="39" applyNumberFormat="1" applyFont="1" applyFill="1" applyBorder="1" applyAlignment="1">
      <alignment vertical="center"/>
    </xf>
    <xf numFmtId="169" fontId="19" fillId="4" borderId="15" xfId="39" applyNumberFormat="1" applyFont="1" applyFill="1" applyBorder="1" applyAlignment="1">
      <alignment vertical="center"/>
    </xf>
    <xf numFmtId="4" fontId="55" fillId="4" borderId="11" xfId="39" applyNumberFormat="1" applyFont="1" applyFill="1" applyBorder="1" applyAlignment="1">
      <alignment horizontal="center" vertical="center"/>
    </xf>
    <xf numFmtId="169" fontId="53" fillId="4" borderId="13" xfId="39" applyNumberFormat="1" applyFont="1" applyFill="1" applyBorder="1" applyAlignment="1">
      <alignment vertical="center"/>
    </xf>
    <xf numFmtId="0" fontId="17" fillId="4" borderId="13" xfId="39" applyFont="1" applyFill="1" applyBorder="1" applyAlignment="1">
      <alignment horizontal="center" vertical="center" wrapText="1"/>
    </xf>
    <xf numFmtId="0" fontId="57" fillId="4" borderId="13" xfId="39" applyFont="1" applyFill="1" applyBorder="1" applyAlignment="1">
      <alignment vertical="center" wrapText="1"/>
    </xf>
    <xf numFmtId="0" fontId="57" fillId="4" borderId="10" xfId="39" applyFont="1" applyFill="1" applyBorder="1" applyAlignment="1">
      <alignment vertical="center" wrapText="1"/>
    </xf>
    <xf numFmtId="0" fontId="17" fillId="4" borderId="10" xfId="39" applyFont="1" applyFill="1" applyBorder="1" applyAlignment="1">
      <alignment horizontal="center" vertical="center" wrapText="1"/>
    </xf>
    <xf numFmtId="169" fontId="53" fillId="4" borderId="10" xfId="39" applyNumberFormat="1" applyFont="1" applyFill="1" applyBorder="1" applyAlignment="1">
      <alignment vertical="center"/>
    </xf>
    <xf numFmtId="169" fontId="19" fillId="4" borderId="10" xfId="39" applyNumberFormat="1" applyFont="1" applyFill="1" applyBorder="1" applyAlignment="1">
      <alignment vertical="center"/>
    </xf>
    <xf numFmtId="0" fontId="11" fillId="4" borderId="0" xfId="75" applyFill="1"/>
    <xf numFmtId="0" fontId="45" fillId="4" borderId="0" xfId="75" applyFont="1" applyFill="1" applyAlignment="1">
      <alignment horizontal="center"/>
    </xf>
    <xf numFmtId="0" fontId="20" fillId="0" borderId="0" xfId="75" applyFont="1"/>
    <xf numFmtId="9" fontId="50" fillId="0" borderId="0" xfId="75" applyNumberFormat="1" applyFont="1"/>
    <xf numFmtId="0" fontId="22" fillId="0" borderId="0" xfId="75" applyFont="1"/>
    <xf numFmtId="0" fontId="23" fillId="0" borderId="0" xfId="75" applyFont="1" applyAlignment="1">
      <alignment horizontal="center" wrapText="1"/>
    </xf>
    <xf numFmtId="0" fontId="20" fillId="0" borderId="0" xfId="75" applyFont="1" applyAlignment="1">
      <alignment wrapText="1"/>
    </xf>
    <xf numFmtId="177" fontId="20" fillId="0" borderId="0" xfId="75" applyNumberFormat="1" applyFont="1"/>
    <xf numFmtId="169" fontId="20" fillId="0" borderId="0" xfId="75" applyNumberFormat="1" applyFont="1"/>
    <xf numFmtId="0" fontId="23" fillId="0" borderId="0" xfId="75" applyFont="1" applyAlignment="1">
      <alignment horizontal="center"/>
    </xf>
    <xf numFmtId="166" fontId="24" fillId="0" borderId="0" xfId="75" applyNumberFormat="1" applyFont="1" applyAlignment="1">
      <alignment horizontal="center" vertical="center"/>
    </xf>
    <xf numFmtId="0" fontId="23" fillId="0" borderId="0" xfId="75" applyFont="1" applyAlignment="1">
      <alignment horizontal="center" vertical="center" shrinkToFit="1"/>
    </xf>
    <xf numFmtId="2" fontId="20" fillId="0" borderId="0" xfId="75" applyNumberFormat="1" applyFont="1" applyAlignment="1">
      <alignment horizontal="center" vertical="center"/>
    </xf>
    <xf numFmtId="0" fontId="57" fillId="4" borderId="0" xfId="39" applyFont="1" applyFill="1" applyAlignment="1">
      <alignment vertical="center" wrapText="1"/>
    </xf>
    <xf numFmtId="4" fontId="55" fillId="4" borderId="0" xfId="39" applyNumberFormat="1" applyFont="1" applyFill="1" applyAlignment="1">
      <alignment horizontal="center" vertical="center"/>
    </xf>
    <xf numFmtId="0" fontId="53" fillId="0" borderId="0" xfId="75" applyFont="1" applyAlignment="1">
      <alignment horizontal="center" vertical="center" wrapText="1"/>
    </xf>
    <xf numFmtId="0" fontId="53" fillId="4" borderId="0" xfId="75" applyFont="1" applyFill="1" applyAlignment="1">
      <alignment horizontal="center" vertical="center" wrapText="1"/>
    </xf>
    <xf numFmtId="2" fontId="53" fillId="0" borderId="0" xfId="75" applyNumberFormat="1" applyFont="1" applyAlignment="1">
      <alignment horizontal="center" vertical="center"/>
    </xf>
    <xf numFmtId="0" fontId="11" fillId="0" borderId="0" xfId="75" applyAlignment="1">
      <alignment horizontal="center" vertical="center"/>
    </xf>
    <xf numFmtId="3" fontId="20" fillId="0" borderId="0" xfId="40" applyNumberFormat="1" applyFont="1" applyFill="1"/>
    <xf numFmtId="0" fontId="17" fillId="4" borderId="0" xfId="39" applyFont="1" applyFill="1" applyAlignment="1">
      <alignment horizontal="center" vertical="center" wrapText="1"/>
    </xf>
    <xf numFmtId="169" fontId="53" fillId="4" borderId="0" xfId="39" applyNumberFormat="1" applyFont="1" applyFill="1" applyAlignment="1">
      <alignment vertical="center"/>
    </xf>
    <xf numFmtId="169" fontId="55" fillId="0" borderId="26" xfId="39" applyNumberFormat="1" applyFont="1" applyBorder="1" applyAlignment="1">
      <alignment horizontal="center" vertical="center"/>
    </xf>
    <xf numFmtId="0" fontId="53" fillId="0" borderId="26" xfId="0" applyFont="1" applyBorder="1" applyAlignment="1">
      <alignment horizontal="center" vertical="center" wrapText="1"/>
    </xf>
    <xf numFmtId="0" fontId="23" fillId="0" borderId="0" xfId="75" applyFont="1"/>
    <xf numFmtId="3" fontId="20" fillId="0" borderId="0" xfId="75" applyNumberFormat="1" applyFont="1"/>
    <xf numFmtId="2" fontId="52" fillId="6" borderId="2" xfId="75" applyNumberFormat="1" applyFont="1" applyFill="1" applyBorder="1" applyAlignment="1">
      <alignment horizontal="center" vertical="center" wrapText="1"/>
    </xf>
    <xf numFmtId="3" fontId="11" fillId="4" borderId="0" xfId="75" applyNumberFormat="1" applyFill="1" applyAlignment="1">
      <alignment horizontal="center"/>
    </xf>
    <xf numFmtId="3" fontId="53" fillId="4" borderId="0" xfId="39" applyNumberFormat="1" applyFont="1" applyFill="1" applyAlignment="1">
      <alignment vertical="center"/>
    </xf>
    <xf numFmtId="3" fontId="36" fillId="4" borderId="0" xfId="78" applyNumberFormat="1" applyFont="1" applyFill="1" applyAlignment="1">
      <alignment vertical="center" wrapText="1"/>
    </xf>
    <xf numFmtId="3" fontId="24" fillId="0" borderId="0" xfId="75" applyNumberFormat="1" applyFont="1" applyAlignment="1">
      <alignment horizontal="center" vertical="center"/>
    </xf>
    <xf numFmtId="3" fontId="53" fillId="4" borderId="13" xfId="39" applyNumberFormat="1" applyFont="1" applyFill="1" applyBorder="1" applyAlignment="1">
      <alignment vertical="center"/>
    </xf>
    <xf numFmtId="3" fontId="52" fillId="6" borderId="2" xfId="75" applyNumberFormat="1" applyFont="1" applyFill="1" applyBorder="1" applyAlignment="1">
      <alignment horizontal="center" vertical="center" wrapText="1"/>
    </xf>
    <xf numFmtId="4" fontId="55" fillId="0" borderId="13" xfId="39" applyNumberFormat="1" applyFont="1" applyBorder="1" applyAlignment="1">
      <alignment horizontal="center" vertical="center"/>
    </xf>
    <xf numFmtId="2" fontId="53" fillId="0" borderId="13" xfId="75" applyNumberFormat="1" applyFont="1" applyBorder="1" applyAlignment="1">
      <alignment horizontal="center" vertical="center"/>
    </xf>
    <xf numFmtId="0" fontId="53" fillId="0" borderId="13" xfId="75" applyFont="1" applyBorder="1" applyAlignment="1">
      <alignment horizontal="center" vertical="center" wrapText="1"/>
    </xf>
    <xf numFmtId="3" fontId="53" fillId="0" borderId="13" xfId="75" applyNumberFormat="1" applyFont="1" applyBorder="1" applyAlignment="1">
      <alignment horizontal="center" vertical="center" wrapText="1"/>
    </xf>
    <xf numFmtId="169" fontId="70" fillId="0" borderId="0" xfId="39" applyNumberFormat="1" applyFont="1" applyAlignment="1">
      <alignment vertical="center"/>
    </xf>
    <xf numFmtId="169" fontId="53" fillId="0" borderId="0" xfId="75" applyNumberFormat="1" applyFont="1" applyAlignment="1">
      <alignment horizontal="center" vertical="center" wrapText="1"/>
    </xf>
    <xf numFmtId="0" fontId="53" fillId="0" borderId="0" xfId="75" applyFont="1" applyAlignment="1">
      <alignment horizontal="center" vertical="center"/>
    </xf>
    <xf numFmtId="0" fontId="84" fillId="8" borderId="26" xfId="75" applyFont="1" applyFill="1" applyBorder="1" applyAlignment="1">
      <alignment horizontal="center" vertical="center" wrapText="1"/>
    </xf>
    <xf numFmtId="0" fontId="84" fillId="0" borderId="26" xfId="75" applyFont="1" applyBorder="1" applyAlignment="1">
      <alignment horizontal="center" vertical="center" wrapText="1"/>
    </xf>
    <xf numFmtId="169" fontId="69" fillId="6" borderId="0" xfId="39" applyNumberFormat="1" applyFont="1" applyFill="1" applyAlignment="1">
      <alignment horizontal="left" vertical="center"/>
    </xf>
    <xf numFmtId="0" fontId="22" fillId="5" borderId="0" xfId="75" applyFont="1" applyFill="1"/>
    <xf numFmtId="0" fontId="59" fillId="6" borderId="0" xfId="39" applyFont="1" applyFill="1" applyAlignment="1">
      <alignment vertical="center" wrapText="1"/>
    </xf>
    <xf numFmtId="169" fontId="52" fillId="6" borderId="0" xfId="39" applyNumberFormat="1" applyFont="1" applyFill="1" applyAlignment="1">
      <alignment horizontal="left" vertical="top" wrapText="1"/>
    </xf>
    <xf numFmtId="169" fontId="52" fillId="6" borderId="0" xfId="39" applyNumberFormat="1" applyFont="1" applyFill="1" applyAlignment="1">
      <alignment horizontal="left" vertical="top"/>
    </xf>
    <xf numFmtId="0" fontId="56" fillId="6" borderId="0" xfId="39" applyFont="1" applyFill="1" applyAlignment="1">
      <alignment vertical="center"/>
    </xf>
    <xf numFmtId="4" fontId="83" fillId="8" borderId="0" xfId="39" applyNumberFormat="1" applyFont="1" applyFill="1" applyAlignment="1">
      <alignment horizontal="center" vertical="center"/>
    </xf>
    <xf numFmtId="4" fontId="83" fillId="0" borderId="0" xfId="39" applyNumberFormat="1" applyFont="1" applyAlignment="1">
      <alignment horizontal="center" vertical="center"/>
    </xf>
    <xf numFmtId="4" fontId="55" fillId="2" borderId="0" xfId="39" applyNumberFormat="1" applyFont="1" applyFill="1" applyAlignment="1">
      <alignment horizontal="center" vertical="center"/>
    </xf>
    <xf numFmtId="2" fontId="52" fillId="6" borderId="0" xfId="75" applyNumberFormat="1" applyFont="1" applyFill="1" applyAlignment="1">
      <alignment horizontal="center" vertical="center" wrapText="1"/>
    </xf>
    <xf numFmtId="0" fontId="78" fillId="6" borderId="0" xfId="39" applyFont="1" applyFill="1" applyAlignment="1">
      <alignment vertical="center"/>
    </xf>
    <xf numFmtId="0" fontId="60" fillId="6" borderId="0" xfId="39" applyFont="1" applyFill="1" applyAlignment="1">
      <alignment vertical="center" wrapText="1"/>
    </xf>
    <xf numFmtId="2" fontId="80" fillId="9" borderId="0" xfId="39" applyNumberFormat="1" applyFont="1" applyFill="1" applyAlignment="1">
      <alignment horizontal="left" vertical="center" wrapText="1"/>
    </xf>
    <xf numFmtId="166" fontId="24" fillId="9" borderId="0" xfId="75" applyNumberFormat="1" applyFont="1" applyFill="1" applyAlignment="1">
      <alignment horizontal="center" vertical="center"/>
    </xf>
    <xf numFmtId="0" fontId="57" fillId="9" borderId="0" xfId="39" applyFont="1" applyFill="1" applyAlignment="1">
      <alignment vertical="center" wrapText="1"/>
    </xf>
    <xf numFmtId="169" fontId="52" fillId="9" borderId="0" xfId="39" applyNumberFormat="1" applyFont="1" applyFill="1" applyAlignment="1">
      <alignment horizontal="left" vertical="top" wrapText="1"/>
    </xf>
    <xf numFmtId="169" fontId="52" fillId="9" borderId="24" xfId="39" applyNumberFormat="1" applyFont="1" applyFill="1" applyBorder="1" applyAlignment="1">
      <alignment horizontal="left" vertical="top" wrapText="1"/>
    </xf>
    <xf numFmtId="0" fontId="21" fillId="9" borderId="0" xfId="39" applyFont="1" applyFill="1" applyAlignment="1">
      <alignment vertical="center"/>
    </xf>
    <xf numFmtId="169" fontId="52" fillId="9" borderId="0" xfId="39" applyNumberFormat="1" applyFont="1" applyFill="1" applyAlignment="1">
      <alignment horizontal="left" vertical="top"/>
    </xf>
    <xf numFmtId="169" fontId="52" fillId="9" borderId="24" xfId="39" applyNumberFormat="1" applyFont="1" applyFill="1" applyBorder="1" applyAlignment="1">
      <alignment horizontal="left" vertical="top"/>
    </xf>
    <xf numFmtId="0" fontId="21" fillId="9" borderId="32" xfId="39" applyFont="1" applyFill="1" applyBorder="1" applyAlignment="1">
      <alignment vertical="center"/>
    </xf>
    <xf numFmtId="169" fontId="87" fillId="9" borderId="0" xfId="39" applyNumberFormat="1" applyFont="1" applyFill="1" applyAlignment="1">
      <alignment horizontal="left" vertical="top"/>
    </xf>
    <xf numFmtId="3" fontId="52" fillId="9" borderId="32" xfId="39" applyNumberFormat="1" applyFont="1" applyFill="1" applyBorder="1" applyAlignment="1">
      <alignment horizontal="left" vertical="top"/>
    </xf>
    <xf numFmtId="169" fontId="52" fillId="9" borderId="32" xfId="39" applyNumberFormat="1" applyFont="1" applyFill="1" applyBorder="1" applyAlignment="1">
      <alignment horizontal="left" vertical="top"/>
    </xf>
    <xf numFmtId="169" fontId="52" fillId="9" borderId="33" xfId="39" applyNumberFormat="1" applyFont="1" applyFill="1" applyBorder="1" applyAlignment="1">
      <alignment horizontal="left" vertical="top"/>
    </xf>
    <xf numFmtId="0" fontId="61" fillId="5" borderId="0" xfId="39" applyFont="1" applyFill="1" applyAlignment="1">
      <alignment vertical="center"/>
    </xf>
    <xf numFmtId="0" fontId="61" fillId="5" borderId="0" xfId="39" applyFont="1" applyFill="1" applyAlignment="1">
      <alignment horizontal="left"/>
    </xf>
    <xf numFmtId="0" fontId="76" fillId="5" borderId="0" xfId="19" applyFont="1" applyFill="1" applyBorder="1" applyAlignment="1" applyProtection="1">
      <alignment horizontal="center" vertical="center"/>
    </xf>
    <xf numFmtId="2" fontId="52" fillId="5" borderId="2" xfId="75" applyNumberFormat="1" applyFont="1" applyFill="1" applyBorder="1" applyAlignment="1">
      <alignment horizontal="center" vertical="center" wrapText="1" shrinkToFit="1"/>
    </xf>
    <xf numFmtId="0" fontId="65" fillId="9" borderId="0" xfId="0" applyFont="1" applyFill="1" applyAlignment="1">
      <alignment vertical="center"/>
    </xf>
    <xf numFmtId="3" fontId="55" fillId="5" borderId="1" xfId="75" applyNumberFormat="1" applyFont="1" applyFill="1" applyBorder="1" applyAlignment="1">
      <alignment horizontal="center" vertical="center" wrapText="1"/>
    </xf>
    <xf numFmtId="0" fontId="78" fillId="9" borderId="0" xfId="39" applyFont="1" applyFill="1" applyAlignment="1">
      <alignment horizontal="left" vertical="center" indent="1"/>
    </xf>
    <xf numFmtId="0" fontId="61" fillId="5" borderId="0" xfId="39" applyFont="1" applyFill="1"/>
    <xf numFmtId="0" fontId="59" fillId="9" borderId="0" xfId="39" applyFont="1" applyFill="1" applyAlignment="1">
      <alignment horizontal="left" vertical="center" wrapText="1" indent="1"/>
    </xf>
    <xf numFmtId="0" fontId="60" fillId="9" borderId="0" xfId="39" applyFont="1" applyFill="1" applyAlignment="1">
      <alignment horizontal="left" vertical="center" wrapText="1" indent="1"/>
    </xf>
    <xf numFmtId="0" fontId="56" fillId="9" borderId="32" xfId="39" applyFont="1" applyFill="1" applyBorder="1" applyAlignment="1">
      <alignment horizontal="left" vertical="center" indent="1"/>
    </xf>
    <xf numFmtId="2" fontId="52" fillId="6" borderId="8" xfId="75" applyNumberFormat="1" applyFont="1" applyFill="1" applyBorder="1" applyAlignment="1">
      <alignment horizontal="left" vertical="center" wrapText="1" indent="1"/>
    </xf>
    <xf numFmtId="0" fontId="23" fillId="0" borderId="0" xfId="75" applyFont="1" applyAlignment="1">
      <alignment horizontal="left" indent="1"/>
    </xf>
    <xf numFmtId="169" fontId="19" fillId="9" borderId="0" xfId="39" applyNumberFormat="1" applyFont="1" applyFill="1" applyAlignment="1">
      <alignment horizontal="left" vertical="top"/>
    </xf>
    <xf numFmtId="169" fontId="34" fillId="9" borderId="0" xfId="39" applyNumberFormat="1" applyFont="1" applyFill="1" applyAlignment="1">
      <alignment horizontal="left" vertical="center"/>
    </xf>
    <xf numFmtId="3" fontId="34" fillId="9" borderId="0" xfId="39" applyNumberFormat="1" applyFont="1" applyFill="1" applyAlignment="1">
      <alignment horizontal="left" vertical="center"/>
    </xf>
    <xf numFmtId="169" fontId="19" fillId="9" borderId="0" xfId="39" applyNumberFormat="1" applyFont="1" applyFill="1" applyAlignment="1">
      <alignment vertical="center"/>
    </xf>
    <xf numFmtId="0" fontId="19" fillId="9" borderId="0" xfId="75" applyFont="1" applyFill="1" applyAlignment="1">
      <alignment horizontal="left" vertical="top"/>
    </xf>
    <xf numFmtId="169" fontId="19" fillId="9" borderId="0" xfId="39" applyNumberFormat="1" applyFont="1" applyFill="1" applyAlignment="1">
      <alignment horizontal="left" vertical="top" wrapText="1"/>
    </xf>
    <xf numFmtId="0" fontId="19" fillId="9" borderId="0" xfId="39" applyFont="1" applyFill="1" applyAlignment="1">
      <alignment horizontal="left" vertical="top"/>
    </xf>
    <xf numFmtId="166" fontId="89" fillId="9" borderId="0" xfId="75" applyNumberFormat="1" applyFont="1" applyFill="1" applyAlignment="1">
      <alignment horizontal="center" vertical="center"/>
    </xf>
    <xf numFmtId="3" fontId="81" fillId="5" borderId="26" xfId="39" applyNumberFormat="1" applyFont="1" applyFill="1" applyBorder="1" applyAlignment="1">
      <alignment horizontal="center" vertical="center"/>
    </xf>
    <xf numFmtId="0" fontId="61" fillId="5" borderId="0" xfId="39" applyFont="1" applyFill="1" applyAlignment="1">
      <alignment wrapText="1"/>
    </xf>
    <xf numFmtId="0" fontId="81" fillId="5" borderId="0" xfId="39" applyFont="1" applyFill="1" applyAlignment="1">
      <alignment horizontal="left" indent="1"/>
    </xf>
    <xf numFmtId="0" fontId="81" fillId="5" borderId="0" xfId="39" applyFont="1" applyFill="1" applyAlignment="1">
      <alignment vertical="center"/>
    </xf>
    <xf numFmtId="0" fontId="62" fillId="9" borderId="0" xfId="39" applyFont="1" applyFill="1" applyAlignment="1">
      <alignment horizontal="left" vertical="center" indent="1"/>
    </xf>
    <xf numFmtId="169" fontId="23" fillId="9" borderId="0" xfId="39" applyNumberFormat="1" applyFont="1" applyFill="1" applyAlignment="1">
      <alignment horizontal="left" vertical="top"/>
    </xf>
    <xf numFmtId="169" fontId="91" fillId="9" borderId="0" xfId="39" applyNumberFormat="1" applyFont="1" applyFill="1" applyAlignment="1">
      <alignment horizontal="left" vertical="center"/>
    </xf>
    <xf numFmtId="169" fontId="23" fillId="9" borderId="0" xfId="39" applyNumberFormat="1" applyFont="1" applyFill="1" applyAlignment="1">
      <alignment vertical="center"/>
    </xf>
    <xf numFmtId="0" fontId="81" fillId="5" borderId="0" xfId="39" applyFont="1" applyFill="1" applyAlignment="1">
      <alignment horizontal="left"/>
    </xf>
    <xf numFmtId="3" fontId="81" fillId="5" borderId="0" xfId="39" applyNumberFormat="1" applyFont="1" applyFill="1" applyAlignment="1">
      <alignment vertical="center"/>
    </xf>
    <xf numFmtId="0" fontId="92" fillId="5" borderId="0" xfId="19" applyFont="1" applyFill="1" applyBorder="1" applyAlignment="1" applyProtection="1">
      <alignment horizontal="center" vertical="center"/>
    </xf>
    <xf numFmtId="0" fontId="93" fillId="5" borderId="0" xfId="75" applyFont="1" applyFill="1"/>
    <xf numFmtId="2" fontId="52" fillId="5" borderId="1" xfId="75" applyNumberFormat="1" applyFont="1" applyFill="1" applyBorder="1" applyAlignment="1">
      <alignment horizontal="center" vertical="center"/>
    </xf>
    <xf numFmtId="2" fontId="24" fillId="9" borderId="0" xfId="75" applyNumberFormat="1" applyFont="1" applyFill="1" applyAlignment="1">
      <alignment horizontal="center" vertical="center"/>
    </xf>
    <xf numFmtId="2" fontId="24" fillId="0" borderId="0" xfId="75" applyNumberFormat="1" applyFont="1" applyAlignment="1">
      <alignment horizontal="center" vertical="center"/>
    </xf>
    <xf numFmtId="0" fontId="81" fillId="5" borderId="0" xfId="39" applyFont="1" applyFill="1" applyAlignment="1">
      <alignment horizontal="center"/>
    </xf>
    <xf numFmtId="3" fontId="19" fillId="9" borderId="0" xfId="39" applyNumberFormat="1" applyFont="1" applyFill="1" applyAlignment="1">
      <alignment horizontal="left" vertical="top" wrapText="1"/>
    </xf>
    <xf numFmtId="3" fontId="19" fillId="9" borderId="0" xfId="39" applyNumberFormat="1" applyFont="1" applyFill="1" applyAlignment="1">
      <alignment horizontal="left" vertical="top"/>
    </xf>
    <xf numFmtId="3" fontId="84" fillId="8" borderId="26" xfId="75" applyNumberFormat="1" applyFont="1" applyFill="1" applyBorder="1" applyAlignment="1">
      <alignment horizontal="center" vertical="center" wrapText="1"/>
    </xf>
    <xf numFmtId="169" fontId="87" fillId="9" borderId="0" xfId="39" applyNumberFormat="1" applyFont="1" applyFill="1" applyAlignment="1">
      <alignment horizontal="center" vertical="top"/>
    </xf>
    <xf numFmtId="2" fontId="19" fillId="9" borderId="0" xfId="39" applyNumberFormat="1" applyFont="1" applyFill="1" applyAlignment="1">
      <alignment horizontal="left" vertical="center"/>
    </xf>
    <xf numFmtId="2" fontId="81" fillId="5" borderId="0" xfId="39" applyNumberFormat="1" applyFont="1" applyFill="1" applyAlignment="1">
      <alignment horizontal="center" vertical="center" wrapText="1"/>
    </xf>
    <xf numFmtId="0" fontId="81" fillId="5" borderId="0" xfId="39" applyFont="1" applyFill="1" applyAlignment="1">
      <alignment horizontal="center" vertical="center"/>
    </xf>
    <xf numFmtId="166" fontId="89" fillId="9" borderId="0" xfId="75" applyNumberFormat="1" applyFont="1" applyFill="1" applyAlignment="1">
      <alignment horizontal="left" vertical="center"/>
    </xf>
    <xf numFmtId="2" fontId="24" fillId="9" borderId="0" xfId="75" applyNumberFormat="1" applyFont="1" applyFill="1" applyAlignment="1">
      <alignment horizontal="left" vertical="center"/>
    </xf>
    <xf numFmtId="2" fontId="81" fillId="5" borderId="0" xfId="75" applyNumberFormat="1" applyFont="1" applyFill="1" applyAlignment="1">
      <alignment horizontal="center" vertical="center" wrapText="1"/>
    </xf>
    <xf numFmtId="0" fontId="62" fillId="9" borderId="22" xfId="39" applyFont="1" applyFill="1" applyBorder="1" applyAlignment="1">
      <alignment vertical="center" wrapText="1"/>
    </xf>
    <xf numFmtId="2" fontId="53" fillId="0" borderId="26" xfId="75" applyNumberFormat="1" applyFont="1" applyBorder="1" applyAlignment="1">
      <alignment horizontal="center" vertical="center"/>
    </xf>
    <xf numFmtId="0" fontId="53" fillId="0" borderId="26" xfId="75" applyFont="1" applyBorder="1" applyAlignment="1">
      <alignment horizontal="center" vertical="center" wrapText="1"/>
    </xf>
    <xf numFmtId="169" fontId="53" fillId="0" borderId="26" xfId="39" applyNumberFormat="1" applyFont="1" applyBorder="1" applyAlignment="1">
      <alignment horizontal="center" vertical="center"/>
    </xf>
    <xf numFmtId="4" fontId="55" fillId="0" borderId="26" xfId="39" applyNumberFormat="1" applyFont="1" applyBorder="1" applyAlignment="1">
      <alignment horizontal="center" vertical="center"/>
    </xf>
    <xf numFmtId="2" fontId="99" fillId="0" borderId="26" xfId="75" applyNumberFormat="1" applyFont="1" applyBorder="1" applyAlignment="1">
      <alignment horizontal="center" vertical="center"/>
    </xf>
    <xf numFmtId="0" fontId="99" fillId="0" borderId="26" xfId="75" applyFont="1" applyBorder="1" applyAlignment="1">
      <alignment horizontal="center" vertical="center" wrapText="1"/>
    </xf>
    <xf numFmtId="49" fontId="99" fillId="0" borderId="26" xfId="75" applyNumberFormat="1" applyFont="1" applyBorder="1" applyAlignment="1">
      <alignment horizontal="center" vertical="center" wrapText="1"/>
    </xf>
    <xf numFmtId="2" fontId="75" fillId="0" borderId="11" xfId="75" applyNumberFormat="1" applyFont="1" applyBorder="1" applyAlignment="1">
      <alignment horizontal="center" vertical="center"/>
    </xf>
    <xf numFmtId="0" fontId="75" fillId="0" borderId="11" xfId="75" applyFont="1" applyBorder="1" applyAlignment="1">
      <alignment horizontal="center" vertical="center" wrapText="1"/>
    </xf>
    <xf numFmtId="166" fontId="84" fillId="0" borderId="26" xfId="75" applyNumberFormat="1" applyFont="1" applyBorder="1" applyAlignment="1">
      <alignment horizontal="center" vertical="center"/>
    </xf>
    <xf numFmtId="166" fontId="84" fillId="0" borderId="26" xfId="75" applyNumberFormat="1" applyFont="1" applyBorder="1" applyAlignment="1">
      <alignment horizontal="center" vertical="center" wrapText="1"/>
    </xf>
    <xf numFmtId="169" fontId="84" fillId="0" borderId="26" xfId="39" quotePrefix="1" applyNumberFormat="1" applyFont="1" applyBorder="1" applyAlignment="1">
      <alignment horizontal="center" vertical="center"/>
    </xf>
    <xf numFmtId="49" fontId="84" fillId="0" borderId="26" xfId="39" applyNumberFormat="1" applyFont="1" applyBorder="1" applyAlignment="1">
      <alignment horizontal="center" vertical="center"/>
    </xf>
    <xf numFmtId="166" fontId="84" fillId="0" borderId="26" xfId="0" applyNumberFormat="1" applyFont="1" applyBorder="1" applyAlignment="1">
      <alignment horizontal="center" vertical="center"/>
    </xf>
    <xf numFmtId="166" fontId="84" fillId="0" borderId="26" xfId="0" applyNumberFormat="1" applyFont="1" applyBorder="1" applyAlignment="1">
      <alignment horizontal="center" vertical="center" wrapText="1"/>
    </xf>
    <xf numFmtId="0" fontId="84" fillId="0" borderId="26" xfId="0" applyFont="1" applyBorder="1" applyAlignment="1">
      <alignment horizontal="center" vertical="center" wrapText="1"/>
    </xf>
    <xf numFmtId="0" fontId="0" fillId="9" borderId="13" xfId="0" applyFill="1" applyBorder="1"/>
    <xf numFmtId="2" fontId="85" fillId="0" borderId="0" xfId="75" applyNumberFormat="1" applyFont="1" applyAlignment="1">
      <alignment horizontal="center" vertical="center" wrapText="1"/>
    </xf>
    <xf numFmtId="169" fontId="85" fillId="0" borderId="0" xfId="39" applyNumberFormat="1" applyFont="1" applyAlignment="1">
      <alignment horizontal="center" vertical="center"/>
    </xf>
    <xf numFmtId="166" fontId="95" fillId="0" borderId="0" xfId="75" applyNumberFormat="1" applyFont="1" applyAlignment="1">
      <alignment horizontal="center" vertical="center"/>
    </xf>
    <xf numFmtId="0" fontId="96" fillId="0" borderId="0" xfId="75" applyFont="1" applyAlignment="1">
      <alignment horizontal="center"/>
    </xf>
    <xf numFmtId="169" fontId="102" fillId="0" borderId="0" xfId="39" applyNumberFormat="1" applyFont="1" applyAlignment="1">
      <alignment horizontal="center" vertical="center"/>
    </xf>
    <xf numFmtId="0" fontId="103" fillId="0" borderId="0" xfId="39" applyFont="1" applyAlignment="1">
      <alignment horizontal="center" vertical="center"/>
    </xf>
    <xf numFmtId="166" fontId="52" fillId="10" borderId="0" xfId="75" applyNumberFormat="1" applyFont="1" applyFill="1" applyAlignment="1">
      <alignment horizontal="center" vertical="center"/>
    </xf>
    <xf numFmtId="166" fontId="52" fillId="10" borderId="0" xfId="75" applyNumberFormat="1" applyFont="1" applyFill="1" applyAlignment="1">
      <alignment horizontal="center" vertical="center" wrapText="1"/>
    </xf>
    <xf numFmtId="166" fontId="52" fillId="10" borderId="0" xfId="27" applyNumberFormat="1" applyFont="1" applyFill="1" applyAlignment="1">
      <alignment horizontal="center" vertical="center" wrapText="1"/>
    </xf>
    <xf numFmtId="2" fontId="52" fillId="10" borderId="0" xfId="75" applyNumberFormat="1" applyFont="1" applyFill="1" applyAlignment="1">
      <alignment horizontal="center" vertical="center" wrapText="1" shrinkToFit="1"/>
    </xf>
    <xf numFmtId="4" fontId="55" fillId="0" borderId="0" xfId="39" applyNumberFormat="1" applyFont="1" applyAlignment="1">
      <alignment horizontal="center" vertical="center"/>
    </xf>
    <xf numFmtId="0" fontId="62" fillId="9" borderId="0" xfId="39" applyFont="1" applyFill="1" applyAlignment="1">
      <alignment vertical="center" wrapText="1"/>
    </xf>
    <xf numFmtId="4" fontId="53" fillId="0" borderId="26" xfId="39" applyNumberFormat="1" applyFont="1" applyBorder="1" applyAlignment="1">
      <alignment horizontal="center" vertical="center"/>
    </xf>
    <xf numFmtId="0" fontId="104" fillId="0" borderId="26" xfId="75" applyFont="1" applyBorder="1" applyAlignment="1">
      <alignment horizontal="center" vertical="center" wrapText="1"/>
    </xf>
    <xf numFmtId="4" fontId="53" fillId="0" borderId="0" xfId="39" applyNumberFormat="1" applyFont="1" applyAlignment="1">
      <alignment horizontal="center" vertical="center"/>
    </xf>
    <xf numFmtId="2" fontId="53" fillId="0" borderId="26" xfId="0" applyNumberFormat="1" applyFont="1" applyBorder="1" applyAlignment="1">
      <alignment horizontal="center" vertical="center"/>
    </xf>
    <xf numFmtId="0" fontId="53" fillId="0" borderId="26" xfId="0" applyFont="1" applyBorder="1" applyAlignment="1">
      <alignment horizontal="center" vertical="center"/>
    </xf>
    <xf numFmtId="0" fontId="53" fillId="0" borderId="44" xfId="0" applyFont="1" applyBorder="1" applyAlignment="1">
      <alignment horizontal="center" vertical="center" wrapText="1"/>
    </xf>
    <xf numFmtId="4" fontId="55" fillId="0" borderId="26" xfId="39" applyNumberFormat="1" applyFont="1" applyBorder="1" applyAlignment="1">
      <alignment horizontal="center" vertical="center" wrapText="1"/>
    </xf>
    <xf numFmtId="2" fontId="52" fillId="10" borderId="1" xfId="75" applyNumberFormat="1" applyFont="1" applyFill="1" applyBorder="1" applyAlignment="1">
      <alignment horizontal="center" vertical="center" wrapText="1"/>
    </xf>
    <xf numFmtId="166" fontId="52" fillId="10" borderId="1" xfId="75" applyNumberFormat="1" applyFont="1" applyFill="1" applyBorder="1" applyAlignment="1">
      <alignment horizontal="center" vertical="center"/>
    </xf>
    <xf numFmtId="166" fontId="52" fillId="10" borderId="1" xfId="75" applyNumberFormat="1" applyFont="1" applyFill="1" applyBorder="1" applyAlignment="1">
      <alignment horizontal="center" vertical="center" wrapText="1"/>
    </xf>
    <xf numFmtId="2" fontId="52" fillId="10" borderId="2" xfId="75" applyNumberFormat="1" applyFont="1" applyFill="1" applyBorder="1" applyAlignment="1">
      <alignment horizontal="center" vertical="center" wrapText="1" shrinkToFit="1"/>
    </xf>
    <xf numFmtId="166" fontId="52" fillId="5" borderId="1" xfId="75" applyNumberFormat="1" applyFont="1" applyFill="1" applyBorder="1" applyAlignment="1">
      <alignment horizontal="center" vertical="center" wrapText="1"/>
    </xf>
    <xf numFmtId="2" fontId="52" fillId="5" borderId="1" xfId="75" applyNumberFormat="1" applyFont="1" applyFill="1" applyBorder="1" applyAlignment="1">
      <alignment horizontal="center" vertical="center" wrapText="1"/>
    </xf>
    <xf numFmtId="2" fontId="25" fillId="8" borderId="37" xfId="0" applyNumberFormat="1" applyFont="1" applyFill="1" applyBorder="1" applyAlignment="1">
      <alignment horizontal="center" vertical="center"/>
    </xf>
    <xf numFmtId="4" fontId="55" fillId="8" borderId="0" xfId="39" applyNumberFormat="1" applyFont="1" applyFill="1" applyAlignment="1">
      <alignment horizontal="center" vertical="center"/>
    </xf>
    <xf numFmtId="2" fontId="25" fillId="0" borderId="37" xfId="0" applyNumberFormat="1" applyFont="1" applyBorder="1" applyAlignment="1">
      <alignment horizontal="center" vertical="center"/>
    </xf>
    <xf numFmtId="166" fontId="48" fillId="0" borderId="0" xfId="78" applyNumberFormat="1" applyFont="1" applyAlignment="1">
      <alignment vertical="center" wrapText="1"/>
    </xf>
    <xf numFmtId="166" fontId="36" fillId="0" borderId="0" xfId="78" applyNumberFormat="1" applyFont="1" applyAlignment="1">
      <alignment vertical="center" wrapText="1"/>
    </xf>
    <xf numFmtId="166" fontId="36" fillId="0" borderId="0" xfId="78" applyNumberFormat="1" applyFont="1" applyAlignment="1">
      <alignment horizontal="center" vertical="center" wrapText="1"/>
    </xf>
    <xf numFmtId="4" fontId="55" fillId="8" borderId="0" xfId="39" applyNumberFormat="1" applyFont="1" applyFill="1" applyAlignment="1">
      <alignment horizontal="center" vertical="center" wrapText="1"/>
    </xf>
    <xf numFmtId="4" fontId="55" fillId="2" borderId="26" xfId="39" applyNumberFormat="1" applyFont="1" applyFill="1" applyBorder="1" applyAlignment="1">
      <alignment horizontal="center" vertical="center"/>
    </xf>
    <xf numFmtId="166" fontId="19" fillId="9" borderId="0" xfId="75" applyNumberFormat="1" applyFont="1" applyFill="1" applyAlignment="1">
      <alignment horizontal="left" vertical="center"/>
    </xf>
    <xf numFmtId="169" fontId="54" fillId="9" borderId="22" xfId="39" applyNumberFormat="1" applyFont="1" applyFill="1" applyBorder="1" applyAlignment="1">
      <alignment horizontal="left" vertical="center"/>
    </xf>
    <xf numFmtId="169" fontId="54" fillId="9" borderId="0" xfId="39" applyNumberFormat="1" applyFont="1" applyFill="1" applyAlignment="1">
      <alignment horizontal="left" vertical="center"/>
    </xf>
    <xf numFmtId="169" fontId="53" fillId="9" borderId="0" xfId="39" applyNumberFormat="1" applyFont="1" applyFill="1" applyAlignment="1">
      <alignment vertical="center"/>
    </xf>
    <xf numFmtId="169" fontId="53" fillId="9" borderId="0" xfId="39" applyNumberFormat="1" applyFont="1" applyFill="1" applyAlignment="1">
      <alignment horizontal="left" vertical="top"/>
    </xf>
    <xf numFmtId="2" fontId="84" fillId="9" borderId="0" xfId="39" applyNumberFormat="1" applyFont="1" applyFill="1" applyAlignment="1">
      <alignment horizontal="center" vertical="center"/>
    </xf>
    <xf numFmtId="169" fontId="84" fillId="9" borderId="0" xfId="39" applyNumberFormat="1" applyFont="1" applyFill="1" applyAlignment="1">
      <alignment horizontal="center" vertical="center"/>
    </xf>
    <xf numFmtId="0" fontId="84" fillId="9" borderId="0" xfId="75" applyFont="1" applyFill="1" applyAlignment="1">
      <alignment horizontal="center" vertical="center" wrapText="1"/>
    </xf>
    <xf numFmtId="49" fontId="94" fillId="9" borderId="0" xfId="75" applyNumberFormat="1" applyFont="1" applyFill="1" applyAlignment="1">
      <alignment horizontal="center" vertical="center" wrapText="1"/>
    </xf>
    <xf numFmtId="3" fontId="84" fillId="9" borderId="0" xfId="75" applyNumberFormat="1" applyFont="1" applyFill="1" applyAlignment="1">
      <alignment horizontal="center" vertical="center" wrapText="1"/>
    </xf>
    <xf numFmtId="3" fontId="81" fillId="9" borderId="0" xfId="39" applyNumberFormat="1" applyFont="1" applyFill="1" applyAlignment="1">
      <alignment horizontal="center" vertical="center"/>
    </xf>
    <xf numFmtId="0" fontId="53" fillId="9" borderId="0" xfId="75" applyFont="1" applyFill="1" applyAlignment="1">
      <alignment horizontal="center" vertical="center" wrapText="1"/>
    </xf>
    <xf numFmtId="169" fontId="70" fillId="9" borderId="0" xfId="39" applyNumberFormat="1" applyFont="1" applyFill="1" applyAlignment="1">
      <alignment vertical="center"/>
    </xf>
    <xf numFmtId="4" fontId="83" fillId="8" borderId="22" xfId="39" applyNumberFormat="1" applyFont="1" applyFill="1" applyBorder="1" applyAlignment="1">
      <alignment horizontal="left" vertical="center" indent="1"/>
    </xf>
    <xf numFmtId="0" fontId="60" fillId="10" borderId="0" xfId="39" applyFont="1" applyFill="1" applyAlignment="1">
      <alignment horizontal="left" vertical="center" indent="1"/>
    </xf>
    <xf numFmtId="0" fontId="20" fillId="10" borderId="0" xfId="75" applyFont="1" applyFill="1"/>
    <xf numFmtId="169" fontId="19" fillId="9" borderId="0" xfId="39" applyNumberFormat="1" applyFont="1" applyFill="1" applyAlignment="1">
      <alignment vertical="top"/>
    </xf>
    <xf numFmtId="3" fontId="108" fillId="8" borderId="26" xfId="75" applyNumberFormat="1" applyFont="1" applyFill="1" applyBorder="1" applyAlignment="1">
      <alignment horizontal="center" vertical="center" wrapText="1"/>
    </xf>
    <xf numFmtId="0" fontId="53" fillId="9" borderId="0" xfId="75" applyFont="1" applyFill="1" applyAlignment="1">
      <alignment horizontal="left" vertical="top"/>
    </xf>
    <xf numFmtId="0" fontId="55" fillId="9" borderId="0" xfId="39" applyFont="1" applyFill="1" applyAlignment="1">
      <alignment horizontal="center" vertical="center" wrapText="1"/>
    </xf>
    <xf numFmtId="0" fontId="62" fillId="9" borderId="0" xfId="39" applyFont="1" applyFill="1" applyAlignment="1">
      <alignment horizontal="left" vertical="center" wrapText="1"/>
    </xf>
    <xf numFmtId="169" fontId="54" fillId="9" borderId="0" xfId="39" applyNumberFormat="1" applyFont="1" applyFill="1" applyAlignment="1">
      <alignment vertical="center"/>
    </xf>
    <xf numFmtId="0" fontId="111" fillId="9" borderId="0" xfId="39" applyFont="1" applyFill="1" applyAlignment="1">
      <alignment horizontal="center" vertical="center" wrapText="1"/>
    </xf>
    <xf numFmtId="0" fontId="113" fillId="5" borderId="0" xfId="39" applyFont="1" applyFill="1" applyAlignment="1">
      <alignment horizontal="left"/>
    </xf>
    <xf numFmtId="3" fontId="52" fillId="10" borderId="35" xfId="75" applyNumberFormat="1" applyFont="1" applyFill="1" applyBorder="1" applyAlignment="1">
      <alignment horizontal="center" vertical="center" wrapText="1"/>
    </xf>
    <xf numFmtId="3" fontId="53" fillId="8" borderId="0" xfId="75" applyNumberFormat="1" applyFont="1" applyFill="1" applyAlignment="1">
      <alignment horizontal="center" vertical="center" wrapText="1"/>
    </xf>
    <xf numFmtId="0" fontId="53" fillId="8" borderId="0" xfId="75" applyFont="1" applyFill="1" applyAlignment="1">
      <alignment horizontal="center" vertical="center" wrapText="1"/>
    </xf>
    <xf numFmtId="169" fontId="19" fillId="9" borderId="13" xfId="39" applyNumberFormat="1" applyFont="1" applyFill="1" applyBorder="1" applyAlignment="1">
      <alignment vertical="center"/>
    </xf>
    <xf numFmtId="0" fontId="17" fillId="9" borderId="0" xfId="39" applyFont="1" applyFill="1" applyAlignment="1">
      <alignment horizontal="center" vertical="center" wrapText="1"/>
    </xf>
    <xf numFmtId="0" fontId="56" fillId="9" borderId="0" xfId="39" applyFont="1" applyFill="1" applyAlignment="1">
      <alignment vertical="center"/>
    </xf>
    <xf numFmtId="0" fontId="53" fillId="9" borderId="0" xfId="39" applyFont="1" applyFill="1" applyAlignment="1">
      <alignment vertical="top" readingOrder="1"/>
    </xf>
    <xf numFmtId="169" fontId="110" fillId="9" borderId="0" xfId="39" applyNumberFormat="1" applyFont="1" applyFill="1" applyAlignment="1">
      <alignment vertical="top" wrapText="1"/>
    </xf>
    <xf numFmtId="169" fontId="53" fillId="9" borderId="0" xfId="39" applyNumberFormat="1" applyFont="1" applyFill="1" applyAlignment="1">
      <alignment vertical="top" wrapText="1"/>
    </xf>
    <xf numFmtId="0" fontId="19" fillId="9" borderId="0" xfId="39" applyFont="1" applyFill="1" applyAlignment="1">
      <alignment horizontal="center" vertical="center" wrapText="1"/>
    </xf>
    <xf numFmtId="169" fontId="69" fillId="9" borderId="0" xfId="39" applyNumberFormat="1" applyFont="1" applyFill="1" applyAlignment="1">
      <alignment vertical="center"/>
    </xf>
    <xf numFmtId="0" fontId="23" fillId="9" borderId="0" xfId="39" applyFont="1" applyFill="1" applyAlignment="1">
      <alignment horizontal="left" vertical="center" wrapText="1"/>
    </xf>
    <xf numFmtId="0" fontId="59" fillId="9" borderId="0" xfId="39" applyFont="1" applyFill="1" applyAlignment="1">
      <alignment vertical="center" wrapText="1"/>
    </xf>
    <xf numFmtId="0" fontId="114" fillId="9" borderId="53" xfId="19" applyFont="1" applyFill="1" applyBorder="1" applyAlignment="1" applyProtection="1">
      <alignment vertical="center" wrapText="1"/>
    </xf>
    <xf numFmtId="4" fontId="55" fillId="4" borderId="34" xfId="39" applyNumberFormat="1" applyFont="1" applyFill="1" applyBorder="1" applyAlignment="1">
      <alignment horizontal="center" vertical="center"/>
    </xf>
    <xf numFmtId="2" fontId="53" fillId="8" borderId="0" xfId="75" applyNumberFormat="1" applyFont="1" applyFill="1" applyAlignment="1">
      <alignment horizontal="center" vertical="center"/>
    </xf>
    <xf numFmtId="3" fontId="53" fillId="9" borderId="0" xfId="75" applyNumberFormat="1" applyFont="1" applyFill="1" applyAlignment="1">
      <alignment horizontal="center" vertical="center" wrapText="1"/>
    </xf>
    <xf numFmtId="9" fontId="111" fillId="9" borderId="0" xfId="40" applyFont="1" applyFill="1" applyBorder="1" applyAlignment="1">
      <alignment horizontal="center" vertical="center" wrapText="1"/>
    </xf>
    <xf numFmtId="3" fontId="110" fillId="9" borderId="0" xfId="75" applyNumberFormat="1" applyFont="1" applyFill="1" applyAlignment="1">
      <alignment horizontal="center" vertical="center" wrapText="1"/>
    </xf>
    <xf numFmtId="0" fontId="112" fillId="9" borderId="0" xfId="39" applyFont="1" applyFill="1" applyAlignment="1">
      <alignment horizontal="left" vertical="center" wrapText="1"/>
    </xf>
    <xf numFmtId="0" fontId="78" fillId="9" borderId="0" xfId="39" applyFont="1" applyFill="1" applyAlignment="1">
      <alignment horizontal="left" vertical="center" wrapText="1" indent="1"/>
    </xf>
    <xf numFmtId="0" fontId="78" fillId="9" borderId="0" xfId="39" applyFont="1" applyFill="1" applyAlignment="1">
      <alignment horizontal="center" wrapText="1"/>
    </xf>
    <xf numFmtId="166" fontId="52" fillId="10" borderId="2" xfId="75" applyNumberFormat="1" applyFont="1" applyFill="1" applyBorder="1" applyAlignment="1">
      <alignment horizontal="center" vertical="center" wrapText="1"/>
    </xf>
    <xf numFmtId="0" fontId="115" fillId="5" borderId="0" xfId="39" applyFont="1" applyFill="1" applyAlignment="1">
      <alignment horizontal="left"/>
    </xf>
    <xf numFmtId="4" fontId="55" fillId="8" borderId="34" xfId="39" applyNumberFormat="1" applyFont="1" applyFill="1" applyBorder="1" applyAlignment="1">
      <alignment horizontal="center" vertical="center"/>
    </xf>
    <xf numFmtId="0" fontId="53" fillId="8" borderId="0" xfId="0" applyFont="1" applyFill="1" applyAlignment="1">
      <alignment horizontal="center" vertical="center" wrapText="1"/>
    </xf>
    <xf numFmtId="2" fontId="59" fillId="9" borderId="22" xfId="39" applyNumberFormat="1" applyFont="1" applyFill="1" applyBorder="1" applyAlignment="1">
      <alignment vertical="center"/>
    </xf>
    <xf numFmtId="2" fontId="53" fillId="9" borderId="22" xfId="39" applyNumberFormat="1" applyFont="1" applyFill="1" applyBorder="1" applyAlignment="1">
      <alignment vertical="center"/>
    </xf>
    <xf numFmtId="2" fontId="62" fillId="9" borderId="22" xfId="39" applyNumberFormat="1" applyFont="1" applyFill="1" applyBorder="1" applyAlignment="1">
      <alignment horizontal="left" vertical="center"/>
    </xf>
    <xf numFmtId="2" fontId="69" fillId="9" borderId="22" xfId="39" applyNumberFormat="1" applyFont="1" applyFill="1" applyBorder="1" applyAlignment="1">
      <alignment horizontal="left" vertical="center"/>
    </xf>
    <xf numFmtId="2" fontId="54" fillId="9" borderId="22" xfId="39" applyNumberFormat="1" applyFont="1" applyFill="1" applyBorder="1" applyAlignment="1">
      <alignment horizontal="left" vertical="center"/>
    </xf>
    <xf numFmtId="2" fontId="59" fillId="9" borderId="23" xfId="39" applyNumberFormat="1" applyFont="1" applyFill="1" applyBorder="1" applyAlignment="1">
      <alignment vertical="center"/>
    </xf>
    <xf numFmtId="2" fontId="59" fillId="9" borderId="0" xfId="39" applyNumberFormat="1" applyFont="1" applyFill="1" applyAlignment="1">
      <alignment vertical="center"/>
    </xf>
    <xf numFmtId="2" fontId="57" fillId="9" borderId="0" xfId="39" applyNumberFormat="1" applyFont="1" applyFill="1" applyAlignment="1">
      <alignment vertical="center"/>
    </xf>
    <xf numFmtId="2" fontId="55" fillId="9" borderId="0" xfId="39" applyNumberFormat="1" applyFont="1" applyFill="1" applyAlignment="1">
      <alignment horizontal="left" vertical="center"/>
    </xf>
    <xf numFmtId="2" fontId="53" fillId="9" borderId="0" xfId="39" applyNumberFormat="1" applyFont="1" applyFill="1" applyAlignment="1">
      <alignment horizontal="left" vertical="center"/>
    </xf>
    <xf numFmtId="2" fontId="53" fillId="9" borderId="0" xfId="39" applyNumberFormat="1" applyFont="1" applyFill="1" applyAlignment="1">
      <alignment vertical="center"/>
    </xf>
    <xf numFmtId="2" fontId="55" fillId="9" borderId="0" xfId="39" applyNumberFormat="1" applyFont="1" applyFill="1" applyAlignment="1">
      <alignment horizontal="center" vertical="center"/>
    </xf>
    <xf numFmtId="2" fontId="53" fillId="9" borderId="0" xfId="39" applyNumberFormat="1" applyFont="1" applyFill="1" applyAlignment="1">
      <alignment horizontal="left" vertical="top"/>
    </xf>
    <xf numFmtId="2" fontId="60" fillId="9" borderId="0" xfId="39" applyNumberFormat="1" applyFont="1" applyFill="1" applyAlignment="1">
      <alignment horizontal="left" vertical="center"/>
    </xf>
    <xf numFmtId="2" fontId="21" fillId="9" borderId="0" xfId="39" applyNumberFormat="1" applyFont="1" applyFill="1" applyAlignment="1">
      <alignment vertical="center"/>
    </xf>
    <xf numFmtId="0" fontId="59" fillId="9" borderId="22" xfId="39" applyFont="1" applyFill="1" applyBorder="1" applyAlignment="1">
      <alignment vertical="center" wrapText="1"/>
    </xf>
    <xf numFmtId="169" fontId="53" fillId="9" borderId="22" xfId="39" applyNumberFormat="1" applyFont="1" applyFill="1" applyBorder="1" applyAlignment="1">
      <alignment vertical="center"/>
    </xf>
    <xf numFmtId="169" fontId="53" fillId="9" borderId="0" xfId="39" applyNumberFormat="1" applyFont="1" applyFill="1" applyAlignment="1">
      <alignment horizontal="left" vertical="center"/>
    </xf>
    <xf numFmtId="0" fontId="0" fillId="9" borderId="0" xfId="0" applyFill="1" applyAlignment="1">
      <alignment horizontal="left" vertical="top"/>
    </xf>
    <xf numFmtId="0" fontId="56" fillId="9" borderId="23" xfId="39" applyFont="1" applyFill="1" applyBorder="1" applyAlignment="1">
      <alignment vertical="center"/>
    </xf>
    <xf numFmtId="169" fontId="53" fillId="9" borderId="0" xfId="39" quotePrefix="1" applyNumberFormat="1" applyFont="1" applyFill="1" applyAlignment="1">
      <alignment horizontal="left" vertical="top"/>
    </xf>
    <xf numFmtId="0" fontId="57" fillId="9" borderId="32" xfId="39" applyFont="1" applyFill="1" applyBorder="1" applyAlignment="1">
      <alignment vertical="center" wrapText="1"/>
    </xf>
    <xf numFmtId="169" fontId="53" fillId="9" borderId="32" xfId="39" applyNumberFormat="1" applyFont="1" applyFill="1" applyBorder="1" applyAlignment="1">
      <alignment horizontal="left" vertical="top"/>
    </xf>
    <xf numFmtId="0" fontId="62" fillId="9" borderId="22" xfId="39" applyFont="1" applyFill="1" applyBorder="1" applyAlignment="1">
      <alignment horizontal="left" vertical="center"/>
    </xf>
    <xf numFmtId="0" fontId="58" fillId="9" borderId="22" xfId="39" applyFont="1" applyFill="1" applyBorder="1" applyAlignment="1">
      <alignment horizontal="left" vertical="center"/>
    </xf>
    <xf numFmtId="169" fontId="53" fillId="9" borderId="22" xfId="39" applyNumberFormat="1" applyFont="1" applyFill="1" applyBorder="1" applyAlignment="1">
      <alignment horizontal="left" vertical="center"/>
    </xf>
    <xf numFmtId="0" fontId="58" fillId="9" borderId="0" xfId="39" applyFont="1" applyFill="1" applyAlignment="1">
      <alignment horizontal="left" vertical="center"/>
    </xf>
    <xf numFmtId="0" fontId="63" fillId="9" borderId="0" xfId="39" applyFont="1" applyFill="1" applyAlignment="1">
      <alignment vertical="center"/>
    </xf>
    <xf numFmtId="0" fontId="58" fillId="9" borderId="32" xfId="39" applyFont="1" applyFill="1" applyBorder="1" applyAlignment="1">
      <alignment horizontal="left" vertical="center"/>
    </xf>
    <xf numFmtId="0" fontId="63" fillId="9" borderId="32" xfId="39" applyFont="1" applyFill="1" applyBorder="1" applyAlignment="1">
      <alignment vertical="center"/>
    </xf>
    <xf numFmtId="169" fontId="53" fillId="9" borderId="32" xfId="39" applyNumberFormat="1" applyFont="1" applyFill="1" applyBorder="1" applyAlignment="1">
      <alignment horizontal="left" vertical="center"/>
    </xf>
    <xf numFmtId="169" fontId="53" fillId="9" borderId="32" xfId="39" applyNumberFormat="1" applyFont="1" applyFill="1" applyBorder="1" applyAlignment="1">
      <alignment vertical="center"/>
    </xf>
    <xf numFmtId="169" fontId="69" fillId="9" borderId="22" xfId="39" applyNumberFormat="1" applyFont="1" applyFill="1" applyBorder="1" applyAlignment="1">
      <alignment horizontal="left" vertical="center"/>
    </xf>
    <xf numFmtId="169" fontId="55" fillId="9" borderId="0" xfId="39" applyNumberFormat="1" applyFont="1" applyFill="1" applyAlignment="1">
      <alignment horizontal="left" vertical="center"/>
    </xf>
    <xf numFmtId="0" fontId="53" fillId="9" borderId="0" xfId="39" applyFont="1" applyFill="1" applyAlignment="1">
      <alignment horizontal="left" vertical="top"/>
    </xf>
    <xf numFmtId="0" fontId="59" fillId="9" borderId="22" xfId="39" applyFont="1" applyFill="1" applyBorder="1" applyAlignment="1">
      <alignment vertical="center"/>
    </xf>
    <xf numFmtId="0" fontId="59" fillId="9" borderId="23" xfId="39" applyFont="1" applyFill="1" applyBorder="1" applyAlignment="1">
      <alignment vertical="center"/>
    </xf>
    <xf numFmtId="0" fontId="59" fillId="9" borderId="0" xfId="39" applyFont="1" applyFill="1" applyAlignment="1">
      <alignment vertical="center"/>
    </xf>
    <xf numFmtId="0" fontId="57" fillId="9" borderId="0" xfId="39" applyFont="1" applyFill="1" applyAlignment="1">
      <alignment vertical="center"/>
    </xf>
    <xf numFmtId="0" fontId="62" fillId="9" borderId="0" xfId="39" applyFont="1" applyFill="1" applyAlignment="1">
      <alignment horizontal="left" vertical="center"/>
    </xf>
    <xf numFmtId="0" fontId="55" fillId="9" borderId="0" xfId="39" applyFont="1" applyFill="1" applyAlignment="1">
      <alignment horizontal="center" vertical="center"/>
    </xf>
    <xf numFmtId="0" fontId="60" fillId="9" borderId="23" xfId="39" applyFont="1" applyFill="1" applyBorder="1" applyAlignment="1">
      <alignment horizontal="left" vertical="center"/>
    </xf>
    <xf numFmtId="0" fontId="60" fillId="9" borderId="0" xfId="39" applyFont="1" applyFill="1" applyAlignment="1">
      <alignment horizontal="left" vertical="center"/>
    </xf>
    <xf numFmtId="0" fontId="57" fillId="9" borderId="23" xfId="39" applyFont="1" applyFill="1" applyBorder="1" applyAlignment="1">
      <alignment vertical="center"/>
    </xf>
    <xf numFmtId="0" fontId="57" fillId="9" borderId="32" xfId="39" applyFont="1" applyFill="1" applyBorder="1" applyAlignment="1">
      <alignment vertical="center"/>
    </xf>
    <xf numFmtId="0" fontId="62" fillId="9" borderId="22" xfId="39" applyFont="1" applyFill="1" applyBorder="1" applyAlignment="1">
      <alignment vertical="center"/>
    </xf>
    <xf numFmtId="0" fontId="17" fillId="9" borderId="0" xfId="39" applyFont="1" applyFill="1" applyAlignment="1">
      <alignment vertical="center"/>
    </xf>
    <xf numFmtId="0" fontId="35" fillId="9" borderId="22" xfId="39" applyFont="1" applyFill="1" applyBorder="1" applyAlignment="1">
      <alignment horizontal="left" vertical="center"/>
    </xf>
    <xf numFmtId="0" fontId="35" fillId="9" borderId="0" xfId="39" applyFont="1" applyFill="1" applyAlignment="1">
      <alignment horizontal="left" vertical="center"/>
    </xf>
    <xf numFmtId="0" fontId="17" fillId="9" borderId="0" xfId="39" applyFont="1" applyFill="1" applyAlignment="1">
      <alignment horizontal="center" vertical="center"/>
    </xf>
    <xf numFmtId="0" fontId="18" fillId="9" borderId="0" xfId="39" applyFont="1" applyFill="1" applyAlignment="1">
      <alignment horizontal="center" vertical="center"/>
    </xf>
    <xf numFmtId="0" fontId="18" fillId="9" borderId="32" xfId="39" applyFont="1" applyFill="1" applyBorder="1" applyAlignment="1">
      <alignment horizontal="center" vertical="center"/>
    </xf>
    <xf numFmtId="3" fontId="84" fillId="0" borderId="26" xfId="75" applyNumberFormat="1" applyFont="1" applyBorder="1" applyAlignment="1">
      <alignment horizontal="center" vertical="center" wrapText="1"/>
    </xf>
    <xf numFmtId="2" fontId="25" fillId="8" borderId="37" xfId="0" applyNumberFormat="1" applyFont="1" applyFill="1" applyBorder="1" applyAlignment="1">
      <alignment horizontal="center" vertical="center" wrapText="1"/>
    </xf>
    <xf numFmtId="2" fontId="83" fillId="9" borderId="0" xfId="75" applyNumberFormat="1" applyFont="1" applyFill="1" applyAlignment="1">
      <alignment horizontal="left" vertical="center"/>
    </xf>
    <xf numFmtId="166" fontId="116" fillId="9" borderId="0" xfId="75" applyNumberFormat="1" applyFont="1" applyFill="1" applyAlignment="1">
      <alignment horizontal="left" vertical="center"/>
    </xf>
    <xf numFmtId="0" fontId="83" fillId="9" borderId="0" xfId="75" applyFont="1" applyFill="1" applyAlignment="1">
      <alignment horizontal="left" vertical="top"/>
    </xf>
    <xf numFmtId="2" fontId="83" fillId="9" borderId="0" xfId="39" applyNumberFormat="1" applyFont="1" applyFill="1" applyAlignment="1">
      <alignment horizontal="left" vertical="center"/>
    </xf>
    <xf numFmtId="169" fontId="83" fillId="9" borderId="0" xfId="39" applyNumberFormat="1" applyFont="1" applyFill="1" applyAlignment="1">
      <alignment horizontal="left" vertical="top"/>
    </xf>
    <xf numFmtId="0" fontId="83" fillId="9" borderId="0" xfId="39" applyFont="1" applyFill="1" applyAlignment="1">
      <alignment horizontal="left" vertical="top"/>
    </xf>
    <xf numFmtId="166" fontId="116" fillId="9" borderId="0" xfId="75" applyNumberFormat="1" applyFont="1" applyFill="1" applyAlignment="1">
      <alignment horizontal="center" vertical="center"/>
    </xf>
    <xf numFmtId="3" fontId="117" fillId="9" borderId="0" xfId="39" applyNumberFormat="1" applyFont="1" applyFill="1" applyAlignment="1">
      <alignment horizontal="left" vertical="center"/>
    </xf>
    <xf numFmtId="169" fontId="117" fillId="9" borderId="0" xfId="39" applyNumberFormat="1" applyFont="1" applyFill="1" applyAlignment="1">
      <alignment horizontal="left" vertical="center"/>
    </xf>
    <xf numFmtId="169" fontId="83" fillId="9" borderId="0" xfId="39" applyNumberFormat="1" applyFont="1" applyFill="1" applyAlignment="1">
      <alignment horizontal="left" vertical="top" wrapText="1"/>
    </xf>
    <xf numFmtId="3" fontId="83" fillId="9" borderId="0" xfId="39" applyNumberFormat="1" applyFont="1" applyFill="1" applyAlignment="1">
      <alignment horizontal="left" vertical="top" wrapText="1"/>
    </xf>
    <xf numFmtId="3" fontId="83" fillId="9" borderId="0" xfId="39" applyNumberFormat="1" applyFont="1" applyFill="1" applyAlignment="1">
      <alignment horizontal="left" vertical="top"/>
    </xf>
    <xf numFmtId="169" fontId="83" fillId="9" borderId="0" xfId="39" applyNumberFormat="1" applyFont="1" applyFill="1" applyAlignment="1">
      <alignment horizontal="center" vertical="top"/>
    </xf>
    <xf numFmtId="166" fontId="119" fillId="9" borderId="0" xfId="75" applyNumberFormat="1" applyFont="1" applyFill="1" applyAlignment="1">
      <alignment horizontal="center" vertical="center"/>
    </xf>
    <xf numFmtId="169" fontId="118" fillId="9" borderId="0" xfId="39" applyNumberFormat="1" applyFont="1" applyFill="1" applyAlignment="1">
      <alignment horizontal="center" vertical="top"/>
    </xf>
    <xf numFmtId="3" fontId="83" fillId="9" borderId="32" xfId="39" applyNumberFormat="1" applyFont="1" applyFill="1" applyBorder="1" applyAlignment="1">
      <alignment horizontal="left" vertical="top"/>
    </xf>
    <xf numFmtId="169" fontId="83" fillId="9" borderId="32" xfId="39" applyNumberFormat="1" applyFont="1" applyFill="1" applyBorder="1" applyAlignment="1">
      <alignment horizontal="left" vertical="top"/>
    </xf>
    <xf numFmtId="0" fontId="68" fillId="9" borderId="0" xfId="19" applyFont="1" applyFill="1" applyBorder="1" applyAlignment="1" applyProtection="1">
      <alignment horizontal="center" vertical="center"/>
    </xf>
    <xf numFmtId="169" fontId="69" fillId="9" borderId="0" xfId="39" applyNumberFormat="1" applyFont="1" applyFill="1" applyAlignment="1">
      <alignment horizontal="left" vertical="center"/>
    </xf>
    <xf numFmtId="0" fontId="67" fillId="9" borderId="0" xfId="19" applyFont="1" applyFill="1" applyBorder="1" applyAlignment="1" applyProtection="1">
      <alignment horizontal="center" vertical="center"/>
    </xf>
    <xf numFmtId="0" fontId="43" fillId="10" borderId="1" xfId="39" applyFont="1" applyFill="1" applyBorder="1" applyAlignment="1">
      <alignment horizontal="center" vertical="center" wrapText="1" shrinkToFit="1"/>
    </xf>
    <xf numFmtId="168" fontId="120" fillId="5" borderId="3" xfId="0" applyNumberFormat="1" applyFont="1" applyFill="1" applyBorder="1" applyAlignment="1">
      <alignment horizontal="center" vertical="center"/>
    </xf>
    <xf numFmtId="2" fontId="111" fillId="9" borderId="0" xfId="75" applyNumberFormat="1" applyFont="1" applyFill="1" applyAlignment="1">
      <alignment horizontal="left" vertical="center"/>
    </xf>
    <xf numFmtId="2" fontId="111" fillId="9" borderId="0" xfId="39" applyNumberFormat="1" applyFont="1" applyFill="1" applyAlignment="1">
      <alignment horizontal="left" vertical="center"/>
    </xf>
    <xf numFmtId="169" fontId="111" fillId="9" borderId="0" xfId="39" applyNumberFormat="1" applyFont="1" applyFill="1" applyAlignment="1">
      <alignment horizontal="left" vertical="top"/>
    </xf>
    <xf numFmtId="0" fontId="111" fillId="9" borderId="0" xfId="75" applyFont="1" applyFill="1" applyAlignment="1">
      <alignment horizontal="left" vertical="top"/>
    </xf>
    <xf numFmtId="2" fontId="83" fillId="9" borderId="0" xfId="75" applyNumberFormat="1" applyFont="1" applyFill="1" applyAlignment="1">
      <alignment horizontal="left" vertical="top"/>
    </xf>
    <xf numFmtId="2" fontId="83" fillId="9" borderId="0" xfId="39" applyNumberFormat="1" applyFont="1" applyFill="1" applyAlignment="1">
      <alignment horizontal="left" vertical="top"/>
    </xf>
    <xf numFmtId="3" fontId="108" fillId="0" borderId="26" xfId="75" applyNumberFormat="1" applyFont="1" applyBorder="1" applyAlignment="1">
      <alignment horizontal="center" vertical="center" wrapText="1"/>
    </xf>
    <xf numFmtId="2" fontId="55" fillId="9" borderId="0" xfId="75" applyNumberFormat="1" applyFont="1" applyFill="1" applyAlignment="1">
      <alignment horizontal="left" vertical="center"/>
    </xf>
    <xf numFmtId="169" fontId="123" fillId="9" borderId="0" xfId="39" applyNumberFormat="1" applyFont="1" applyFill="1" applyAlignment="1">
      <alignment horizontal="left" vertical="center"/>
    </xf>
    <xf numFmtId="0" fontId="55" fillId="9" borderId="0" xfId="75" applyFont="1" applyFill="1" applyAlignment="1">
      <alignment horizontal="left" vertical="top"/>
    </xf>
    <xf numFmtId="169" fontId="55" fillId="9" borderId="0" xfId="39" applyNumberFormat="1" applyFont="1" applyFill="1" applyAlignment="1">
      <alignment horizontal="left" vertical="top"/>
    </xf>
    <xf numFmtId="0" fontId="55" fillId="9" borderId="0" xfId="39" applyFont="1" applyFill="1" applyAlignment="1">
      <alignment horizontal="left" vertical="top"/>
    </xf>
    <xf numFmtId="169" fontId="85" fillId="4" borderId="26" xfId="39" applyNumberFormat="1" applyFont="1" applyFill="1" applyBorder="1" applyAlignment="1">
      <alignment vertical="center"/>
    </xf>
    <xf numFmtId="169" fontId="85" fillId="0" borderId="26" xfId="39" applyNumberFormat="1" applyFont="1" applyBorder="1" applyAlignment="1">
      <alignment vertical="center"/>
    </xf>
    <xf numFmtId="169" fontId="84" fillId="0" borderId="26" xfId="39" applyNumberFormat="1" applyFont="1" applyBorder="1" applyAlignment="1">
      <alignment horizontal="center" vertical="center"/>
    </xf>
    <xf numFmtId="169" fontId="109" fillId="4" borderId="26" xfId="39" applyNumberFormat="1" applyFont="1" applyFill="1" applyBorder="1" applyAlignment="1">
      <alignment vertical="center"/>
    </xf>
    <xf numFmtId="2" fontId="84" fillId="9" borderId="0" xfId="39" applyNumberFormat="1" applyFont="1" applyFill="1" applyAlignment="1">
      <alignment horizontal="left" vertical="center"/>
    </xf>
    <xf numFmtId="169" fontId="84" fillId="9" borderId="0" xfId="39" applyNumberFormat="1" applyFont="1" applyFill="1" applyAlignment="1">
      <alignment horizontal="left" vertical="center"/>
    </xf>
    <xf numFmtId="0" fontId="55" fillId="9" borderId="0" xfId="75" applyFont="1" applyFill="1" applyAlignment="1">
      <alignment horizontal="left" vertical="center"/>
    </xf>
    <xf numFmtId="2" fontId="111" fillId="9" borderId="0" xfId="39" applyNumberFormat="1" applyFont="1" applyFill="1" applyAlignment="1">
      <alignment vertical="center"/>
    </xf>
    <xf numFmtId="169" fontId="55" fillId="9" borderId="32" xfId="39" applyNumberFormat="1" applyFont="1" applyFill="1" applyBorder="1" applyAlignment="1">
      <alignment horizontal="left" vertical="top"/>
    </xf>
    <xf numFmtId="169" fontId="55" fillId="9" borderId="32" xfId="39" applyNumberFormat="1" applyFont="1" applyFill="1" applyBorder="1" applyAlignment="1">
      <alignment vertical="center"/>
    </xf>
    <xf numFmtId="4" fontId="84" fillId="8" borderId="22" xfId="39" applyNumberFormat="1" applyFont="1" applyFill="1" applyBorder="1" applyAlignment="1">
      <alignment horizontal="left" vertical="center" indent="1"/>
    </xf>
    <xf numFmtId="0" fontId="55" fillId="9" borderId="0" xfId="39" applyFont="1" applyFill="1" applyAlignment="1">
      <alignment horizontal="right" vertical="center" indent="1"/>
    </xf>
    <xf numFmtId="9" fontId="62" fillId="9" borderId="0" xfId="40" applyFont="1" applyFill="1" applyBorder="1" applyAlignment="1">
      <alignment horizontal="center" vertical="center"/>
    </xf>
    <xf numFmtId="3" fontId="84" fillId="8" borderId="22" xfId="39" applyNumberFormat="1" applyFont="1" applyFill="1" applyBorder="1" applyAlignment="1">
      <alignment horizontal="center" vertical="center"/>
    </xf>
    <xf numFmtId="179" fontId="84" fillId="8" borderId="22" xfId="39" applyNumberFormat="1" applyFont="1" applyFill="1" applyBorder="1" applyAlignment="1">
      <alignment horizontal="center" vertical="center"/>
    </xf>
    <xf numFmtId="9" fontId="124" fillId="9" borderId="0" xfId="40" applyFont="1" applyFill="1" applyBorder="1" applyAlignment="1">
      <alignment horizontal="center" vertical="center"/>
    </xf>
    <xf numFmtId="0" fontId="59" fillId="9" borderId="21" xfId="39" applyFont="1" applyFill="1" applyBorder="1" applyAlignment="1">
      <alignment vertical="center"/>
    </xf>
    <xf numFmtId="3" fontId="69" fillId="9" borderId="22" xfId="39" applyNumberFormat="1" applyFont="1" applyFill="1" applyBorder="1" applyAlignment="1">
      <alignment horizontal="left" vertical="center"/>
    </xf>
    <xf numFmtId="0" fontId="62" fillId="9" borderId="16" xfId="39" applyFont="1" applyFill="1" applyBorder="1" applyAlignment="1">
      <alignment horizontal="left" vertical="center"/>
    </xf>
    <xf numFmtId="169" fontId="66" fillId="9" borderId="0" xfId="39" applyNumberFormat="1" applyFont="1" applyFill="1" applyAlignment="1">
      <alignment horizontal="left" vertical="center"/>
    </xf>
    <xf numFmtId="3" fontId="66" fillId="9" borderId="0" xfId="39" applyNumberFormat="1" applyFont="1" applyFill="1" applyAlignment="1">
      <alignment horizontal="left" vertical="center"/>
    </xf>
    <xf numFmtId="0" fontId="11" fillId="9" borderId="0" xfId="75" applyFill="1" applyAlignment="1">
      <alignment horizontal="left" vertical="top"/>
    </xf>
    <xf numFmtId="3" fontId="53" fillId="9" borderId="0" xfId="39" applyNumberFormat="1" applyFont="1" applyFill="1" applyAlignment="1">
      <alignment horizontal="left" vertical="top"/>
    </xf>
    <xf numFmtId="0" fontId="57" fillId="9" borderId="25" xfId="39" applyFont="1" applyFill="1" applyBorder="1" applyAlignment="1">
      <alignment vertical="center"/>
    </xf>
    <xf numFmtId="0" fontId="57" fillId="9" borderId="13" xfId="39" applyFont="1" applyFill="1" applyBorder="1" applyAlignment="1">
      <alignment vertical="center"/>
    </xf>
    <xf numFmtId="0" fontId="63" fillId="9" borderId="13" xfId="39" applyFont="1" applyFill="1" applyBorder="1" applyAlignment="1">
      <alignment vertical="center"/>
    </xf>
    <xf numFmtId="169" fontId="53" fillId="9" borderId="13" xfId="39" applyNumberFormat="1" applyFont="1" applyFill="1" applyBorder="1" applyAlignment="1">
      <alignment horizontal="left" vertical="top"/>
    </xf>
    <xf numFmtId="0" fontId="0" fillId="9" borderId="13" xfId="0" applyFill="1" applyBorder="1" applyAlignment="1">
      <alignment horizontal="left" vertical="top"/>
    </xf>
    <xf numFmtId="4" fontId="55" fillId="0" borderId="30" xfId="39" applyNumberFormat="1" applyFont="1" applyBorder="1" applyAlignment="1">
      <alignment horizontal="center" vertical="center"/>
    </xf>
    <xf numFmtId="4" fontId="55" fillId="0" borderId="31" xfId="39" applyNumberFormat="1" applyFont="1" applyBorder="1" applyAlignment="1">
      <alignment horizontal="center" vertical="center"/>
    </xf>
    <xf numFmtId="4" fontId="55" fillId="8" borderId="30" xfId="39" applyNumberFormat="1" applyFont="1" applyFill="1" applyBorder="1" applyAlignment="1">
      <alignment horizontal="center" vertical="center"/>
    </xf>
    <xf numFmtId="0" fontId="101" fillId="9" borderId="0" xfId="39" applyFont="1" applyFill="1" applyAlignment="1">
      <alignment horizontal="left" vertical="center"/>
    </xf>
    <xf numFmtId="16" fontId="99" fillId="0" borderId="26" xfId="75" applyNumberFormat="1" applyFont="1" applyBorder="1" applyAlignment="1">
      <alignment horizontal="center" vertical="center" wrapText="1"/>
    </xf>
    <xf numFmtId="0" fontId="55" fillId="9" borderId="0" xfId="75" applyFont="1" applyFill="1" applyAlignment="1">
      <alignment vertical="top"/>
    </xf>
    <xf numFmtId="169" fontId="55" fillId="9" borderId="0" xfId="39" applyNumberFormat="1" applyFont="1" applyFill="1" applyAlignment="1">
      <alignment vertical="top"/>
    </xf>
    <xf numFmtId="0" fontId="55" fillId="9" borderId="0" xfId="39" applyFont="1" applyFill="1" applyAlignment="1">
      <alignment vertical="top"/>
    </xf>
    <xf numFmtId="3" fontId="53" fillId="0" borderId="26" xfId="75" applyNumberFormat="1" applyFont="1" applyBorder="1" applyAlignment="1">
      <alignment horizontal="center" vertical="center" wrapText="1"/>
    </xf>
    <xf numFmtId="3" fontId="53" fillId="8" borderId="26" xfId="75" applyNumberFormat="1" applyFont="1" applyFill="1" applyBorder="1" applyAlignment="1">
      <alignment horizontal="center" vertical="center" wrapText="1"/>
    </xf>
    <xf numFmtId="3" fontId="53" fillId="4" borderId="26" xfId="75" applyNumberFormat="1" applyFont="1" applyFill="1" applyBorder="1" applyAlignment="1">
      <alignment horizontal="center" vertical="center" wrapText="1"/>
    </xf>
    <xf numFmtId="49" fontId="99" fillId="0" borderId="26" xfId="75" quotePrefix="1" applyNumberFormat="1" applyFont="1" applyBorder="1" applyAlignment="1">
      <alignment horizontal="center" vertical="center" wrapText="1"/>
    </xf>
    <xf numFmtId="169" fontId="53" fillId="0" borderId="26" xfId="39" quotePrefix="1" applyNumberFormat="1" applyFont="1" applyBorder="1" applyAlignment="1">
      <alignment horizontal="center" vertical="center"/>
    </xf>
    <xf numFmtId="0" fontId="126" fillId="9" borderId="0" xfId="75" applyFont="1" applyFill="1" applyAlignment="1">
      <alignment horizontal="center" vertical="center"/>
    </xf>
    <xf numFmtId="169" fontId="125" fillId="9" borderId="32" xfId="39" applyNumberFormat="1" applyFont="1" applyFill="1" applyBorder="1" applyAlignment="1">
      <alignment horizontal="left" vertical="top"/>
    </xf>
    <xf numFmtId="2" fontId="56" fillId="9" borderId="0" xfId="39" applyNumberFormat="1" applyFont="1" applyFill="1" applyAlignment="1">
      <alignment vertical="center"/>
    </xf>
    <xf numFmtId="2" fontId="55" fillId="9" borderId="0" xfId="39" applyNumberFormat="1" applyFont="1" applyFill="1" applyAlignment="1">
      <alignment horizontal="left" vertical="top"/>
    </xf>
    <xf numFmtId="2" fontId="52" fillId="5" borderId="2" xfId="75" applyNumberFormat="1" applyFont="1" applyFill="1" applyBorder="1" applyAlignment="1">
      <alignment horizontal="center" vertical="center"/>
    </xf>
    <xf numFmtId="2" fontId="62" fillId="9" borderId="0" xfId="39" applyNumberFormat="1" applyFont="1" applyFill="1" applyAlignment="1">
      <alignment horizontal="left" vertical="center"/>
    </xf>
    <xf numFmtId="2" fontId="68" fillId="9" borderId="0" xfId="19" applyNumberFormat="1" applyFont="1" applyFill="1" applyBorder="1" applyAlignment="1" applyProtection="1">
      <alignment horizontal="center" vertical="center"/>
    </xf>
    <xf numFmtId="2" fontId="69" fillId="9" borderId="0" xfId="39" applyNumberFormat="1" applyFont="1" applyFill="1" applyAlignment="1">
      <alignment horizontal="left" vertical="center"/>
    </xf>
    <xf numFmtId="169" fontId="53" fillId="8" borderId="26" xfId="75" applyNumberFormat="1" applyFont="1" applyFill="1" applyBorder="1" applyAlignment="1">
      <alignment horizontal="center" vertical="center" wrapText="1"/>
    </xf>
    <xf numFmtId="4" fontId="55" fillId="8" borderId="0" xfId="39" applyNumberFormat="1" applyFont="1" applyFill="1" applyAlignment="1">
      <alignment vertical="center"/>
    </xf>
    <xf numFmtId="4" fontId="55" fillId="4" borderId="26" xfId="39" applyNumberFormat="1" applyFont="1" applyFill="1" applyBorder="1" applyAlignment="1">
      <alignment vertical="center"/>
    </xf>
    <xf numFmtId="2" fontId="83" fillId="0" borderId="0" xfId="75" applyNumberFormat="1" applyFont="1" applyAlignment="1">
      <alignment horizontal="center" vertical="center" wrapText="1"/>
    </xf>
    <xf numFmtId="169" fontId="83" fillId="0" borderId="0" xfId="39" applyNumberFormat="1" applyFont="1" applyAlignment="1">
      <alignment horizontal="center" vertical="center"/>
    </xf>
    <xf numFmtId="2" fontId="53" fillId="0" borderId="42" xfId="0" applyNumberFormat="1" applyFont="1" applyBorder="1" applyAlignment="1">
      <alignment horizontal="center" vertical="center"/>
    </xf>
    <xf numFmtId="0" fontId="53" fillId="0" borderId="42" xfId="0" applyFont="1" applyBorder="1" applyAlignment="1">
      <alignment horizontal="center" vertical="center" wrapText="1"/>
    </xf>
    <xf numFmtId="0" fontId="25" fillId="0" borderId="0" xfId="75" applyFont="1" applyAlignment="1">
      <alignment wrapText="1"/>
    </xf>
    <xf numFmtId="0" fontId="25" fillId="0" borderId="0" xfId="75" applyFont="1" applyAlignment="1">
      <alignment vertical="center" wrapText="1"/>
    </xf>
    <xf numFmtId="2" fontId="130" fillId="9" borderId="0" xfId="39" applyNumberFormat="1" applyFont="1" applyFill="1" applyAlignment="1">
      <alignment horizontal="left" vertical="center"/>
    </xf>
    <xf numFmtId="0" fontId="79" fillId="9" borderId="0" xfId="19" applyFont="1" applyFill="1" applyBorder="1" applyAlignment="1" applyProtection="1">
      <alignment vertical="center" wrapText="1"/>
    </xf>
    <xf numFmtId="166" fontId="36" fillId="11" borderId="0" xfId="78" applyNumberFormat="1" applyFont="1" applyFill="1" applyAlignment="1">
      <alignment vertical="center" wrapText="1"/>
    </xf>
    <xf numFmtId="166" fontId="36" fillId="11" borderId="0" xfId="78" applyNumberFormat="1" applyFont="1" applyFill="1" applyAlignment="1">
      <alignment horizontal="center" vertical="center" wrapText="1"/>
    </xf>
    <xf numFmtId="169" fontId="53" fillId="11" borderId="0" xfId="39" applyNumberFormat="1" applyFont="1" applyFill="1" applyAlignment="1">
      <alignment vertical="center"/>
    </xf>
    <xf numFmtId="166" fontId="134" fillId="5" borderId="1" xfId="75" applyNumberFormat="1" applyFont="1" applyFill="1" applyBorder="1" applyAlignment="1">
      <alignment horizontal="center" vertical="center" wrapText="1"/>
    </xf>
    <xf numFmtId="3" fontId="132" fillId="5" borderId="1" xfId="75" applyNumberFormat="1" applyFont="1" applyFill="1" applyBorder="1" applyAlignment="1">
      <alignment horizontal="center" vertical="center" wrapText="1"/>
    </xf>
    <xf numFmtId="2" fontId="134" fillId="5" borderId="1" xfId="75" applyNumberFormat="1" applyFont="1" applyFill="1" applyBorder="1" applyAlignment="1">
      <alignment horizontal="center" vertical="center" wrapText="1"/>
    </xf>
    <xf numFmtId="0" fontId="136" fillId="0" borderId="0" xfId="75" applyFont="1"/>
    <xf numFmtId="2" fontId="134" fillId="5" borderId="1" xfId="75" applyNumberFormat="1" applyFont="1" applyFill="1" applyBorder="1" applyAlignment="1">
      <alignment horizontal="center" vertical="center"/>
    </xf>
    <xf numFmtId="2" fontId="134" fillId="5" borderId="2" xfId="75" applyNumberFormat="1" applyFont="1" applyFill="1" applyBorder="1" applyAlignment="1">
      <alignment horizontal="center" vertical="center" wrapText="1" shrinkToFit="1"/>
    </xf>
    <xf numFmtId="4" fontId="132" fillId="0" borderId="36" xfId="39" applyNumberFormat="1" applyFont="1" applyBorder="1" applyAlignment="1">
      <alignment horizontal="left" vertical="center" indent="1"/>
    </xf>
    <xf numFmtId="0" fontId="124" fillId="0" borderId="26" xfId="75" applyFont="1" applyBorder="1" applyAlignment="1">
      <alignment horizontal="center" vertical="center" wrapText="1"/>
    </xf>
    <xf numFmtId="4" fontId="132" fillId="8" borderId="36" xfId="39" applyNumberFormat="1" applyFont="1" applyFill="1" applyBorder="1" applyAlignment="1">
      <alignment horizontal="left" vertical="center" indent="1"/>
    </xf>
    <xf numFmtId="0" fontId="124" fillId="8" borderId="26" xfId="75" applyFont="1" applyFill="1" applyBorder="1" applyAlignment="1">
      <alignment horizontal="center" vertical="center" wrapText="1"/>
    </xf>
    <xf numFmtId="4" fontId="132" fillId="4" borderId="36" xfId="39" applyNumberFormat="1" applyFont="1" applyFill="1" applyBorder="1" applyAlignment="1">
      <alignment horizontal="left" vertical="center" indent="1"/>
    </xf>
    <xf numFmtId="0" fontId="124" fillId="4" borderId="26" xfId="75" applyFont="1" applyFill="1" applyBorder="1" applyAlignment="1">
      <alignment horizontal="center" vertical="center" wrapText="1"/>
    </xf>
    <xf numFmtId="0" fontId="133" fillId="8" borderId="26" xfId="75" applyFont="1" applyFill="1" applyBorder="1" applyAlignment="1">
      <alignment horizontal="center" vertical="center" wrapText="1"/>
    </xf>
    <xf numFmtId="0" fontId="133" fillId="0" borderId="26" xfId="75" applyFont="1" applyBorder="1" applyAlignment="1">
      <alignment horizontal="center" vertical="center" wrapText="1"/>
    </xf>
    <xf numFmtId="0" fontId="134" fillId="5" borderId="0" xfId="39" applyFont="1" applyFill="1" applyAlignment="1">
      <alignment vertical="center"/>
    </xf>
    <xf numFmtId="166" fontId="141" fillId="9" borderId="0" xfId="75" applyNumberFormat="1" applyFont="1" applyFill="1" applyAlignment="1">
      <alignment horizontal="center" vertical="center"/>
    </xf>
    <xf numFmtId="169" fontId="135" fillId="9" borderId="0" xfId="39" applyNumberFormat="1" applyFont="1" applyFill="1" applyAlignment="1">
      <alignment horizontal="left" vertical="top" wrapText="1"/>
    </xf>
    <xf numFmtId="166" fontId="136" fillId="0" borderId="0" xfId="78" applyNumberFormat="1" applyFont="1" applyAlignment="1">
      <alignment vertical="center" wrapText="1"/>
    </xf>
    <xf numFmtId="166" fontId="141" fillId="0" borderId="0" xfId="75" applyNumberFormat="1" applyFont="1" applyAlignment="1">
      <alignment horizontal="center" vertical="center"/>
    </xf>
    <xf numFmtId="4" fontId="139" fillId="0" borderId="22" xfId="39" applyNumberFormat="1" applyFont="1" applyBorder="1" applyAlignment="1">
      <alignment horizontal="left" vertical="center" indent="1"/>
    </xf>
    <xf numFmtId="4" fontId="132" fillId="8" borderId="33" xfId="39" applyNumberFormat="1" applyFont="1" applyFill="1" applyBorder="1" applyAlignment="1">
      <alignment horizontal="center" vertical="center"/>
    </xf>
    <xf numFmtId="4" fontId="132" fillId="8" borderId="36" xfId="39" applyNumberFormat="1" applyFont="1" applyFill="1" applyBorder="1" applyAlignment="1">
      <alignment horizontal="center" vertical="center"/>
    </xf>
    <xf numFmtId="0" fontId="20" fillId="0" borderId="0" xfId="75" applyFont="1" applyAlignment="1">
      <alignment horizontal="left"/>
    </xf>
    <xf numFmtId="0" fontId="93" fillId="5" borderId="0" xfId="75" applyFont="1" applyFill="1" applyAlignment="1">
      <alignment horizontal="left"/>
    </xf>
    <xf numFmtId="0" fontId="25" fillId="0" borderId="23" xfId="75" applyFont="1" applyBorder="1" applyAlignment="1">
      <alignment horizontal="left" wrapText="1"/>
    </xf>
    <xf numFmtId="169" fontId="85" fillId="8" borderId="26" xfId="39" applyNumberFormat="1" applyFont="1" applyFill="1" applyBorder="1" applyAlignment="1">
      <alignment vertical="center"/>
    </xf>
    <xf numFmtId="169" fontId="109" fillId="8" borderId="26" xfId="39" applyNumberFormat="1" applyFont="1" applyFill="1" applyBorder="1" applyAlignment="1">
      <alignment vertical="center"/>
    </xf>
    <xf numFmtId="4" fontId="55" fillId="4" borderId="0" xfId="39" applyNumberFormat="1" applyFont="1" applyFill="1" applyAlignment="1">
      <alignment vertical="center"/>
    </xf>
    <xf numFmtId="169" fontId="109" fillId="0" borderId="26" xfId="39" applyNumberFormat="1" applyFont="1" applyBorder="1" applyAlignment="1">
      <alignment vertical="center"/>
    </xf>
    <xf numFmtId="169" fontId="133" fillId="0" borderId="0" xfId="39" applyNumberFormat="1" applyFont="1" applyAlignment="1">
      <alignment horizontal="center" vertical="center"/>
    </xf>
    <xf numFmtId="4" fontId="83" fillId="4" borderId="22" xfId="39" applyNumberFormat="1" applyFont="1" applyFill="1" applyBorder="1" applyAlignment="1">
      <alignment horizontal="left" vertical="center" indent="1"/>
    </xf>
    <xf numFmtId="4" fontId="84" fillId="4" borderId="22" xfId="39" applyNumberFormat="1" applyFont="1" applyFill="1" applyBorder="1" applyAlignment="1">
      <alignment horizontal="left" vertical="center" indent="1"/>
    </xf>
    <xf numFmtId="0" fontId="11" fillId="0" borderId="0" xfId="27"/>
    <xf numFmtId="0" fontId="146" fillId="12" borderId="73" xfId="27" applyFont="1" applyFill="1" applyBorder="1"/>
    <xf numFmtId="0" fontId="146" fillId="12" borderId="0" xfId="27" applyFont="1" applyFill="1"/>
    <xf numFmtId="14" fontId="146" fillId="12" borderId="0" xfId="27" applyNumberFormat="1" applyFont="1" applyFill="1" applyAlignment="1">
      <alignment horizontal="left"/>
    </xf>
    <xf numFmtId="0" fontId="147" fillId="12" borderId="0" xfId="27" applyFont="1" applyFill="1" applyAlignment="1">
      <alignment vertical="center"/>
    </xf>
    <xf numFmtId="0" fontId="147" fillId="12" borderId="74" xfId="27" applyFont="1" applyFill="1" applyBorder="1" applyAlignment="1">
      <alignment vertical="center"/>
    </xf>
    <xf numFmtId="0" fontId="147" fillId="12" borderId="75" xfId="27" applyFont="1" applyFill="1" applyBorder="1" applyAlignment="1">
      <alignment vertical="center"/>
    </xf>
    <xf numFmtId="0" fontId="147" fillId="12" borderId="76" xfId="27" applyFont="1" applyFill="1" applyBorder="1" applyAlignment="1">
      <alignment vertical="center"/>
    </xf>
    <xf numFmtId="0" fontId="147" fillId="12" borderId="66" xfId="27" applyFont="1" applyFill="1" applyBorder="1" applyAlignment="1">
      <alignment horizontal="right" vertical="center"/>
    </xf>
    <xf numFmtId="9" fontId="146" fillId="12" borderId="75" xfId="27" applyNumberFormat="1" applyFont="1" applyFill="1" applyBorder="1" applyAlignment="1">
      <alignment horizontal="center" vertical="center"/>
    </xf>
    <xf numFmtId="0" fontId="11" fillId="0" borderId="0" xfId="27" applyAlignment="1">
      <alignment horizontal="center" vertical="center"/>
    </xf>
    <xf numFmtId="0" fontId="148" fillId="12" borderId="79" xfId="27" applyFont="1" applyFill="1" applyBorder="1" applyAlignment="1">
      <alignment horizontal="left" vertical="center"/>
    </xf>
    <xf numFmtId="0" fontId="149" fillId="12" borderId="74" xfId="27" applyFont="1" applyFill="1" applyBorder="1" applyAlignment="1">
      <alignment horizontal="right" vertical="center"/>
    </xf>
    <xf numFmtId="0" fontId="149" fillId="12" borderId="80" xfId="27" applyFont="1" applyFill="1" applyBorder="1" applyAlignment="1">
      <alignment horizontal="right" vertical="center"/>
    </xf>
    <xf numFmtId="0" fontId="152" fillId="12" borderId="0" xfId="27" applyFont="1" applyFill="1" applyAlignment="1">
      <alignment horizontal="center" vertical="center"/>
    </xf>
    <xf numFmtId="0" fontId="153" fillId="12" borderId="0" xfId="27" applyFont="1" applyFill="1" applyAlignment="1">
      <alignment horizontal="left" vertical="center" indent="3" readingOrder="1"/>
    </xf>
    <xf numFmtId="0" fontId="154" fillId="12" borderId="0" xfId="27" applyFont="1" applyFill="1" applyAlignment="1">
      <alignment horizontal="left" vertical="center" indent="3" readingOrder="1"/>
    </xf>
    <xf numFmtId="3" fontId="52" fillId="12" borderId="0" xfId="39" applyNumberFormat="1" applyFont="1" applyFill="1" applyAlignment="1">
      <alignment vertical="center"/>
    </xf>
    <xf numFmtId="3" fontId="69" fillId="12" borderId="0" xfId="27" applyNumberFormat="1" applyFont="1" applyFill="1" applyAlignment="1">
      <alignment vertical="center" wrapText="1"/>
    </xf>
    <xf numFmtId="3" fontId="69" fillId="12" borderId="81" xfId="27" applyNumberFormat="1" applyFont="1" applyFill="1" applyBorder="1" applyAlignment="1">
      <alignment vertical="center" wrapText="1"/>
    </xf>
    <xf numFmtId="3" fontId="52" fillId="12" borderId="81" xfId="39" applyNumberFormat="1" applyFont="1" applyFill="1" applyBorder="1" applyAlignment="1">
      <alignment vertical="center"/>
    </xf>
    <xf numFmtId="0" fontId="153" fillId="12" borderId="0" xfId="27" applyFont="1" applyFill="1" applyAlignment="1">
      <alignment horizontal="left" vertical="top" indent="3" readingOrder="1"/>
    </xf>
    <xf numFmtId="0" fontId="151" fillId="12" borderId="0" xfId="27" applyFont="1" applyFill="1" applyAlignment="1">
      <alignment horizontal="center" vertical="center"/>
    </xf>
    <xf numFmtId="3" fontId="156" fillId="12" borderId="66" xfId="161" applyNumberFormat="1" applyFont="1" applyFill="1" applyBorder="1" applyAlignment="1">
      <alignment horizontal="center" vertical="center"/>
    </xf>
    <xf numFmtId="0" fontId="158" fillId="14" borderId="82" xfId="162" applyFont="1" applyFill="1" applyBorder="1" applyAlignment="1">
      <alignment horizontal="left"/>
    </xf>
    <xf numFmtId="0" fontId="158" fillId="14" borderId="82" xfId="162" applyFont="1" applyFill="1" applyBorder="1" applyAlignment="1">
      <alignment horizontal="left" vertical="top"/>
    </xf>
    <xf numFmtId="0" fontId="44" fillId="0" borderId="66" xfId="27" applyFont="1" applyBorder="1" applyAlignment="1">
      <alignment horizontal="center" vertical="center"/>
    </xf>
    <xf numFmtId="0" fontId="159" fillId="0" borderId="66" xfId="27" applyFont="1" applyBorder="1" applyAlignment="1">
      <alignment horizontal="center" vertical="center"/>
    </xf>
    <xf numFmtId="0" fontId="44" fillId="0" borderId="66" xfId="27" applyFont="1" applyBorder="1" applyAlignment="1">
      <alignment horizontal="center" vertical="center" readingOrder="1"/>
    </xf>
    <xf numFmtId="3" fontId="19" fillId="0" borderId="66" xfId="39" applyNumberFormat="1" applyFont="1" applyBorder="1" applyAlignment="1">
      <alignment horizontal="center" vertical="center"/>
    </xf>
    <xf numFmtId="3" fontId="74" fillId="0" borderId="66" xfId="27" applyNumberFormat="1" applyFont="1" applyBorder="1" applyAlignment="1">
      <alignment horizontal="center" vertical="center"/>
    </xf>
    <xf numFmtId="0" fontId="160" fillId="0" borderId="77" xfId="27" applyFont="1" applyBorder="1"/>
    <xf numFmtId="0" fontId="160" fillId="0" borderId="66" xfId="27" applyFont="1" applyBorder="1" applyAlignment="1">
      <alignment vertical="center"/>
    </xf>
    <xf numFmtId="49" fontId="159" fillId="0" borderId="66" xfId="27" applyNumberFormat="1" applyFont="1" applyBorder="1" applyAlignment="1">
      <alignment horizontal="center" vertical="center"/>
    </xf>
    <xf numFmtId="0" fontId="160" fillId="0" borderId="66" xfId="27" applyFont="1" applyBorder="1" applyAlignment="1">
      <alignment horizontal="center" vertical="center"/>
    </xf>
    <xf numFmtId="0" fontId="160" fillId="0" borderId="77" xfId="27" applyFont="1" applyBorder="1" applyAlignment="1">
      <alignment horizontal="center" vertical="center"/>
    </xf>
    <xf numFmtId="0" fontId="161" fillId="0" borderId="77" xfId="27" applyFont="1" applyBorder="1" applyAlignment="1">
      <alignment horizontal="center" vertical="center" wrapText="1"/>
    </xf>
    <xf numFmtId="0" fontId="160" fillId="0" borderId="66" xfId="27" applyFont="1" applyBorder="1"/>
    <xf numFmtId="0" fontId="161" fillId="0" borderId="66" xfId="27" applyFont="1" applyBorder="1" applyAlignment="1">
      <alignment horizontal="center" vertical="center" wrapText="1"/>
    </xf>
    <xf numFmtId="0" fontId="160" fillId="0" borderId="0" xfId="27" applyFont="1"/>
    <xf numFmtId="0" fontId="160" fillId="0" borderId="0" xfId="27" applyFont="1" applyAlignment="1">
      <alignment vertical="center"/>
    </xf>
    <xf numFmtId="49" fontId="159" fillId="0" borderId="0" xfId="27" applyNumberFormat="1" applyFont="1" applyAlignment="1">
      <alignment horizontal="center" vertical="center"/>
    </xf>
    <xf numFmtId="0" fontId="160" fillId="0" borderId="0" xfId="27" applyFont="1" applyAlignment="1">
      <alignment horizontal="center" vertical="center"/>
    </xf>
    <xf numFmtId="0" fontId="161" fillId="0" borderId="0" xfId="27" applyFont="1" applyAlignment="1">
      <alignment horizontal="center" vertical="center" wrapText="1"/>
    </xf>
    <xf numFmtId="3" fontId="19" fillId="0" borderId="0" xfId="39" applyNumberFormat="1" applyFont="1" applyAlignment="1">
      <alignment horizontal="center" vertical="center"/>
    </xf>
    <xf numFmtId="3" fontId="74" fillId="0" borderId="0" xfId="27" applyNumberFormat="1" applyFont="1" applyAlignment="1">
      <alignment horizontal="center" vertical="center"/>
    </xf>
    <xf numFmtId="0" fontId="11" fillId="4" borderId="0" xfId="27" applyFill="1"/>
    <xf numFmtId="0" fontId="44" fillId="8" borderId="0" xfId="0" applyFont="1" applyFill="1" applyAlignment="1">
      <alignment horizontal="left" vertical="center"/>
    </xf>
    <xf numFmtId="0" fontId="147" fillId="12" borderId="0" xfId="27" applyFont="1" applyFill="1" applyAlignment="1">
      <alignment horizontal="right"/>
    </xf>
    <xf numFmtId="2" fontId="53" fillId="0" borderId="26" xfId="75" applyNumberFormat="1" applyFont="1" applyBorder="1" applyAlignment="1">
      <alignment horizontal="left" vertical="center"/>
    </xf>
    <xf numFmtId="0" fontId="97" fillId="9" borderId="52" xfId="19" applyFont="1" applyFill="1" applyBorder="1" applyAlignment="1" applyProtection="1">
      <alignment vertical="center" wrapText="1"/>
    </xf>
    <xf numFmtId="169" fontId="162" fillId="0" borderId="0" xfId="75" applyNumberFormat="1" applyFont="1"/>
    <xf numFmtId="2" fontId="53" fillId="0" borderId="26" xfId="75" applyNumberFormat="1" applyFont="1" applyBorder="1" applyAlignment="1">
      <alignment horizontal="center" vertical="center" wrapText="1"/>
    </xf>
    <xf numFmtId="0" fontId="25" fillId="0" borderId="0" xfId="75" applyFont="1" applyAlignment="1">
      <alignment horizontal="center" vertical="center" wrapText="1"/>
    </xf>
    <xf numFmtId="2" fontId="53" fillId="0" borderId="22" xfId="75" applyNumberFormat="1" applyFont="1" applyBorder="1" applyAlignment="1">
      <alignment horizontal="center" vertical="center"/>
    </xf>
    <xf numFmtId="4" fontId="118" fillId="0" borderId="22" xfId="39" applyNumberFormat="1" applyFont="1" applyBorder="1" applyAlignment="1">
      <alignment horizontal="left" vertical="center"/>
    </xf>
    <xf numFmtId="2" fontId="126" fillId="0" borderId="26" xfId="39" applyNumberFormat="1" applyFont="1" applyBorder="1" applyAlignment="1">
      <alignment horizontal="center" vertical="center"/>
    </xf>
    <xf numFmtId="9" fontId="164" fillId="0" borderId="0" xfId="40" applyFont="1" applyBorder="1" applyAlignment="1">
      <alignment horizontal="center" vertical="center"/>
    </xf>
    <xf numFmtId="9" fontId="0" fillId="0" borderId="0" xfId="0" applyNumberFormat="1"/>
    <xf numFmtId="0" fontId="25" fillId="0" borderId="23" xfId="75" applyFont="1" applyBorder="1" applyAlignment="1">
      <alignment vertical="center" wrapText="1"/>
    </xf>
    <xf numFmtId="169" fontId="85" fillId="8" borderId="0" xfId="39" applyNumberFormat="1" applyFont="1" applyFill="1" applyAlignment="1">
      <alignment vertical="center"/>
    </xf>
    <xf numFmtId="166" fontId="51" fillId="10" borderId="1" xfId="0" applyNumberFormat="1" applyFont="1" applyFill="1" applyBorder="1" applyAlignment="1">
      <alignment horizontal="center" vertical="center" wrapText="1" shrinkToFit="1"/>
    </xf>
    <xf numFmtId="169" fontId="53" fillId="0" borderId="0" xfId="39" applyNumberFormat="1" applyFont="1" applyAlignment="1">
      <alignment horizontal="center" vertical="center"/>
    </xf>
    <xf numFmtId="0" fontId="62" fillId="9" borderId="22" xfId="39" applyFont="1" applyFill="1" applyBorder="1" applyAlignment="1">
      <alignment horizontal="right" vertical="center" wrapText="1"/>
    </xf>
    <xf numFmtId="169" fontId="23" fillId="9" borderId="0" xfId="39" applyNumberFormat="1" applyFont="1" applyFill="1" applyAlignment="1">
      <alignment horizontal="left" vertical="center"/>
    </xf>
    <xf numFmtId="0" fontId="84" fillId="0" borderId="0" xfId="39" applyFont="1" applyAlignment="1">
      <alignment horizontal="center" vertical="center" wrapText="1"/>
    </xf>
    <xf numFmtId="169" fontId="84" fillId="0" borderId="0" xfId="39" applyNumberFormat="1" applyFont="1" applyAlignment="1">
      <alignment horizontal="center" vertical="center"/>
    </xf>
    <xf numFmtId="166" fontId="84" fillId="0" borderId="0" xfId="75" applyNumberFormat="1" applyFont="1" applyAlignment="1">
      <alignment horizontal="center" vertical="center"/>
    </xf>
    <xf numFmtId="169" fontId="84" fillId="0" borderId="0" xfId="39" applyNumberFormat="1" applyFont="1" applyAlignment="1">
      <alignment horizontal="center" vertical="center" wrapText="1"/>
    </xf>
    <xf numFmtId="166" fontId="84" fillId="0" borderId="0" xfId="75" quotePrefix="1" applyNumberFormat="1" applyFont="1" applyAlignment="1">
      <alignment horizontal="center" vertical="center"/>
    </xf>
    <xf numFmtId="0" fontId="99" fillId="0" borderId="0" xfId="39" applyFont="1" applyAlignment="1">
      <alignment horizontal="center" vertical="center" wrapText="1"/>
    </xf>
    <xf numFmtId="169" fontId="99" fillId="0" borderId="0" xfId="39" applyNumberFormat="1" applyFont="1" applyAlignment="1">
      <alignment horizontal="center" vertical="center"/>
    </xf>
    <xf numFmtId="166" fontId="99" fillId="0" borderId="0" xfId="75" applyNumberFormat="1" applyFont="1" applyAlignment="1">
      <alignment horizontal="center" vertical="center"/>
    </xf>
    <xf numFmtId="166" fontId="99" fillId="0" borderId="0" xfId="75" quotePrefix="1" applyNumberFormat="1" applyFont="1" applyAlignment="1">
      <alignment horizontal="center" vertical="center"/>
    </xf>
    <xf numFmtId="169" fontId="133" fillId="0" borderId="26" xfId="39" applyNumberFormat="1" applyFont="1" applyBorder="1" applyAlignment="1">
      <alignment horizontal="center" vertical="center"/>
    </xf>
    <xf numFmtId="3" fontId="81" fillId="5" borderId="44" xfId="39" applyNumberFormat="1" applyFont="1" applyFill="1" applyBorder="1" applyAlignment="1">
      <alignment horizontal="center" vertical="center"/>
    </xf>
    <xf numFmtId="2" fontId="133" fillId="0" borderId="26" xfId="39" applyNumberFormat="1" applyFont="1" applyBorder="1" applyAlignment="1">
      <alignment horizontal="center" vertical="center"/>
    </xf>
    <xf numFmtId="0" fontId="25" fillId="0" borderId="23" xfId="75" applyFont="1" applyBorder="1" applyAlignment="1">
      <alignment horizontal="left" vertical="center" wrapText="1"/>
    </xf>
    <xf numFmtId="0" fontId="25" fillId="0" borderId="0" xfId="75" applyFont="1" applyAlignment="1">
      <alignment horizontal="left" vertical="center" wrapText="1"/>
    </xf>
    <xf numFmtId="0" fontId="79" fillId="9" borderId="0" xfId="19" applyFont="1" applyFill="1" applyBorder="1" applyAlignment="1" applyProtection="1">
      <alignment horizontal="center" vertical="center" wrapText="1"/>
    </xf>
    <xf numFmtId="166" fontId="134" fillId="5" borderId="2" xfId="75" applyNumberFormat="1" applyFont="1" applyFill="1" applyBorder="1" applyAlignment="1">
      <alignment horizontal="center" vertical="center" wrapText="1"/>
    </xf>
    <xf numFmtId="49" fontId="84" fillId="0" borderId="26" xfId="75" quotePrefix="1" applyNumberFormat="1" applyFont="1" applyBorder="1" applyAlignment="1">
      <alignment horizontal="center" vertical="center" wrapText="1"/>
    </xf>
    <xf numFmtId="0" fontId="65" fillId="9" borderId="0" xfId="75" applyFont="1" applyFill="1" applyAlignment="1">
      <alignment vertical="center"/>
    </xf>
    <xf numFmtId="2" fontId="129" fillId="9" borderId="0" xfId="75" applyNumberFormat="1" applyFont="1" applyFill="1" applyAlignment="1">
      <alignment horizontal="left" vertical="center"/>
    </xf>
    <xf numFmtId="2" fontId="55" fillId="9" borderId="0" xfId="75" applyNumberFormat="1" applyFont="1" applyFill="1" applyAlignment="1">
      <alignment horizontal="left" vertical="top"/>
    </xf>
    <xf numFmtId="2" fontId="65" fillId="9" borderId="0" xfId="75" applyNumberFormat="1" applyFont="1" applyFill="1" applyAlignment="1">
      <alignment horizontal="left" vertical="top"/>
    </xf>
    <xf numFmtId="2" fontId="11" fillId="9" borderId="0" xfId="75" applyNumberFormat="1" applyFill="1" applyAlignment="1">
      <alignment horizontal="left" vertical="top"/>
    </xf>
    <xf numFmtId="0" fontId="20" fillId="7" borderId="0" xfId="75" applyFont="1" applyFill="1"/>
    <xf numFmtId="0" fontId="129" fillId="9" borderId="0" xfId="75" applyFont="1" applyFill="1" applyAlignment="1">
      <alignment horizontal="left" vertical="top"/>
    </xf>
    <xf numFmtId="0" fontId="129" fillId="9" borderId="0" xfId="75" applyFont="1" applyFill="1"/>
    <xf numFmtId="0" fontId="11" fillId="9" borderId="32" xfId="75" applyFill="1" applyBorder="1" applyAlignment="1">
      <alignment horizontal="left" vertical="top"/>
    </xf>
    <xf numFmtId="0" fontId="11" fillId="9" borderId="0" xfId="75" applyFill="1" applyAlignment="1">
      <alignment vertical="center"/>
    </xf>
    <xf numFmtId="0" fontId="11" fillId="9" borderId="0" xfId="75" applyFill="1" applyAlignment="1">
      <alignment horizontal="left" vertical="center"/>
    </xf>
    <xf numFmtId="0" fontId="11" fillId="9" borderId="32" xfId="75" applyFill="1" applyBorder="1" applyAlignment="1">
      <alignment vertical="center"/>
    </xf>
    <xf numFmtId="0" fontId="72" fillId="9" borderId="0" xfId="75" applyFont="1" applyFill="1" applyAlignment="1">
      <alignment vertical="center"/>
    </xf>
    <xf numFmtId="0" fontId="11" fillId="9" borderId="0" xfId="75" applyFill="1"/>
    <xf numFmtId="0" fontId="65" fillId="9" borderId="0" xfId="75" applyFont="1" applyFill="1" applyAlignment="1">
      <alignment horizontal="left" vertical="top"/>
    </xf>
    <xf numFmtId="0" fontId="64" fillId="9" borderId="0" xfId="75" applyFont="1" applyFill="1" applyAlignment="1">
      <alignment vertical="center"/>
    </xf>
    <xf numFmtId="0" fontId="20" fillId="9" borderId="22" xfId="75" applyFont="1" applyFill="1" applyBorder="1"/>
    <xf numFmtId="0" fontId="20" fillId="9" borderId="0" xfId="75" applyFont="1" applyFill="1"/>
    <xf numFmtId="3" fontId="168" fillId="0" borderId="89" xfId="0" applyNumberFormat="1" applyFont="1" applyBorder="1" applyAlignment="1">
      <alignment horizontal="center" vertical="center"/>
    </xf>
    <xf numFmtId="3" fontId="84" fillId="0" borderId="54" xfId="75" applyNumberFormat="1" applyFont="1" applyBorder="1" applyAlignment="1">
      <alignment horizontal="center" vertical="center" wrapText="1"/>
    </xf>
    <xf numFmtId="0" fontId="23" fillId="15" borderId="0" xfId="75" applyFont="1" applyFill="1" applyAlignment="1">
      <alignment horizontal="center" vertical="center" shrinkToFit="1"/>
    </xf>
    <xf numFmtId="2" fontId="20" fillId="15" borderId="0" xfId="75" applyNumberFormat="1" applyFont="1" applyFill="1" applyAlignment="1">
      <alignment horizontal="center" vertical="center"/>
    </xf>
    <xf numFmtId="166" fontId="36" fillId="15" borderId="0" xfId="78" applyNumberFormat="1" applyFont="1" applyFill="1" applyAlignment="1">
      <alignment vertical="center" wrapText="1"/>
    </xf>
    <xf numFmtId="0" fontId="87" fillId="5" borderId="0" xfId="39" applyFont="1" applyFill="1" applyAlignment="1">
      <alignment horizontal="left"/>
    </xf>
    <xf numFmtId="0" fontId="169" fillId="0" borderId="0" xfId="75" applyFont="1"/>
    <xf numFmtId="2" fontId="87" fillId="0" borderId="0" xfId="75" applyNumberFormat="1" applyFont="1" applyAlignment="1">
      <alignment horizontal="center" vertical="center" wrapText="1"/>
    </xf>
    <xf numFmtId="4" fontId="71" fillId="0" borderId="0" xfId="39" applyNumberFormat="1" applyFont="1" applyAlignment="1">
      <alignment horizontal="center" vertical="center"/>
    </xf>
    <xf numFmtId="169" fontId="126" fillId="0" borderId="0" xfId="39" applyNumberFormat="1" applyFont="1" applyAlignment="1">
      <alignment horizontal="center" vertical="center"/>
    </xf>
    <xf numFmtId="0" fontId="19" fillId="9" borderId="0" xfId="39" applyFont="1" applyFill="1" applyAlignment="1">
      <alignment vertical="center" wrapText="1"/>
    </xf>
    <xf numFmtId="2" fontId="52" fillId="10" borderId="2" xfId="75" applyNumberFormat="1" applyFont="1" applyFill="1" applyBorder="1" applyAlignment="1">
      <alignment horizontal="center" vertical="center" wrapText="1"/>
    </xf>
    <xf numFmtId="0" fontId="51" fillId="10" borderId="1" xfId="75" applyFont="1" applyFill="1" applyBorder="1" applyAlignment="1">
      <alignment horizontal="center" vertical="center"/>
    </xf>
    <xf numFmtId="0" fontId="51" fillId="10" borderId="1" xfId="75" applyFont="1" applyFill="1" applyBorder="1" applyAlignment="1">
      <alignment horizontal="center" vertical="center" wrapText="1" shrinkToFit="1"/>
    </xf>
    <xf numFmtId="3" fontId="81" fillId="5" borderId="0" xfId="39" applyNumberFormat="1" applyFont="1" applyFill="1" applyAlignment="1">
      <alignment horizontal="center" vertical="center"/>
    </xf>
    <xf numFmtId="180" fontId="55" fillId="8" borderId="36" xfId="39" applyNumberFormat="1" applyFont="1" applyFill="1" applyBorder="1" applyAlignment="1">
      <alignment horizontal="center" vertical="center"/>
    </xf>
    <xf numFmtId="180" fontId="55" fillId="0" borderId="36" xfId="39" applyNumberFormat="1" applyFont="1" applyBorder="1" applyAlignment="1">
      <alignment horizontal="center" vertical="center"/>
    </xf>
    <xf numFmtId="180" fontId="24" fillId="9" borderId="0" xfId="75" applyNumberFormat="1" applyFont="1" applyFill="1" applyAlignment="1">
      <alignment horizontal="center" vertical="center"/>
    </xf>
    <xf numFmtId="180" fontId="55" fillId="0" borderId="0" xfId="39" applyNumberFormat="1" applyFont="1" applyAlignment="1">
      <alignment horizontal="center" vertical="center"/>
    </xf>
    <xf numFmtId="2" fontId="53" fillId="8" borderId="66" xfId="75" applyNumberFormat="1" applyFont="1" applyFill="1" applyBorder="1" applyAlignment="1">
      <alignment horizontal="center" vertical="center"/>
    </xf>
    <xf numFmtId="0" fontId="53" fillId="8" borderId="66" xfId="75" applyFont="1" applyFill="1" applyBorder="1" applyAlignment="1">
      <alignment horizontal="center" vertical="center" wrapText="1"/>
    </xf>
    <xf numFmtId="166" fontId="52" fillId="10" borderId="1" xfId="75" applyNumberFormat="1" applyFont="1" applyFill="1" applyBorder="1" applyAlignment="1">
      <alignment vertical="center" wrapText="1" shrinkToFit="1"/>
    </xf>
    <xf numFmtId="166" fontId="52" fillId="10" borderId="1" xfId="27" applyNumberFormat="1" applyFont="1" applyFill="1" applyBorder="1" applyAlignment="1">
      <alignment vertical="center" wrapText="1"/>
    </xf>
    <xf numFmtId="166" fontId="52" fillId="10" borderId="1" xfId="75" applyNumberFormat="1" applyFont="1" applyFill="1" applyBorder="1" applyAlignment="1">
      <alignment vertical="center" wrapText="1"/>
    </xf>
    <xf numFmtId="2" fontId="52" fillId="10" borderId="2" xfId="75" applyNumberFormat="1" applyFont="1" applyFill="1" applyBorder="1" applyAlignment="1">
      <alignment vertical="center" wrapText="1"/>
    </xf>
    <xf numFmtId="0" fontId="112" fillId="9" borderId="0" xfId="39" applyFont="1" applyFill="1" applyAlignment="1">
      <alignment vertical="center" wrapText="1"/>
    </xf>
    <xf numFmtId="4" fontId="55" fillId="8" borderId="66" xfId="39" applyNumberFormat="1" applyFont="1" applyFill="1" applyBorder="1" applyAlignment="1">
      <alignment horizontal="center" vertical="center"/>
    </xf>
    <xf numFmtId="3" fontId="53" fillId="8" borderId="66" xfId="75" applyNumberFormat="1" applyFont="1" applyFill="1" applyBorder="1" applyAlignment="1">
      <alignment horizontal="center" vertical="center" wrapText="1"/>
    </xf>
    <xf numFmtId="0" fontId="176" fillId="0" borderId="0" xfId="75" applyFont="1" applyAlignment="1">
      <alignment horizontal="justify" vertical="center" readingOrder="1"/>
    </xf>
    <xf numFmtId="0" fontId="176" fillId="0" borderId="0" xfId="75" applyFont="1" applyAlignment="1">
      <alignment horizontal="left" vertical="center" readingOrder="1"/>
    </xf>
    <xf numFmtId="3" fontId="52" fillId="10" borderId="66" xfId="75" applyNumberFormat="1" applyFont="1" applyFill="1" applyBorder="1" applyAlignment="1">
      <alignment horizontal="center" vertical="center" wrapText="1"/>
    </xf>
    <xf numFmtId="3" fontId="20" fillId="0" borderId="0" xfId="40" applyNumberFormat="1" applyFont="1" applyFill="1" applyBorder="1"/>
    <xf numFmtId="0" fontId="57" fillId="0" borderId="15" xfId="39" applyFont="1" applyBorder="1" applyAlignment="1">
      <alignment vertical="center" wrapText="1"/>
    </xf>
    <xf numFmtId="0" fontId="17" fillId="0" borderId="10" xfId="39" applyFont="1" applyBorder="1" applyAlignment="1">
      <alignment horizontal="center" vertical="center" wrapText="1"/>
    </xf>
    <xf numFmtId="169" fontId="53" fillId="0" borderId="10" xfId="39" applyNumberFormat="1" applyFont="1" applyBorder="1" applyAlignment="1">
      <alignment vertical="center"/>
    </xf>
    <xf numFmtId="169" fontId="19" fillId="0" borderId="15" xfId="39" applyNumberFormat="1" applyFont="1" applyBorder="1" applyAlignment="1">
      <alignment vertical="center"/>
    </xf>
    <xf numFmtId="0" fontId="57" fillId="0" borderId="10" xfId="39" applyFont="1" applyBorder="1" applyAlignment="1">
      <alignment vertical="center" wrapText="1"/>
    </xf>
    <xf numFmtId="0" fontId="17" fillId="0" borderId="0" xfId="39" applyFont="1" applyAlignment="1">
      <alignment horizontal="center" vertical="center" wrapText="1"/>
    </xf>
    <xf numFmtId="169" fontId="53" fillId="0" borderId="0" xfId="39" applyNumberFormat="1" applyFont="1" applyAlignment="1">
      <alignment vertical="center"/>
    </xf>
    <xf numFmtId="169" fontId="19" fillId="0" borderId="10" xfId="39" applyNumberFormat="1" applyFont="1" applyBorder="1" applyAlignment="1">
      <alignment vertical="center"/>
    </xf>
    <xf numFmtId="166" fontId="135" fillId="0" borderId="0" xfId="75" applyNumberFormat="1" applyFont="1" applyAlignment="1">
      <alignment horizontal="center" vertical="center" wrapText="1" shrinkToFit="1"/>
    </xf>
    <xf numFmtId="0" fontId="135" fillId="0" borderId="0" xfId="75" applyFont="1" applyAlignment="1">
      <alignment horizontal="center" vertical="center" wrapText="1" shrinkToFit="1"/>
    </xf>
    <xf numFmtId="166" fontId="135" fillId="0" borderId="0" xfId="75" applyNumberFormat="1" applyFont="1" applyAlignment="1">
      <alignment horizontal="center" vertical="center" wrapText="1"/>
    </xf>
    <xf numFmtId="2" fontId="135" fillId="0" borderId="0" xfId="75" applyNumberFormat="1" applyFont="1" applyAlignment="1">
      <alignment horizontal="center" vertical="center" wrapText="1"/>
    </xf>
    <xf numFmtId="0" fontId="23" fillId="0" borderId="74" xfId="75" applyFont="1" applyBorder="1" applyAlignment="1">
      <alignment horizontal="center"/>
    </xf>
    <xf numFmtId="166" fontId="24" fillId="0" borderId="74" xfId="75" applyNumberFormat="1" applyFont="1" applyBorder="1" applyAlignment="1">
      <alignment horizontal="center" vertical="center"/>
    </xf>
    <xf numFmtId="0" fontId="23" fillId="0" borderId="74" xfId="75" applyFont="1" applyBorder="1" applyAlignment="1">
      <alignment horizontal="center" vertical="center" shrinkToFit="1"/>
    </xf>
    <xf numFmtId="2" fontId="20" fillId="0" borderId="74" xfId="75" applyNumberFormat="1" applyFont="1" applyBorder="1" applyAlignment="1">
      <alignment horizontal="center" vertical="center"/>
    </xf>
    <xf numFmtId="0" fontId="20" fillId="0" borderId="74" xfId="75" applyFont="1" applyBorder="1"/>
    <xf numFmtId="0" fontId="79" fillId="9" borderId="53" xfId="19" applyFont="1" applyFill="1" applyBorder="1" applyAlignment="1" applyProtection="1">
      <alignment vertical="center" wrapText="1"/>
    </xf>
    <xf numFmtId="0" fontId="146" fillId="12" borderId="0" xfId="27" applyFont="1" applyFill="1" applyAlignment="1">
      <alignment horizontal="left"/>
    </xf>
    <xf numFmtId="0" fontId="81" fillId="10" borderId="0" xfId="39" applyFont="1" applyFill="1" applyAlignment="1">
      <alignment vertical="center"/>
    </xf>
    <xf numFmtId="0" fontId="62" fillId="9" borderId="13" xfId="39" applyFont="1" applyFill="1" applyBorder="1" applyAlignment="1">
      <alignment vertical="top"/>
    </xf>
    <xf numFmtId="4" fontId="73" fillId="0" borderId="12" xfId="39" applyNumberFormat="1" applyFont="1" applyBorder="1" applyAlignment="1">
      <alignment vertical="center"/>
    </xf>
    <xf numFmtId="0" fontId="62" fillId="9" borderId="0" xfId="39" applyFont="1" applyFill="1" applyAlignment="1">
      <alignment vertical="center"/>
    </xf>
    <xf numFmtId="4" fontId="83" fillId="0" borderId="26" xfId="39" applyNumberFormat="1" applyFont="1" applyBorder="1" applyAlignment="1">
      <alignment vertical="center"/>
    </xf>
    <xf numFmtId="4" fontId="83" fillId="0" borderId="0" xfId="39" applyNumberFormat="1" applyFont="1" applyAlignment="1">
      <alignment vertical="center"/>
    </xf>
    <xf numFmtId="4" fontId="106" fillId="0" borderId="26" xfId="39" applyNumberFormat="1" applyFont="1" applyBorder="1" applyAlignment="1">
      <alignment vertical="center"/>
    </xf>
    <xf numFmtId="4" fontId="83" fillId="0" borderId="36" xfId="39" applyNumberFormat="1" applyFont="1" applyBorder="1" applyAlignment="1">
      <alignment vertical="center"/>
    </xf>
    <xf numFmtId="4" fontId="98" fillId="0" borderId="26" xfId="39" applyNumberFormat="1" applyFont="1" applyBorder="1" applyAlignment="1">
      <alignment vertical="center"/>
    </xf>
    <xf numFmtId="4" fontId="55" fillId="0" borderId="26" xfId="39" applyNumberFormat="1" applyFont="1" applyBorder="1" applyAlignment="1">
      <alignment vertical="center"/>
    </xf>
    <xf numFmtId="4" fontId="55" fillId="0" borderId="0" xfId="39" applyNumberFormat="1" applyFont="1" applyAlignment="1">
      <alignment vertical="center"/>
    </xf>
    <xf numFmtId="0" fontId="55" fillId="0" borderId="26" xfId="75" applyFont="1" applyBorder="1" applyAlignment="1">
      <alignment vertical="center"/>
    </xf>
    <xf numFmtId="4" fontId="55" fillId="0" borderId="26" xfId="39" applyNumberFormat="1" applyFont="1" applyBorder="1" applyAlignment="1">
      <alignment vertical="center" wrapText="1"/>
    </xf>
    <xf numFmtId="4" fontId="132" fillId="0" borderId="26" xfId="39" applyNumberFormat="1" applyFont="1" applyBorder="1" applyAlignment="1">
      <alignment vertical="center" wrapText="1"/>
    </xf>
    <xf numFmtId="0" fontId="83" fillId="0" borderId="0" xfId="39" applyFont="1" applyAlignment="1">
      <alignment vertical="center" wrapText="1"/>
    </xf>
    <xf numFmtId="0" fontId="98" fillId="0" borderId="0" xfId="39" applyFont="1" applyAlignment="1">
      <alignment vertical="center" wrapText="1"/>
    </xf>
    <xf numFmtId="0" fontId="88" fillId="10" borderId="1" xfId="75" applyFont="1" applyFill="1" applyBorder="1" applyAlignment="1">
      <alignment vertical="center" wrapText="1" shrinkToFit="1"/>
    </xf>
    <xf numFmtId="2" fontId="177" fillId="9" borderId="0" xfId="39" applyNumberFormat="1" applyFont="1" applyFill="1" applyAlignment="1">
      <alignment horizontal="left" vertical="center"/>
    </xf>
    <xf numFmtId="4" fontId="132" fillId="8" borderId="26" xfId="39" applyNumberFormat="1" applyFont="1" applyFill="1" applyBorder="1" applyAlignment="1">
      <alignment horizontal="center" vertical="center"/>
    </xf>
    <xf numFmtId="0" fontId="137" fillId="8" borderId="26" xfId="75" applyFont="1" applyFill="1" applyBorder="1" applyAlignment="1">
      <alignment horizontal="center" vertical="center"/>
    </xf>
    <xf numFmtId="4" fontId="132" fillId="0" borderId="26" xfId="39" applyNumberFormat="1" applyFont="1" applyBorder="1" applyAlignment="1">
      <alignment horizontal="center" vertical="center"/>
    </xf>
    <xf numFmtId="0" fontId="137" fillId="0" borderId="26" xfId="75" applyFont="1" applyBorder="1" applyAlignment="1">
      <alignment horizontal="center" vertical="center"/>
    </xf>
    <xf numFmtId="4" fontId="132" fillId="8" borderId="44" xfId="39" applyNumberFormat="1" applyFont="1" applyFill="1" applyBorder="1" applyAlignment="1">
      <alignment horizontal="center" vertical="center"/>
    </xf>
    <xf numFmtId="4" fontId="132" fillId="8" borderId="42" xfId="39" applyNumberFormat="1" applyFont="1" applyFill="1" applyBorder="1" applyAlignment="1">
      <alignment horizontal="center" vertical="center"/>
    </xf>
    <xf numFmtId="2" fontId="52" fillId="6" borderId="7" xfId="75" applyNumberFormat="1" applyFont="1" applyFill="1" applyBorder="1" applyAlignment="1">
      <alignment horizontal="center" vertical="center" wrapText="1"/>
    </xf>
    <xf numFmtId="2" fontId="55" fillId="9" borderId="0" xfId="0" applyNumberFormat="1" applyFont="1" applyFill="1" applyAlignment="1">
      <alignment horizontal="left" vertical="top"/>
    </xf>
    <xf numFmtId="0" fontId="167" fillId="0" borderId="0" xfId="75" applyFont="1" applyAlignment="1">
      <alignment horizontal="left" vertical="center" wrapText="1"/>
    </xf>
    <xf numFmtId="0" fontId="57" fillId="0" borderId="0" xfId="39" applyFont="1" applyAlignment="1">
      <alignment vertical="center" wrapText="1"/>
    </xf>
    <xf numFmtId="3" fontId="177" fillId="13" borderId="77" xfId="39" applyNumberFormat="1" applyFont="1" applyFill="1" applyBorder="1" applyAlignment="1">
      <alignment horizontal="center" vertical="center"/>
    </xf>
    <xf numFmtId="166" fontId="52" fillId="10" borderId="22" xfId="75" applyNumberFormat="1" applyFont="1" applyFill="1" applyBorder="1" applyAlignment="1">
      <alignment horizontal="center" vertical="center" wrapText="1"/>
    </xf>
    <xf numFmtId="4" fontId="124" fillId="8" borderId="36" xfId="39" applyNumberFormat="1" applyFont="1" applyFill="1" applyBorder="1" applyAlignment="1">
      <alignment horizontal="left" vertical="center" indent="1"/>
    </xf>
    <xf numFmtId="4" fontId="124" fillId="0" borderId="36" xfId="39" applyNumberFormat="1" applyFont="1" applyBorder="1" applyAlignment="1">
      <alignment horizontal="left" vertical="center" indent="1"/>
    </xf>
    <xf numFmtId="169" fontId="19" fillId="9" borderId="0" xfId="39" applyNumberFormat="1" applyFont="1" applyFill="1" applyAlignment="1">
      <alignment horizontal="left"/>
    </xf>
    <xf numFmtId="2" fontId="53" fillId="0" borderId="0" xfId="0" applyNumberFormat="1" applyFont="1" applyAlignment="1">
      <alignment horizontal="center" vertical="center"/>
    </xf>
    <xf numFmtId="2" fontId="53" fillId="0" borderId="22" xfId="0" applyNumberFormat="1" applyFont="1" applyBorder="1" applyAlignment="1">
      <alignment horizontal="center" vertical="center"/>
    </xf>
    <xf numFmtId="169" fontId="36" fillId="9" borderId="0" xfId="39" applyNumberFormat="1" applyFont="1" applyFill="1" applyAlignment="1">
      <alignment horizontal="left" vertical="center"/>
    </xf>
    <xf numFmtId="0" fontId="11" fillId="4" borderId="0" xfId="75" applyFill="1" applyAlignment="1">
      <alignment horizontal="center"/>
    </xf>
    <xf numFmtId="0" fontId="78" fillId="6" borderId="0" xfId="39" applyFont="1" applyFill="1" applyAlignment="1">
      <alignment horizontal="center" vertical="center"/>
    </xf>
    <xf numFmtId="0" fontId="59" fillId="6" borderId="0" xfId="39" applyFont="1" applyFill="1" applyAlignment="1">
      <alignment horizontal="center" vertical="center" wrapText="1"/>
    </xf>
    <xf numFmtId="0" fontId="60" fillId="6" borderId="0" xfId="39" applyFont="1" applyFill="1" applyAlignment="1">
      <alignment horizontal="center" vertical="center" wrapText="1"/>
    </xf>
    <xf numFmtId="0" fontId="56" fillId="6" borderId="0" xfId="39" applyFont="1" applyFill="1" applyAlignment="1">
      <alignment horizontal="center" vertical="center"/>
    </xf>
    <xf numFmtId="166" fontId="48" fillId="4" borderId="0" xfId="78" applyNumberFormat="1" applyFont="1" applyFill="1" applyAlignment="1">
      <alignment horizontal="center" vertical="center" wrapText="1"/>
    </xf>
    <xf numFmtId="0" fontId="137" fillId="0" borderId="0" xfId="75" applyFont="1" applyAlignment="1">
      <alignment horizontal="center" vertical="center"/>
    </xf>
    <xf numFmtId="4" fontId="132" fillId="0" borderId="0" xfId="39" applyNumberFormat="1" applyFont="1" applyAlignment="1">
      <alignment vertical="center"/>
    </xf>
    <xf numFmtId="4" fontId="132" fillId="0" borderId="33" xfId="39" applyNumberFormat="1" applyFont="1" applyBorder="1" applyAlignment="1">
      <alignment horizontal="center" vertical="center"/>
    </xf>
    <xf numFmtId="4" fontId="132" fillId="0" borderId="36" xfId="39" applyNumberFormat="1" applyFont="1" applyBorder="1" applyAlignment="1">
      <alignment horizontal="center" vertical="center"/>
    </xf>
    <xf numFmtId="4" fontId="135" fillId="8" borderId="33" xfId="39" applyNumberFormat="1" applyFont="1" applyFill="1" applyBorder="1" applyAlignment="1">
      <alignment horizontal="center" vertical="center"/>
    </xf>
    <xf numFmtId="0" fontId="87" fillId="5" borderId="0" xfId="39" applyFont="1" applyFill="1" applyAlignment="1">
      <alignment horizontal="center" vertical="center" wrapText="1"/>
    </xf>
    <xf numFmtId="3" fontId="44" fillId="0" borderId="89" xfId="75" applyNumberFormat="1" applyFont="1" applyBorder="1" applyAlignment="1">
      <alignment horizontal="center" vertical="center"/>
    </xf>
    <xf numFmtId="3" fontId="181" fillId="5" borderId="0" xfId="39" applyNumberFormat="1" applyFont="1" applyFill="1" applyAlignment="1">
      <alignment vertical="center"/>
    </xf>
    <xf numFmtId="2" fontId="34" fillId="9" borderId="22" xfId="39" applyNumberFormat="1" applyFont="1" applyFill="1" applyBorder="1" applyAlignment="1">
      <alignment horizontal="left" vertical="center"/>
    </xf>
    <xf numFmtId="2" fontId="25" fillId="9" borderId="0" xfId="39" applyNumberFormat="1" applyFont="1" applyFill="1" applyAlignment="1">
      <alignment horizontal="left" vertical="top"/>
    </xf>
    <xf numFmtId="2" fontId="25" fillId="9" borderId="0" xfId="39" applyNumberFormat="1" applyFont="1" applyFill="1" applyAlignment="1">
      <alignment horizontal="left" vertical="center"/>
    </xf>
    <xf numFmtId="169" fontId="182" fillId="9" borderId="0" xfId="39" applyNumberFormat="1" applyFont="1" applyFill="1" applyAlignment="1">
      <alignment horizontal="left" vertical="center"/>
    </xf>
    <xf numFmtId="169" fontId="182" fillId="9" borderId="22" xfId="39" applyNumberFormat="1" applyFont="1" applyFill="1" applyBorder="1" applyAlignment="1">
      <alignment horizontal="left" vertical="center"/>
    </xf>
    <xf numFmtId="169" fontId="25" fillId="9" borderId="0" xfId="39" applyNumberFormat="1" applyFont="1" applyFill="1" applyAlignment="1">
      <alignment horizontal="left" vertical="top"/>
    </xf>
    <xf numFmtId="169" fontId="25" fillId="9" borderId="0" xfId="39" quotePrefix="1" applyNumberFormat="1" applyFont="1" applyFill="1" applyAlignment="1">
      <alignment horizontal="left" vertical="top"/>
    </xf>
    <xf numFmtId="9" fontId="25" fillId="9" borderId="32" xfId="163" applyFont="1" applyFill="1" applyBorder="1" applyAlignment="1">
      <alignment horizontal="left" vertical="top"/>
    </xf>
    <xf numFmtId="169" fontId="25" fillId="9" borderId="0" xfId="39" applyNumberFormat="1" applyFont="1" applyFill="1" applyAlignment="1">
      <alignment horizontal="left" vertical="center"/>
    </xf>
    <xf numFmtId="0" fontId="11" fillId="0" borderId="0" xfId="75"/>
    <xf numFmtId="3" fontId="81" fillId="5" borderId="36" xfId="39" applyNumberFormat="1" applyFont="1" applyFill="1" applyBorder="1" applyAlignment="1">
      <alignment horizontal="center" vertical="center"/>
    </xf>
    <xf numFmtId="0" fontId="53" fillId="0" borderId="42" xfId="75" applyFont="1" applyBorder="1" applyAlignment="1">
      <alignment horizontal="center" vertical="center" wrapText="1"/>
    </xf>
    <xf numFmtId="4" fontId="55" fillId="8" borderId="100" xfId="39" applyNumberFormat="1" applyFont="1" applyFill="1" applyBorder="1" applyAlignment="1">
      <alignment horizontal="center" vertical="center"/>
    </xf>
    <xf numFmtId="2" fontId="25" fillId="8" borderId="100" xfId="0" applyNumberFormat="1" applyFont="1" applyFill="1" applyBorder="1" applyAlignment="1">
      <alignment horizontal="center" vertical="center"/>
    </xf>
    <xf numFmtId="169" fontId="53" fillId="8" borderId="100" xfId="75" applyNumberFormat="1" applyFont="1" applyFill="1" applyBorder="1" applyAlignment="1">
      <alignment horizontal="center" vertical="center" wrapText="1"/>
    </xf>
    <xf numFmtId="169" fontId="109" fillId="8" borderId="100" xfId="39" applyNumberFormat="1" applyFont="1" applyFill="1" applyBorder="1" applyAlignment="1">
      <alignment vertical="center"/>
    </xf>
    <xf numFmtId="169" fontId="85" fillId="8" borderId="100" xfId="39" applyNumberFormat="1" applyFont="1" applyFill="1" applyBorder="1" applyAlignment="1">
      <alignment vertical="center"/>
    </xf>
    <xf numFmtId="4" fontId="55" fillId="8" borderId="100" xfId="39" applyNumberFormat="1" applyFont="1" applyFill="1" applyBorder="1" applyAlignment="1">
      <alignment horizontal="center" vertical="center" wrapText="1"/>
    </xf>
    <xf numFmtId="2" fontId="25" fillId="8" borderId="100" xfId="0" applyNumberFormat="1" applyFont="1" applyFill="1" applyBorder="1" applyAlignment="1">
      <alignment horizontal="center" vertical="center" wrapText="1"/>
    </xf>
    <xf numFmtId="0" fontId="53" fillId="8" borderId="100" xfId="75" applyFont="1" applyFill="1" applyBorder="1" applyAlignment="1">
      <alignment horizontal="center" vertical="center" wrapText="1"/>
    </xf>
    <xf numFmtId="4" fontId="55" fillId="4" borderId="100" xfId="39" applyNumberFormat="1" applyFont="1" applyFill="1" applyBorder="1" applyAlignment="1">
      <alignment horizontal="center" vertical="center" wrapText="1"/>
    </xf>
    <xf numFmtId="2" fontId="25" fillId="4" borderId="100" xfId="0" applyNumberFormat="1" applyFont="1" applyFill="1" applyBorder="1" applyAlignment="1">
      <alignment horizontal="center" vertical="center" wrapText="1"/>
    </xf>
    <xf numFmtId="0" fontId="53" fillId="4" borderId="100" xfId="75" applyFont="1" applyFill="1" applyBorder="1" applyAlignment="1">
      <alignment horizontal="center" vertical="center" wrapText="1"/>
    </xf>
    <xf numFmtId="169" fontId="109" fillId="4" borderId="100" xfId="39" applyNumberFormat="1" applyFont="1" applyFill="1" applyBorder="1" applyAlignment="1">
      <alignment vertical="center"/>
    </xf>
    <xf numFmtId="169" fontId="85" fillId="4" borderId="100" xfId="39" applyNumberFormat="1" applyFont="1" applyFill="1" applyBorder="1" applyAlignment="1">
      <alignment vertical="center"/>
    </xf>
    <xf numFmtId="2" fontId="111" fillId="9" borderId="0" xfId="39" applyNumberFormat="1" applyFont="1" applyFill="1" applyAlignment="1">
      <alignment horizontal="left" vertical="top" wrapText="1"/>
    </xf>
    <xf numFmtId="2" fontId="25" fillId="8" borderId="99" xfId="0" applyNumberFormat="1" applyFont="1" applyFill="1" applyBorder="1" applyAlignment="1">
      <alignment horizontal="center" vertical="center"/>
    </xf>
    <xf numFmtId="169" fontId="53" fillId="8" borderId="99" xfId="75" applyNumberFormat="1" applyFont="1" applyFill="1" applyBorder="1" applyAlignment="1">
      <alignment horizontal="center" vertical="center" wrapText="1"/>
    </xf>
    <xf numFmtId="169" fontId="109" fillId="8" borderId="99" xfId="39" applyNumberFormat="1" applyFont="1" applyFill="1" applyBorder="1" applyAlignment="1">
      <alignment vertical="center"/>
    </xf>
    <xf numFmtId="169" fontId="85" fillId="8" borderId="99" xfId="39" applyNumberFormat="1" applyFont="1" applyFill="1" applyBorder="1" applyAlignment="1">
      <alignment vertical="center"/>
    </xf>
    <xf numFmtId="4" fontId="83" fillId="0" borderId="99" xfId="39" applyNumberFormat="1" applyFont="1" applyBorder="1" applyAlignment="1">
      <alignment vertical="center" wrapText="1"/>
    </xf>
    <xf numFmtId="0" fontId="53" fillId="0" borderId="99" xfId="75" applyFont="1" applyBorder="1" applyAlignment="1">
      <alignment horizontal="center" vertical="center" wrapText="1"/>
    </xf>
    <xf numFmtId="169" fontId="109" fillId="0" borderId="99" xfId="39" applyNumberFormat="1" applyFont="1" applyBorder="1" applyAlignment="1">
      <alignment vertical="center"/>
    </xf>
    <xf numFmtId="169" fontId="85" fillId="0" borderId="99" xfId="39" applyNumberFormat="1" applyFont="1" applyBorder="1" applyAlignment="1">
      <alignment vertical="center"/>
    </xf>
    <xf numFmtId="4" fontId="83" fillId="8" borderId="99" xfId="39" applyNumberFormat="1" applyFont="1" applyFill="1" applyBorder="1" applyAlignment="1">
      <alignment vertical="center" wrapText="1"/>
    </xf>
    <xf numFmtId="0" fontId="53" fillId="8" borderId="99" xfId="75" applyFont="1" applyFill="1" applyBorder="1" applyAlignment="1">
      <alignment horizontal="center" vertical="center" wrapText="1"/>
    </xf>
    <xf numFmtId="2" fontId="87" fillId="9" borderId="0" xfId="39" applyNumberFormat="1" applyFont="1" applyFill="1" applyAlignment="1">
      <alignment horizontal="left" vertical="center"/>
    </xf>
    <xf numFmtId="0" fontId="133" fillId="4" borderId="26" xfId="75" applyFont="1" applyFill="1" applyBorder="1" applyAlignment="1">
      <alignment horizontal="center" vertical="center" wrapText="1"/>
    </xf>
    <xf numFmtId="3" fontId="84" fillId="4" borderId="26" xfId="75" applyNumberFormat="1" applyFont="1" applyFill="1" applyBorder="1" applyAlignment="1">
      <alignment horizontal="center" vertical="center" wrapText="1"/>
    </xf>
    <xf numFmtId="169" fontId="177" fillId="9" borderId="0" xfId="39" applyNumberFormat="1" applyFont="1" applyFill="1" applyAlignment="1">
      <alignment horizontal="left" vertical="top" wrapText="1"/>
    </xf>
    <xf numFmtId="169" fontId="177" fillId="9" borderId="32" xfId="39" applyNumberFormat="1" applyFont="1" applyFill="1" applyBorder="1" applyAlignment="1">
      <alignment horizontal="left" vertical="top" wrapText="1"/>
    </xf>
    <xf numFmtId="3" fontId="25" fillId="0" borderId="0" xfId="75" applyNumberFormat="1" applyFont="1" applyAlignment="1">
      <alignment vertical="center" wrapText="1"/>
    </xf>
    <xf numFmtId="4" fontId="24" fillId="0" borderId="0" xfId="75" applyNumberFormat="1" applyFont="1" applyAlignment="1">
      <alignment horizontal="center" vertical="center"/>
    </xf>
    <xf numFmtId="3" fontId="0" fillId="0" borderId="0" xfId="0" applyNumberFormat="1" applyAlignment="1">
      <alignment horizontal="center" vertical="center"/>
    </xf>
    <xf numFmtId="3" fontId="162" fillId="5" borderId="0" xfId="75" applyNumberFormat="1" applyFont="1" applyFill="1" applyAlignment="1">
      <alignment horizontal="center" vertical="center"/>
    </xf>
    <xf numFmtId="1" fontId="84" fillId="0" borderId="26" xfId="75" applyNumberFormat="1" applyFont="1" applyBorder="1" applyAlignment="1">
      <alignment horizontal="center" vertical="center" wrapText="1"/>
    </xf>
    <xf numFmtId="169" fontId="85" fillId="0" borderId="0" xfId="39" applyNumberFormat="1" applyFont="1" applyAlignment="1">
      <alignment vertical="center"/>
    </xf>
    <xf numFmtId="0" fontId="183" fillId="4" borderId="0" xfId="75" applyFont="1" applyFill="1" applyAlignment="1">
      <alignment horizontal="center"/>
    </xf>
    <xf numFmtId="169" fontId="184" fillId="6" borderId="0" xfId="39" applyNumberFormat="1" applyFont="1" applyFill="1" applyAlignment="1">
      <alignment horizontal="left" vertical="center"/>
    </xf>
    <xf numFmtId="169" fontId="134" fillId="6" borderId="0" xfId="39" applyNumberFormat="1" applyFont="1" applyFill="1" applyAlignment="1">
      <alignment horizontal="left" vertical="top" wrapText="1"/>
    </xf>
    <xf numFmtId="169" fontId="134" fillId="6" borderId="0" xfId="39" applyNumberFormat="1" applyFont="1" applyFill="1" applyAlignment="1">
      <alignment horizontal="left" vertical="top"/>
    </xf>
    <xf numFmtId="169" fontId="139" fillId="0" borderId="0" xfId="39" applyNumberFormat="1" applyFont="1" applyAlignment="1">
      <alignment vertical="center"/>
    </xf>
    <xf numFmtId="2" fontId="134" fillId="6" borderId="0" xfId="75" applyNumberFormat="1" applyFont="1" applyFill="1" applyAlignment="1">
      <alignment horizontal="center" vertical="center" wrapText="1"/>
    </xf>
    <xf numFmtId="4" fontId="132" fillId="2" borderId="0" xfId="39" applyNumberFormat="1" applyFont="1" applyFill="1" applyAlignment="1">
      <alignment horizontal="center" vertical="center"/>
    </xf>
    <xf numFmtId="4" fontId="132" fillId="4" borderId="0" xfId="39" applyNumberFormat="1" applyFont="1" applyFill="1" applyAlignment="1">
      <alignment horizontal="center" vertical="center"/>
    </xf>
    <xf numFmtId="166" fontId="135" fillId="4" borderId="0" xfId="78" applyNumberFormat="1" applyFont="1" applyFill="1" applyAlignment="1">
      <alignment vertical="center" wrapText="1"/>
    </xf>
    <xf numFmtId="0" fontId="135" fillId="0" borderId="0" xfId="75" applyFont="1" applyAlignment="1">
      <alignment horizontal="center"/>
    </xf>
    <xf numFmtId="2" fontId="133" fillId="0" borderId="0" xfId="39" applyNumberFormat="1" applyFont="1" applyAlignment="1">
      <alignment horizontal="center" vertical="center"/>
    </xf>
    <xf numFmtId="0" fontId="133" fillId="0" borderId="0" xfId="75" applyFont="1" applyAlignment="1">
      <alignment horizontal="center" vertical="center" wrapText="1"/>
    </xf>
    <xf numFmtId="169" fontId="124" fillId="0" borderId="26" xfId="39" applyNumberFormat="1" applyFont="1" applyBorder="1" applyAlignment="1">
      <alignment horizontal="center" vertical="center"/>
    </xf>
    <xf numFmtId="2" fontId="124" fillId="0" borderId="26" xfId="39" applyNumberFormat="1" applyFont="1" applyBorder="1" applyAlignment="1">
      <alignment horizontal="center" vertical="center"/>
    </xf>
    <xf numFmtId="0" fontId="84" fillId="0" borderId="0" xfId="75" applyFont="1" applyAlignment="1">
      <alignment horizontal="center" vertical="center" wrapText="1"/>
    </xf>
    <xf numFmtId="169" fontId="181" fillId="0" borderId="0" xfId="39" applyNumberFormat="1" applyFont="1" applyAlignment="1">
      <alignment horizontal="center" vertical="center"/>
    </xf>
    <xf numFmtId="4" fontId="185" fillId="16" borderId="0" xfId="39" applyNumberFormat="1" applyFont="1" applyFill="1" applyAlignment="1">
      <alignment vertical="center"/>
    </xf>
    <xf numFmtId="0" fontId="97" fillId="9" borderId="102" xfId="19" applyFont="1" applyFill="1" applyBorder="1" applyAlignment="1" applyProtection="1">
      <alignment vertical="center" wrapText="1"/>
    </xf>
    <xf numFmtId="4" fontId="55" fillId="16" borderId="99" xfId="39" applyNumberFormat="1" applyFont="1" applyFill="1" applyBorder="1" applyAlignment="1">
      <alignment vertical="center"/>
    </xf>
    <xf numFmtId="2" fontId="53" fillId="16" borderId="99" xfId="75" applyNumberFormat="1" applyFont="1" applyFill="1" applyBorder="1" applyAlignment="1">
      <alignment horizontal="center" vertical="center"/>
    </xf>
    <xf numFmtId="0" fontId="53" fillId="16" borderId="99" xfId="75" applyFont="1" applyFill="1" applyBorder="1" applyAlignment="1">
      <alignment horizontal="center" vertical="center" wrapText="1"/>
    </xf>
    <xf numFmtId="4" fontId="53" fillId="16" borderId="99" xfId="39" applyNumberFormat="1" applyFont="1" applyFill="1" applyBorder="1" applyAlignment="1">
      <alignment horizontal="center" vertical="center"/>
    </xf>
    <xf numFmtId="2" fontId="133" fillId="0" borderId="22" xfId="39" applyNumberFormat="1" applyFont="1" applyBorder="1" applyAlignment="1">
      <alignment horizontal="center" vertical="center"/>
    </xf>
    <xf numFmtId="3" fontId="84" fillId="0" borderId="22" xfId="75" applyNumberFormat="1" applyFont="1" applyBorder="1" applyAlignment="1">
      <alignment horizontal="center" vertical="center" wrapText="1"/>
    </xf>
    <xf numFmtId="4" fontId="139" fillId="16" borderId="22" xfId="39" applyNumberFormat="1" applyFont="1" applyFill="1" applyBorder="1" applyAlignment="1">
      <alignment horizontal="left" vertical="center" indent="1"/>
    </xf>
    <xf numFmtId="2" fontId="133" fillId="16" borderId="26" xfId="39" applyNumberFormat="1" applyFont="1" applyFill="1" applyBorder="1" applyAlignment="1">
      <alignment horizontal="center" vertical="center"/>
    </xf>
    <xf numFmtId="169" fontId="133" fillId="16" borderId="26" xfId="39" applyNumberFormat="1" applyFont="1" applyFill="1" applyBorder="1" applyAlignment="1">
      <alignment horizontal="center" vertical="center"/>
    </xf>
    <xf numFmtId="0" fontId="133" fillId="16" borderId="26" xfId="75" applyFont="1" applyFill="1" applyBorder="1" applyAlignment="1">
      <alignment horizontal="center" vertical="center" wrapText="1"/>
    </xf>
    <xf numFmtId="0" fontId="84" fillId="16" borderId="26" xfId="75" applyFont="1" applyFill="1" applyBorder="1" applyAlignment="1">
      <alignment horizontal="center" vertical="center" wrapText="1"/>
    </xf>
    <xf numFmtId="3" fontId="84" fillId="16" borderId="26" xfId="75" applyNumberFormat="1" applyFont="1" applyFill="1" applyBorder="1" applyAlignment="1">
      <alignment horizontal="center" vertical="center" wrapText="1"/>
    </xf>
    <xf numFmtId="0" fontId="20" fillId="0" borderId="0" xfId="75" applyFont="1" applyAlignment="1">
      <alignment horizontal="center"/>
    </xf>
    <xf numFmtId="169" fontId="69" fillId="6" borderId="0" xfId="39" applyNumberFormat="1" applyFont="1" applyFill="1" applyAlignment="1">
      <alignment horizontal="center" vertical="center"/>
    </xf>
    <xf numFmtId="0" fontId="55" fillId="6" borderId="0" xfId="39" applyFont="1" applyFill="1" applyAlignment="1">
      <alignment horizontal="center" vertical="center"/>
    </xf>
    <xf numFmtId="0" fontId="127" fillId="6" borderId="0" xfId="39" applyFont="1" applyFill="1" applyAlignment="1">
      <alignment horizontal="center" vertical="center" wrapText="1"/>
    </xf>
    <xf numFmtId="169" fontId="52" fillId="6" borderId="0" xfId="39" applyNumberFormat="1" applyFont="1" applyFill="1" applyAlignment="1">
      <alignment horizontal="center" vertical="top" wrapText="1"/>
    </xf>
    <xf numFmtId="169" fontId="52" fillId="6" borderId="0" xfId="39" applyNumberFormat="1" applyFont="1" applyFill="1" applyAlignment="1">
      <alignment horizontal="center" vertical="top"/>
    </xf>
    <xf numFmtId="0" fontId="52" fillId="6" borderId="0" xfId="39" applyFont="1" applyFill="1" applyAlignment="1">
      <alignment horizontal="center" vertical="center" wrapText="1"/>
    </xf>
    <xf numFmtId="0" fontId="128" fillId="6" borderId="0" xfId="39" applyFont="1" applyFill="1" applyAlignment="1">
      <alignment horizontal="center" vertical="center"/>
    </xf>
    <xf numFmtId="0" fontId="25" fillId="0" borderId="0" xfId="75" applyFont="1" applyAlignment="1">
      <alignment horizontal="center"/>
    </xf>
    <xf numFmtId="4" fontId="19" fillId="0" borderId="0" xfId="39" applyNumberFormat="1" applyFont="1" applyAlignment="1">
      <alignment horizontal="center" vertical="center"/>
    </xf>
    <xf numFmtId="169" fontId="85" fillId="16" borderId="26" xfId="39" applyNumberFormat="1" applyFont="1" applyFill="1" applyBorder="1" applyAlignment="1">
      <alignment horizontal="center" vertical="center"/>
    </xf>
    <xf numFmtId="2" fontId="124" fillId="8" borderId="26" xfId="39" applyNumberFormat="1" applyFont="1" applyFill="1" applyBorder="1" applyAlignment="1">
      <alignment horizontal="center" vertical="center"/>
    </xf>
    <xf numFmtId="2" fontId="139" fillId="0" borderId="0" xfId="75" applyNumberFormat="1" applyFont="1" applyAlignment="1">
      <alignment horizontal="center" vertical="center" wrapText="1"/>
    </xf>
    <xf numFmtId="2" fontId="124" fillId="0" borderId="0" xfId="39" applyNumberFormat="1" applyFont="1" applyAlignment="1">
      <alignment horizontal="center" vertical="center"/>
    </xf>
    <xf numFmtId="169" fontId="124" fillId="0" borderId="0" xfId="39" applyNumberFormat="1" applyFont="1" applyAlignment="1">
      <alignment horizontal="center" vertical="center"/>
    </xf>
    <xf numFmtId="0" fontId="124" fillId="0" borderId="0" xfId="75" applyFont="1" applyAlignment="1">
      <alignment horizontal="center" vertical="center" wrapText="1"/>
    </xf>
    <xf numFmtId="3" fontId="108" fillId="0" borderId="0" xfId="75" applyNumberFormat="1" applyFont="1" applyAlignment="1">
      <alignment horizontal="center" vertical="center" wrapText="1"/>
    </xf>
    <xf numFmtId="0" fontId="137" fillId="8" borderId="0" xfId="75" applyFont="1" applyFill="1" applyAlignment="1">
      <alignment horizontal="center" vertical="center"/>
    </xf>
    <xf numFmtId="169" fontId="109" fillId="0" borderId="0" xfId="39" applyNumberFormat="1" applyFont="1" applyAlignment="1">
      <alignment vertical="center"/>
    </xf>
    <xf numFmtId="0" fontId="0" fillId="0" borderId="0" xfId="0" applyAlignment="1">
      <alignment horizontal="center" vertical="center"/>
    </xf>
    <xf numFmtId="3" fontId="53" fillId="0" borderId="0" xfId="75" applyNumberFormat="1" applyFont="1" applyAlignment="1">
      <alignment horizontal="center" vertical="center" wrapText="1"/>
    </xf>
    <xf numFmtId="4" fontId="55" fillId="8" borderId="103" xfId="39" applyNumberFormat="1" applyFont="1" applyFill="1" applyBorder="1" applyAlignment="1">
      <alignment horizontal="center" vertical="center"/>
    </xf>
    <xf numFmtId="4" fontId="55" fillId="0" borderId="103" xfId="39" applyNumberFormat="1" applyFont="1" applyBorder="1" applyAlignment="1">
      <alignment horizontal="center" vertical="center" wrapText="1"/>
    </xf>
    <xf numFmtId="4" fontId="55" fillId="8" borderId="103" xfId="39" applyNumberFormat="1" applyFont="1" applyFill="1" applyBorder="1" applyAlignment="1">
      <alignment horizontal="center" vertical="center" wrapText="1"/>
    </xf>
    <xf numFmtId="0" fontId="112" fillId="9" borderId="0" xfId="39" applyFont="1" applyFill="1" applyAlignment="1">
      <alignment horizontal="left" vertical="center" indent="1"/>
    </xf>
    <xf numFmtId="169" fontId="111" fillId="9" borderId="0" xfId="39" applyNumberFormat="1" applyFont="1" applyFill="1" applyAlignment="1">
      <alignment horizontal="left" vertical="top" wrapText="1"/>
    </xf>
    <xf numFmtId="169" fontId="133" fillId="8" borderId="26" xfId="39" applyNumberFormat="1" applyFont="1" applyFill="1" applyBorder="1" applyAlignment="1">
      <alignment horizontal="center" vertical="center"/>
    </xf>
    <xf numFmtId="169" fontId="124" fillId="8" borderId="26" xfId="39" applyNumberFormat="1" applyFont="1" applyFill="1" applyBorder="1" applyAlignment="1">
      <alignment horizontal="center" vertical="center"/>
    </xf>
    <xf numFmtId="169" fontId="39" fillId="9" borderId="0" xfId="19" applyNumberFormat="1" applyFill="1" applyBorder="1" applyAlignment="1" applyProtection="1">
      <alignment horizontal="left" vertical="top"/>
    </xf>
    <xf numFmtId="166" fontId="83" fillId="9" borderId="0" xfId="75" applyNumberFormat="1" applyFont="1" applyFill="1" applyAlignment="1">
      <alignment horizontal="left" vertical="center"/>
    </xf>
    <xf numFmtId="4" fontId="132" fillId="8" borderId="0" xfId="39" applyNumberFormat="1" applyFont="1" applyFill="1" applyAlignment="1">
      <alignment vertical="center"/>
    </xf>
    <xf numFmtId="3" fontId="70" fillId="16" borderId="99" xfId="39" applyNumberFormat="1" applyFont="1" applyFill="1" applyBorder="1" applyAlignment="1">
      <alignment horizontal="center" vertical="center"/>
    </xf>
    <xf numFmtId="4" fontId="55" fillId="8" borderId="106" xfId="39" applyNumberFormat="1" applyFont="1" applyFill="1" applyBorder="1" applyAlignment="1">
      <alignment vertical="center"/>
    </xf>
    <xf numFmtId="4" fontId="55" fillId="4" borderId="109" xfId="39" applyNumberFormat="1" applyFont="1" applyFill="1" applyBorder="1" applyAlignment="1">
      <alignment vertical="center"/>
    </xf>
    <xf numFmtId="4" fontId="55" fillId="8" borderId="103" xfId="39" applyNumberFormat="1" applyFont="1" applyFill="1" applyBorder="1" applyAlignment="1">
      <alignment vertical="center"/>
    </xf>
    <xf numFmtId="4" fontId="55" fillId="8" borderId="111" xfId="39" applyNumberFormat="1" applyFont="1" applyFill="1" applyBorder="1" applyAlignment="1">
      <alignment vertical="center"/>
    </xf>
    <xf numFmtId="4" fontId="55" fillId="0" borderId="103" xfId="39" applyNumberFormat="1" applyFont="1" applyBorder="1" applyAlignment="1">
      <alignment vertical="center"/>
    </xf>
    <xf numFmtId="4" fontId="71" fillId="13" borderId="90" xfId="39" applyNumberFormat="1" applyFont="1" applyFill="1" applyBorder="1" applyAlignment="1">
      <alignment horizontal="center" vertical="center"/>
    </xf>
    <xf numFmtId="0" fontId="20" fillId="0" borderId="0" xfId="75" applyFont="1" applyAlignment="1">
      <alignment horizontal="center" vertical="center"/>
    </xf>
    <xf numFmtId="0" fontId="80" fillId="10" borderId="0" xfId="39" applyFont="1" applyFill="1" applyAlignment="1">
      <alignment vertical="center"/>
    </xf>
    <xf numFmtId="166" fontId="80" fillId="10" borderId="0" xfId="75" applyNumberFormat="1" applyFont="1" applyFill="1" applyAlignment="1">
      <alignment horizontal="center" vertical="center"/>
    </xf>
    <xf numFmtId="166" fontId="80" fillId="10" borderId="0" xfId="75" applyNumberFormat="1" applyFont="1" applyFill="1" applyAlignment="1">
      <alignment horizontal="center" vertical="center" wrapText="1"/>
    </xf>
    <xf numFmtId="166" fontId="80" fillId="10" borderId="0" xfId="27" applyNumberFormat="1" applyFont="1" applyFill="1" applyAlignment="1">
      <alignment horizontal="center" vertical="center" wrapText="1"/>
    </xf>
    <xf numFmtId="2" fontId="80" fillId="10" borderId="0" xfId="75" applyNumberFormat="1" applyFont="1" applyFill="1" applyAlignment="1">
      <alignment horizontal="center" vertical="center" wrapText="1" shrinkToFit="1"/>
    </xf>
    <xf numFmtId="3" fontId="64" fillId="0" borderId="0" xfId="0" applyNumberFormat="1" applyFont="1" applyAlignment="1">
      <alignment horizontal="center" vertical="center"/>
    </xf>
    <xf numFmtId="0" fontId="105" fillId="9" borderId="0" xfId="39" applyFont="1" applyFill="1" applyAlignment="1">
      <alignment horizontal="right" vertical="center" wrapText="1"/>
    </xf>
    <xf numFmtId="0" fontId="190" fillId="9" borderId="0" xfId="39" applyFont="1" applyFill="1" applyAlignment="1">
      <alignment vertical="center" wrapText="1"/>
    </xf>
    <xf numFmtId="0" fontId="20" fillId="10" borderId="0" xfId="75" applyFont="1" applyFill="1" applyAlignment="1">
      <alignment horizontal="center"/>
    </xf>
    <xf numFmtId="3" fontId="34" fillId="9" borderId="0" xfId="39" applyNumberFormat="1" applyFont="1" applyFill="1" applyAlignment="1">
      <alignment horizontal="center" vertical="center"/>
    </xf>
    <xf numFmtId="169" fontId="34" fillId="9" borderId="0" xfId="39" applyNumberFormat="1" applyFont="1" applyFill="1" applyAlignment="1">
      <alignment horizontal="center" vertical="center"/>
    </xf>
    <xf numFmtId="169" fontId="19" fillId="9" borderId="0" xfId="39" applyNumberFormat="1" applyFont="1" applyFill="1" applyAlignment="1">
      <alignment horizontal="center" vertical="center"/>
    </xf>
    <xf numFmtId="3" fontId="19" fillId="9" borderId="0" xfId="39" applyNumberFormat="1" applyFont="1" applyFill="1" applyAlignment="1">
      <alignment horizontal="center" vertical="top" wrapText="1"/>
    </xf>
    <xf numFmtId="169" fontId="19" fillId="9" borderId="0" xfId="39" applyNumberFormat="1" applyFont="1" applyFill="1" applyAlignment="1">
      <alignment horizontal="center" vertical="top" wrapText="1"/>
    </xf>
    <xf numFmtId="169" fontId="52" fillId="9" borderId="0" xfId="39" applyNumberFormat="1" applyFont="1" applyFill="1" applyAlignment="1">
      <alignment horizontal="center" vertical="top" wrapText="1"/>
    </xf>
    <xf numFmtId="3" fontId="19" fillId="9" borderId="0" xfId="39" applyNumberFormat="1" applyFont="1" applyFill="1" applyAlignment="1">
      <alignment horizontal="center" vertical="top"/>
    </xf>
    <xf numFmtId="169" fontId="19" fillId="9" borderId="0" xfId="39" applyNumberFormat="1" applyFont="1" applyFill="1" applyAlignment="1">
      <alignment horizontal="center" vertical="top"/>
    </xf>
    <xf numFmtId="169" fontId="52" fillId="9" borderId="0" xfId="39" applyNumberFormat="1" applyFont="1" applyFill="1" applyAlignment="1">
      <alignment horizontal="center" vertical="top"/>
    </xf>
    <xf numFmtId="3" fontId="52" fillId="9" borderId="32" xfId="39" applyNumberFormat="1" applyFont="1" applyFill="1" applyBorder="1" applyAlignment="1">
      <alignment horizontal="center" vertical="top"/>
    </xf>
    <xf numFmtId="169" fontId="52" fillId="9" borderId="32" xfId="39" applyNumberFormat="1" applyFont="1" applyFill="1" applyBorder="1" applyAlignment="1">
      <alignment horizontal="center" vertical="top"/>
    </xf>
    <xf numFmtId="169" fontId="85" fillId="0" borderId="26" xfId="39" applyNumberFormat="1" applyFont="1" applyBorder="1" applyAlignment="1">
      <alignment horizontal="center" vertical="center"/>
    </xf>
    <xf numFmtId="169" fontId="85" fillId="9" borderId="0" xfId="39" applyNumberFormat="1" applyFont="1" applyFill="1" applyAlignment="1">
      <alignment horizontal="center" vertical="center"/>
    </xf>
    <xf numFmtId="169" fontId="85" fillId="0" borderId="22" xfId="39" applyNumberFormat="1" applyFont="1" applyBorder="1" applyAlignment="1">
      <alignment horizontal="center" vertical="center"/>
    </xf>
    <xf numFmtId="169" fontId="54" fillId="9" borderId="22" xfId="39" applyNumberFormat="1" applyFont="1" applyFill="1" applyBorder="1" applyAlignment="1">
      <alignment horizontal="center" vertical="center"/>
    </xf>
    <xf numFmtId="169" fontId="54" fillId="9" borderId="0" xfId="39" applyNumberFormat="1" applyFont="1" applyFill="1" applyAlignment="1">
      <alignment horizontal="center" vertical="center"/>
    </xf>
    <xf numFmtId="169" fontId="53" fillId="9" borderId="0" xfId="39" applyNumberFormat="1" applyFont="1" applyFill="1" applyAlignment="1">
      <alignment horizontal="center" vertical="top"/>
    </xf>
    <xf numFmtId="169" fontId="70" fillId="9" borderId="0" xfId="39" applyNumberFormat="1" applyFont="1" applyFill="1" applyAlignment="1">
      <alignment horizontal="center" vertical="center"/>
    </xf>
    <xf numFmtId="3" fontId="44" fillId="0" borderId="89" xfId="0" applyNumberFormat="1" applyFont="1" applyBorder="1" applyAlignment="1">
      <alignment horizontal="center" vertical="center"/>
    </xf>
    <xf numFmtId="3" fontId="25" fillId="0" borderId="54" xfId="75" applyNumberFormat="1" applyFont="1" applyBorder="1" applyAlignment="1">
      <alignment horizontal="center" vertical="center" wrapText="1"/>
    </xf>
    <xf numFmtId="3" fontId="44" fillId="8" borderId="89" xfId="0" applyNumberFormat="1" applyFont="1" applyFill="1" applyBorder="1" applyAlignment="1">
      <alignment horizontal="center" vertical="center"/>
    </xf>
    <xf numFmtId="3" fontId="25" fillId="8" borderId="54" xfId="75" applyNumberFormat="1" applyFont="1" applyFill="1" applyBorder="1" applyAlignment="1">
      <alignment horizontal="center" vertical="center" wrapText="1"/>
    </xf>
    <xf numFmtId="0" fontId="105" fillId="0" borderId="0" xfId="75" applyFont="1" applyAlignment="1">
      <alignment horizontal="center" vertical="center"/>
    </xf>
    <xf numFmtId="2" fontId="133" fillId="8" borderId="26" xfId="39" applyNumberFormat="1" applyFont="1" applyFill="1" applyBorder="1" applyAlignment="1">
      <alignment horizontal="center" vertical="center"/>
    </xf>
    <xf numFmtId="0" fontId="138" fillId="0" borderId="54" xfId="75" applyFont="1" applyBorder="1" applyAlignment="1">
      <alignment horizontal="center" vertical="center" wrapText="1"/>
    </xf>
    <xf numFmtId="3" fontId="85" fillId="0" borderId="24" xfId="39" applyNumberFormat="1" applyFont="1" applyBorder="1" applyAlignment="1">
      <alignment horizontal="center" vertical="center"/>
    </xf>
    <xf numFmtId="3" fontId="85" fillId="0" borderId="54" xfId="39" applyNumberFormat="1" applyFont="1" applyBorder="1" applyAlignment="1">
      <alignment horizontal="center" vertical="center"/>
    </xf>
    <xf numFmtId="0" fontId="133" fillId="0" borderId="54" xfId="75" applyFont="1" applyBorder="1" applyAlignment="1">
      <alignment horizontal="center" vertical="center" wrapText="1"/>
    </xf>
    <xf numFmtId="2" fontId="136" fillId="8" borderId="26" xfId="39" applyNumberFormat="1" applyFont="1" applyFill="1" applyBorder="1" applyAlignment="1">
      <alignment horizontal="center" vertical="center"/>
    </xf>
    <xf numFmtId="169" fontId="136" fillId="8" borderId="26" xfId="39" applyNumberFormat="1" applyFont="1" applyFill="1" applyBorder="1" applyAlignment="1">
      <alignment horizontal="center" vertical="center"/>
    </xf>
    <xf numFmtId="0" fontId="11" fillId="0" borderId="54" xfId="75" applyBorder="1" applyAlignment="1">
      <alignment vertical="center"/>
    </xf>
    <xf numFmtId="0" fontId="138" fillId="0" borderId="54" xfId="75" applyFont="1" applyBorder="1" applyAlignment="1">
      <alignment horizontal="center" vertical="center"/>
    </xf>
    <xf numFmtId="4" fontId="55" fillId="16" borderId="0" xfId="39" applyNumberFormat="1" applyFont="1" applyFill="1" applyAlignment="1">
      <alignment vertical="center"/>
    </xf>
    <xf numFmtId="2" fontId="53" fillId="16" borderId="0" xfId="75" applyNumberFormat="1" applyFont="1" applyFill="1" applyAlignment="1">
      <alignment horizontal="center" vertical="center"/>
    </xf>
    <xf numFmtId="0" fontId="53" fillId="16" borderId="0" xfId="75" applyFont="1" applyFill="1" applyAlignment="1">
      <alignment horizontal="center" vertical="center" wrapText="1"/>
    </xf>
    <xf numFmtId="4" fontId="53" fillId="16" borderId="0" xfId="39" applyNumberFormat="1" applyFont="1" applyFill="1" applyAlignment="1">
      <alignment horizontal="center" vertical="center"/>
    </xf>
    <xf numFmtId="0" fontId="83" fillId="16" borderId="0" xfId="39" applyFont="1" applyFill="1" applyAlignment="1">
      <alignment vertical="center" wrapText="1"/>
    </xf>
    <xf numFmtId="0" fontId="99" fillId="16" borderId="0" xfId="39" applyFont="1" applyFill="1" applyAlignment="1">
      <alignment horizontal="center" vertical="center" wrapText="1"/>
    </xf>
    <xf numFmtId="169" fontId="99" fillId="16" borderId="0" xfId="39" applyNumberFormat="1" applyFont="1" applyFill="1" applyAlignment="1">
      <alignment horizontal="center" vertical="center"/>
    </xf>
    <xf numFmtId="166" fontId="99" fillId="16" borderId="0" xfId="75" applyNumberFormat="1" applyFont="1" applyFill="1" applyAlignment="1">
      <alignment horizontal="center" vertical="center"/>
    </xf>
    <xf numFmtId="166" fontId="99" fillId="16" borderId="0" xfId="75" quotePrefix="1" applyNumberFormat="1" applyFont="1" applyFill="1" applyAlignment="1">
      <alignment horizontal="center" vertical="center"/>
    </xf>
    <xf numFmtId="2" fontId="53" fillId="16" borderId="42" xfId="0" applyNumberFormat="1" applyFont="1" applyFill="1" applyBorder="1" applyAlignment="1">
      <alignment horizontal="center" vertical="center"/>
    </xf>
    <xf numFmtId="0" fontId="53" fillId="16" borderId="42" xfId="0" applyFont="1" applyFill="1" applyBorder="1" applyAlignment="1">
      <alignment horizontal="center" vertical="center" wrapText="1"/>
    </xf>
    <xf numFmtId="2" fontId="53" fillId="16" borderId="26" xfId="0" applyNumberFormat="1" applyFont="1" applyFill="1" applyBorder="1" applyAlignment="1">
      <alignment horizontal="center" vertical="center"/>
    </xf>
    <xf numFmtId="0" fontId="53" fillId="16" borderId="26" xfId="0" applyFont="1" applyFill="1" applyBorder="1" applyAlignment="1">
      <alignment horizontal="center" vertical="center" wrapText="1"/>
    </xf>
    <xf numFmtId="2" fontId="53" fillId="16" borderId="22" xfId="0" applyNumberFormat="1" applyFont="1" applyFill="1" applyBorder="1" applyAlignment="1">
      <alignment horizontal="center" vertical="center"/>
    </xf>
    <xf numFmtId="2" fontId="53" fillId="16" borderId="0" xfId="0" applyNumberFormat="1" applyFont="1" applyFill="1" applyAlignment="1">
      <alignment horizontal="center" vertical="center"/>
    </xf>
    <xf numFmtId="0" fontId="53" fillId="16" borderId="0" xfId="0" applyFont="1" applyFill="1" applyAlignment="1">
      <alignment horizontal="center" vertical="center" wrapText="1"/>
    </xf>
    <xf numFmtId="0" fontId="84" fillId="16" borderId="0" xfId="39" applyFont="1" applyFill="1" applyAlignment="1">
      <alignment horizontal="center" vertical="center" wrapText="1"/>
    </xf>
    <xf numFmtId="169" fontId="84" fillId="16" borderId="0" xfId="39" applyNumberFormat="1" applyFont="1" applyFill="1" applyAlignment="1">
      <alignment horizontal="center" vertical="center"/>
    </xf>
    <xf numFmtId="166" fontId="84" fillId="16" borderId="0" xfId="75" applyNumberFormat="1" applyFont="1" applyFill="1" applyAlignment="1">
      <alignment horizontal="center" vertical="center"/>
    </xf>
    <xf numFmtId="169" fontId="84" fillId="16" borderId="0" xfId="39" applyNumberFormat="1" applyFont="1" applyFill="1" applyAlignment="1">
      <alignment horizontal="center" vertical="center" wrapText="1"/>
    </xf>
    <xf numFmtId="166" fontId="84" fillId="16" borderId="0" xfId="75" quotePrefix="1" applyNumberFormat="1" applyFont="1" applyFill="1" applyAlignment="1">
      <alignment horizontal="center" vertical="center"/>
    </xf>
    <xf numFmtId="0" fontId="53" fillId="16" borderId="44" xfId="0" applyFont="1" applyFill="1" applyBorder="1" applyAlignment="1">
      <alignment horizontal="center" vertical="center" wrapText="1"/>
    </xf>
    <xf numFmtId="0" fontId="98" fillId="16" borderId="0" xfId="39" applyFont="1" applyFill="1" applyAlignment="1">
      <alignment vertical="center" wrapText="1"/>
    </xf>
    <xf numFmtId="0" fontId="53" fillId="16" borderId="26" xfId="0" applyFont="1" applyFill="1" applyBorder="1" applyAlignment="1">
      <alignment horizontal="center" vertical="center"/>
    </xf>
    <xf numFmtId="169" fontId="55" fillId="16" borderId="26" xfId="39" applyNumberFormat="1" applyFont="1" applyFill="1" applyBorder="1" applyAlignment="1">
      <alignment horizontal="center" vertical="center"/>
    </xf>
    <xf numFmtId="169" fontId="25" fillId="9" borderId="0" xfId="39" quotePrefix="1" applyNumberFormat="1" applyFont="1" applyFill="1" applyAlignment="1">
      <alignment horizontal="left" vertical="center"/>
    </xf>
    <xf numFmtId="169" fontId="53" fillId="9" borderId="0" xfId="39" quotePrefix="1" applyNumberFormat="1" applyFont="1" applyFill="1" applyAlignment="1">
      <alignment horizontal="left" vertical="center"/>
    </xf>
    <xf numFmtId="0" fontId="11" fillId="9" borderId="38" xfId="75" applyFill="1" applyBorder="1" applyAlignment="1">
      <alignment horizontal="left" vertical="center"/>
    </xf>
    <xf numFmtId="0" fontId="11" fillId="9" borderId="22" xfId="75" applyFill="1" applyBorder="1" applyAlignment="1">
      <alignment horizontal="left" vertical="center"/>
    </xf>
    <xf numFmtId="169" fontId="25" fillId="9" borderId="22" xfId="39" quotePrefix="1" applyNumberFormat="1" applyFont="1" applyFill="1" applyBorder="1" applyAlignment="1">
      <alignment horizontal="left" vertical="center"/>
    </xf>
    <xf numFmtId="169" fontId="53" fillId="9" borderId="22" xfId="39" quotePrefix="1" applyNumberFormat="1" applyFont="1" applyFill="1" applyBorder="1" applyAlignment="1">
      <alignment horizontal="left" vertical="center"/>
    </xf>
    <xf numFmtId="169" fontId="53" fillId="9" borderId="38" xfId="39" applyNumberFormat="1" applyFont="1" applyFill="1" applyBorder="1" applyAlignment="1">
      <alignment vertical="center"/>
    </xf>
    <xf numFmtId="3" fontId="44" fillId="0" borderId="0" xfId="0" applyNumberFormat="1" applyFont="1" applyAlignment="1">
      <alignment horizontal="center" vertical="center"/>
    </xf>
    <xf numFmtId="0" fontId="138" fillId="0" borderId="23" xfId="75" applyFont="1" applyBorder="1" applyAlignment="1">
      <alignment horizontal="center" vertical="center" wrapText="1"/>
    </xf>
    <xf numFmtId="4" fontId="132" fillId="16" borderId="33" xfId="39" applyNumberFormat="1" applyFont="1" applyFill="1" applyBorder="1" applyAlignment="1">
      <alignment horizontal="center" vertical="center"/>
    </xf>
    <xf numFmtId="3" fontId="25" fillId="16" borderId="54" xfId="75" applyNumberFormat="1" applyFont="1" applyFill="1" applyBorder="1" applyAlignment="1">
      <alignment horizontal="center" vertical="center" wrapText="1"/>
    </xf>
    <xf numFmtId="4" fontId="132" fillId="16" borderId="36" xfId="39" applyNumberFormat="1" applyFont="1" applyFill="1" applyBorder="1" applyAlignment="1">
      <alignment horizontal="center" vertical="center"/>
    </xf>
    <xf numFmtId="3" fontId="44" fillId="16" borderId="89" xfId="0" applyNumberFormat="1" applyFont="1" applyFill="1" applyBorder="1" applyAlignment="1">
      <alignment horizontal="center" vertical="center"/>
    </xf>
    <xf numFmtId="0" fontId="0" fillId="0" borderId="54" xfId="0" applyBorder="1" applyAlignment="1">
      <alignment horizontal="center" vertical="center"/>
    </xf>
    <xf numFmtId="3" fontId="11" fillId="8" borderId="54" xfId="75" applyNumberFormat="1" applyFill="1" applyBorder="1" applyAlignment="1">
      <alignment horizontal="center" vertical="center"/>
    </xf>
    <xf numFmtId="4" fontId="139" fillId="16" borderId="54" xfId="39" applyNumberFormat="1" applyFont="1" applyFill="1" applyBorder="1" applyAlignment="1">
      <alignment horizontal="center" vertical="center" wrapText="1"/>
    </xf>
    <xf numFmtId="0" fontId="138" fillId="16" borderId="54" xfId="75" applyFont="1" applyFill="1" applyBorder="1" applyAlignment="1">
      <alignment horizontal="center" vertical="center" wrapText="1"/>
    </xf>
    <xf numFmtId="0" fontId="0" fillId="8" borderId="54" xfId="0" applyFill="1" applyBorder="1" applyAlignment="1">
      <alignment horizontal="center" vertical="center"/>
    </xf>
    <xf numFmtId="3" fontId="52" fillId="5" borderId="1" xfId="75" applyNumberFormat="1" applyFont="1" applyFill="1" applyBorder="1" applyAlignment="1">
      <alignment horizontal="center" vertical="center" wrapText="1"/>
    </xf>
    <xf numFmtId="4" fontId="132" fillId="17" borderId="33" xfId="39" applyNumberFormat="1" applyFont="1" applyFill="1" applyBorder="1" applyAlignment="1">
      <alignment horizontal="center" vertical="center"/>
    </xf>
    <xf numFmtId="3" fontId="25" fillId="17" borderId="54" xfId="75" applyNumberFormat="1" applyFont="1" applyFill="1" applyBorder="1" applyAlignment="1">
      <alignment horizontal="center" vertical="center" wrapText="1"/>
    </xf>
    <xf numFmtId="4" fontId="132" fillId="17" borderId="36" xfId="39" applyNumberFormat="1" applyFont="1" applyFill="1" applyBorder="1" applyAlignment="1">
      <alignment horizontal="center" vertical="center"/>
    </xf>
    <xf numFmtId="3" fontId="44" fillId="17" borderId="89" xfId="0" applyNumberFormat="1" applyFont="1" applyFill="1" applyBorder="1" applyAlignment="1">
      <alignment horizontal="center" vertical="center"/>
    </xf>
    <xf numFmtId="4" fontId="135" fillId="17" borderId="33" xfId="39" applyNumberFormat="1" applyFont="1" applyFill="1" applyBorder="1" applyAlignment="1">
      <alignment horizontal="center" vertical="center"/>
    </xf>
    <xf numFmtId="3" fontId="134" fillId="5" borderId="1" xfId="75" applyNumberFormat="1" applyFont="1" applyFill="1" applyBorder="1" applyAlignment="1">
      <alignment horizontal="center" vertical="center" wrapText="1"/>
    </xf>
    <xf numFmtId="4" fontId="25" fillId="0" borderId="23" xfId="75" applyNumberFormat="1" applyFont="1" applyBorder="1" applyAlignment="1">
      <alignment vertical="center" wrapText="1"/>
    </xf>
    <xf numFmtId="4" fontId="25" fillId="0" borderId="0" xfId="75" applyNumberFormat="1" applyFont="1" applyAlignment="1">
      <alignment vertical="center" wrapText="1"/>
    </xf>
    <xf numFmtId="4" fontId="167" fillId="0" borderId="0" xfId="75" applyNumberFormat="1" applyFont="1" applyAlignment="1">
      <alignment horizontal="left" vertical="center" wrapText="1"/>
    </xf>
    <xf numFmtId="4" fontId="25" fillId="0" borderId="0" xfId="75" applyNumberFormat="1" applyFont="1" applyAlignment="1">
      <alignment horizontal="center" vertical="center" wrapText="1"/>
    </xf>
    <xf numFmtId="0" fontId="192" fillId="0" borderId="0" xfId="0" applyFont="1"/>
    <xf numFmtId="4" fontId="55" fillId="0" borderId="115" xfId="39" applyNumberFormat="1" applyFont="1" applyBorder="1" applyAlignment="1">
      <alignment horizontal="center" vertical="center"/>
    </xf>
    <xf numFmtId="2" fontId="25" fillId="0" borderId="115" xfId="0" applyNumberFormat="1" applyFont="1" applyBorder="1" applyAlignment="1">
      <alignment horizontal="center" vertical="center"/>
    </xf>
    <xf numFmtId="169" fontId="53" fillId="0" borderId="115" xfId="75" applyNumberFormat="1" applyFont="1" applyBorder="1" applyAlignment="1">
      <alignment horizontal="center" vertical="center" wrapText="1"/>
    </xf>
    <xf numFmtId="169" fontId="109" fillId="0" borderId="115" xfId="39" applyNumberFormat="1" applyFont="1" applyBorder="1" applyAlignment="1">
      <alignment vertical="center"/>
    </xf>
    <xf numFmtId="169" fontId="85" fillId="0" borderId="115" xfId="39" applyNumberFormat="1" applyFont="1" applyBorder="1" applyAlignment="1">
      <alignment vertical="center"/>
    </xf>
    <xf numFmtId="3" fontId="81" fillId="5" borderId="116" xfId="39" applyNumberFormat="1" applyFont="1" applyFill="1" applyBorder="1" applyAlignment="1">
      <alignment horizontal="center" vertical="center"/>
    </xf>
    <xf numFmtId="3" fontId="81" fillId="5" borderId="100" xfId="39" applyNumberFormat="1" applyFont="1" applyFill="1" applyBorder="1" applyAlignment="1">
      <alignment horizontal="center" vertical="center"/>
    </xf>
    <xf numFmtId="4" fontId="55" fillId="0" borderId="100" xfId="39" applyNumberFormat="1" applyFont="1" applyBorder="1" applyAlignment="1">
      <alignment horizontal="center" vertical="center" wrapText="1"/>
    </xf>
    <xf numFmtId="2" fontId="25" fillId="0" borderId="100" xfId="0" applyNumberFormat="1" applyFont="1" applyBorder="1" applyAlignment="1">
      <alignment horizontal="center" vertical="center" wrapText="1"/>
    </xf>
    <xf numFmtId="0" fontId="53" fillId="0" borderId="100" xfId="75" applyFont="1" applyBorder="1" applyAlignment="1">
      <alignment horizontal="center" vertical="center" wrapText="1"/>
    </xf>
    <xf numFmtId="3" fontId="53" fillId="0" borderId="100" xfId="75" applyNumberFormat="1" applyFont="1" applyBorder="1" applyAlignment="1">
      <alignment horizontal="center" vertical="center" wrapText="1"/>
    </xf>
    <xf numFmtId="0" fontId="11" fillId="0" borderId="0" xfId="0" applyFont="1"/>
    <xf numFmtId="4" fontId="55" fillId="2" borderId="37" xfId="39" applyNumberFormat="1" applyFont="1" applyFill="1" applyBorder="1" applyAlignment="1">
      <alignment horizontal="center" vertical="center"/>
    </xf>
    <xf numFmtId="4" fontId="55" fillId="8" borderId="99" xfId="39" applyNumberFormat="1" applyFont="1" applyFill="1" applyBorder="1" applyAlignment="1">
      <alignment horizontal="center" vertical="center"/>
    </xf>
    <xf numFmtId="2" fontId="25" fillId="8" borderId="99" xfId="75" applyNumberFormat="1" applyFont="1" applyFill="1" applyBorder="1" applyAlignment="1">
      <alignment horizontal="center" vertical="center"/>
    </xf>
    <xf numFmtId="169" fontId="109" fillId="8" borderId="99" xfId="39" applyNumberFormat="1" applyFont="1" applyFill="1" applyBorder="1" applyAlignment="1">
      <alignment horizontal="center" vertical="center"/>
    </xf>
    <xf numFmtId="169" fontId="85" fillId="8" borderId="99" xfId="39" applyNumberFormat="1" applyFont="1" applyFill="1" applyBorder="1" applyAlignment="1">
      <alignment horizontal="center" vertical="center"/>
    </xf>
    <xf numFmtId="4" fontId="55" fillId="0" borderId="99" xfId="39" applyNumberFormat="1" applyFont="1" applyBorder="1" applyAlignment="1">
      <alignment horizontal="center" vertical="center"/>
    </xf>
    <xf numFmtId="2" fontId="25" fillId="0" borderId="99" xfId="75" applyNumberFormat="1" applyFont="1" applyBorder="1" applyAlignment="1">
      <alignment horizontal="center" vertical="center"/>
    </xf>
    <xf numFmtId="169" fontId="53" fillId="0" borderId="99" xfId="75" applyNumberFormat="1" applyFont="1" applyBorder="1" applyAlignment="1">
      <alignment horizontal="center" vertical="center" wrapText="1"/>
    </xf>
    <xf numFmtId="169" fontId="109" fillId="0" borderId="99" xfId="39" applyNumberFormat="1" applyFont="1" applyBorder="1" applyAlignment="1">
      <alignment horizontal="center" vertical="center"/>
    </xf>
    <xf numFmtId="169" fontId="85" fillId="0" borderId="99" xfId="39" applyNumberFormat="1" applyFont="1" applyBorder="1" applyAlignment="1">
      <alignment horizontal="center" vertical="center"/>
    </xf>
    <xf numFmtId="4" fontId="55" fillId="0" borderId="99" xfId="39" quotePrefix="1" applyNumberFormat="1" applyFont="1" applyBorder="1" applyAlignment="1">
      <alignment horizontal="center" vertical="center" wrapText="1"/>
    </xf>
    <xf numFmtId="2" fontId="25" fillId="0" borderId="99" xfId="75" applyNumberFormat="1" applyFont="1" applyBorder="1" applyAlignment="1">
      <alignment horizontal="center" vertical="center" wrapText="1"/>
    </xf>
    <xf numFmtId="169" fontId="70" fillId="0" borderId="99" xfId="39" applyNumberFormat="1" applyFont="1" applyBorder="1" applyAlignment="1">
      <alignment horizontal="center" vertical="center"/>
    </xf>
    <xf numFmtId="4" fontId="55" fillId="8" borderId="99" xfId="39" quotePrefix="1" applyNumberFormat="1" applyFont="1" applyFill="1" applyBorder="1" applyAlignment="1">
      <alignment horizontal="center" vertical="center" wrapText="1"/>
    </xf>
    <xf numFmtId="2" fontId="25" fillId="8" borderId="99" xfId="75" applyNumberFormat="1" applyFont="1" applyFill="1" applyBorder="1" applyAlignment="1">
      <alignment horizontal="center" vertical="center" wrapText="1"/>
    </xf>
    <xf numFmtId="0" fontId="11" fillId="8" borderId="99" xfId="75" applyFill="1" applyBorder="1" applyAlignment="1">
      <alignment horizontal="center" vertical="center" wrapText="1"/>
    </xf>
    <xf numFmtId="169" fontId="70" fillId="8" borderId="99" xfId="39" applyNumberFormat="1" applyFont="1" applyFill="1" applyBorder="1" applyAlignment="1">
      <alignment horizontal="center" vertical="center"/>
    </xf>
    <xf numFmtId="4" fontId="55" fillId="0" borderId="99" xfId="39" applyNumberFormat="1" applyFont="1" applyBorder="1" applyAlignment="1">
      <alignment horizontal="center" vertical="center" wrapText="1"/>
    </xf>
    <xf numFmtId="0" fontId="11" fillId="0" borderId="99" xfId="75" applyBorder="1" applyAlignment="1">
      <alignment horizontal="center" vertical="center" wrapText="1"/>
    </xf>
    <xf numFmtId="4" fontId="55" fillId="8" borderId="99" xfId="39" applyNumberFormat="1" applyFont="1" applyFill="1" applyBorder="1" applyAlignment="1">
      <alignment horizontal="center" vertical="center" wrapText="1"/>
    </xf>
    <xf numFmtId="169" fontId="25" fillId="8" borderId="99" xfId="75" applyNumberFormat="1" applyFont="1" applyFill="1" applyBorder="1" applyAlignment="1">
      <alignment horizontal="center" vertical="center" wrapText="1"/>
    </xf>
    <xf numFmtId="169" fontId="25" fillId="0" borderId="99" xfId="75" applyNumberFormat="1" applyFont="1" applyBorder="1" applyAlignment="1">
      <alignment horizontal="center" vertical="center" wrapText="1"/>
    </xf>
    <xf numFmtId="3" fontId="169" fillId="0" borderId="0" xfId="75" applyNumberFormat="1" applyFont="1"/>
    <xf numFmtId="4" fontId="98" fillId="0" borderId="0" xfId="39" applyNumberFormat="1" applyFont="1" applyAlignment="1">
      <alignment vertical="center"/>
    </xf>
    <xf numFmtId="1" fontId="20" fillId="0" borderId="0" xfId="75" applyNumberFormat="1" applyFont="1"/>
    <xf numFmtId="0" fontId="75" fillId="0" borderId="0" xfId="75" applyFont="1" applyAlignment="1">
      <alignment horizontal="center" vertical="center" wrapText="1"/>
    </xf>
    <xf numFmtId="2" fontId="193" fillId="0" borderId="0" xfId="75" applyNumberFormat="1" applyFont="1" applyAlignment="1">
      <alignment horizontal="center" vertical="center" wrapText="1"/>
    </xf>
    <xf numFmtId="4" fontId="194" fillId="0" borderId="26" xfId="39" applyNumberFormat="1" applyFont="1" applyBorder="1" applyAlignment="1">
      <alignment vertical="center"/>
    </xf>
    <xf numFmtId="4" fontId="194" fillId="0" borderId="0" xfId="39" applyNumberFormat="1" applyFont="1" applyAlignment="1">
      <alignment vertical="center"/>
    </xf>
    <xf numFmtId="0" fontId="63" fillId="0" borderId="0" xfId="0" applyFont="1"/>
    <xf numFmtId="49" fontId="84" fillId="0" borderId="0" xfId="75" quotePrefix="1" applyNumberFormat="1" applyFont="1" applyAlignment="1">
      <alignment horizontal="center" vertical="center" wrapText="1"/>
    </xf>
    <xf numFmtId="3" fontId="52" fillId="10" borderId="1" xfId="75" applyNumberFormat="1" applyFont="1" applyFill="1" applyBorder="1" applyAlignment="1">
      <alignment horizontal="center" vertical="center" wrapText="1"/>
    </xf>
    <xf numFmtId="3" fontId="52" fillId="10" borderId="2" xfId="75" applyNumberFormat="1" applyFont="1" applyFill="1" applyBorder="1" applyAlignment="1">
      <alignment horizontal="center" vertical="center" wrapText="1" shrinkToFit="1"/>
    </xf>
    <xf numFmtId="3" fontId="52" fillId="10" borderId="0" xfId="75" applyNumberFormat="1" applyFont="1" applyFill="1" applyAlignment="1">
      <alignment horizontal="center" vertical="center" wrapText="1" shrinkToFit="1"/>
    </xf>
    <xf numFmtId="3" fontId="80" fillId="10" borderId="0" xfId="75" applyNumberFormat="1" applyFont="1" applyFill="1" applyAlignment="1">
      <alignment horizontal="center" vertical="center" wrapText="1" shrinkToFit="1"/>
    </xf>
    <xf numFmtId="3" fontId="23" fillId="0" borderId="0" xfId="75" applyNumberFormat="1" applyFont="1" applyAlignment="1">
      <alignment horizontal="center" vertical="center" shrinkToFit="1"/>
    </xf>
    <xf numFmtId="3" fontId="24" fillId="15" borderId="0" xfId="75" applyNumberFormat="1" applyFont="1" applyFill="1" applyAlignment="1">
      <alignment horizontal="center" vertical="center"/>
    </xf>
    <xf numFmtId="3" fontId="23" fillId="15" borderId="0" xfId="75" applyNumberFormat="1" applyFont="1" applyFill="1" applyAlignment="1">
      <alignment horizontal="center" vertical="center" shrinkToFit="1"/>
    </xf>
    <xf numFmtId="3" fontId="61" fillId="5" borderId="0" xfId="39" applyNumberFormat="1" applyFont="1" applyFill="1" applyAlignment="1">
      <alignment horizontal="center" vertical="center"/>
    </xf>
    <xf numFmtId="3" fontId="76" fillId="5" borderId="0" xfId="19" applyNumberFormat="1" applyFont="1" applyFill="1" applyBorder="1" applyAlignment="1" applyProtection="1">
      <alignment horizontal="center" vertical="center" wrapText="1"/>
    </xf>
    <xf numFmtId="3" fontId="91" fillId="9" borderId="0" xfId="39" applyNumberFormat="1" applyFont="1" applyFill="1" applyAlignment="1">
      <alignment horizontal="center" vertical="center"/>
    </xf>
    <xf numFmtId="3" fontId="23" fillId="9" borderId="0" xfId="39" applyNumberFormat="1" applyFont="1" applyFill="1" applyAlignment="1">
      <alignment horizontal="center" vertical="center"/>
    </xf>
    <xf numFmtId="3" fontId="70" fillId="0" borderId="26" xfId="39" applyNumberFormat="1" applyFont="1" applyBorder="1" applyAlignment="1">
      <alignment horizontal="center" vertical="center"/>
    </xf>
    <xf numFmtId="3" fontId="70" fillId="0" borderId="0" xfId="39" applyNumberFormat="1" applyFont="1" applyAlignment="1">
      <alignment horizontal="center" vertical="center"/>
    </xf>
    <xf numFmtId="3" fontId="193" fillId="0" borderId="26" xfId="39" applyNumberFormat="1" applyFont="1" applyBorder="1" applyAlignment="1">
      <alignment horizontal="center" vertical="center"/>
    </xf>
    <xf numFmtId="3" fontId="70" fillId="16" borderId="26" xfId="39" applyNumberFormat="1" applyFont="1" applyFill="1" applyBorder="1" applyAlignment="1">
      <alignment horizontal="center" vertical="center"/>
    </xf>
    <xf numFmtId="3" fontId="70" fillId="16" borderId="0" xfId="39" applyNumberFormat="1" applyFont="1" applyFill="1" applyAlignment="1">
      <alignment horizontal="center" vertical="center"/>
    </xf>
    <xf numFmtId="3" fontId="97" fillId="9" borderId="51" xfId="19" applyNumberFormat="1" applyFont="1" applyFill="1" applyBorder="1" applyAlignment="1" applyProtection="1">
      <alignment horizontal="center" vertical="center" wrapText="1"/>
    </xf>
    <xf numFmtId="3" fontId="97" fillId="9" borderId="101" xfId="19" applyNumberFormat="1" applyFont="1" applyFill="1" applyBorder="1" applyAlignment="1" applyProtection="1">
      <alignment horizontal="center" vertical="center" wrapText="1"/>
    </xf>
    <xf numFmtId="3" fontId="181" fillId="0" borderId="26" xfId="39" applyNumberFormat="1" applyFont="1" applyBorder="1" applyAlignment="1">
      <alignment horizontal="center" vertical="center"/>
    </xf>
    <xf numFmtId="3" fontId="181" fillId="0" borderId="0" xfId="39" applyNumberFormat="1" applyFont="1" applyAlignment="1">
      <alignment horizontal="center" vertical="center"/>
    </xf>
    <xf numFmtId="3" fontId="181" fillId="16" borderId="0" xfId="39" applyNumberFormat="1" applyFont="1" applyFill="1" applyAlignment="1">
      <alignment horizontal="center" vertical="center"/>
    </xf>
    <xf numFmtId="3" fontId="70" fillId="4" borderId="26" xfId="39" applyNumberFormat="1" applyFont="1" applyFill="1" applyBorder="1" applyAlignment="1">
      <alignment horizontal="center" vertical="center"/>
    </xf>
    <xf numFmtId="3" fontId="70" fillId="8" borderId="107" xfId="39" applyNumberFormat="1" applyFont="1" applyFill="1" applyBorder="1" applyAlignment="1">
      <alignment horizontal="center" vertical="center"/>
    </xf>
    <xf numFmtId="3" fontId="70" fillId="8" borderId="108" xfId="39" applyNumberFormat="1" applyFont="1" applyFill="1" applyBorder="1" applyAlignment="1">
      <alignment horizontal="center" vertical="center"/>
    </xf>
    <xf numFmtId="3" fontId="70" fillId="4" borderId="99" xfId="39" applyNumberFormat="1" applyFont="1" applyFill="1" applyBorder="1" applyAlignment="1">
      <alignment horizontal="center" vertical="center"/>
    </xf>
    <xf numFmtId="3" fontId="70" fillId="4" borderId="110" xfId="39" applyNumberFormat="1" applyFont="1" applyFill="1" applyBorder="1" applyAlignment="1">
      <alignment horizontal="center" vertical="center"/>
    </xf>
    <xf numFmtId="3" fontId="70" fillId="8" borderId="99" xfId="39" applyNumberFormat="1" applyFont="1" applyFill="1" applyBorder="1" applyAlignment="1">
      <alignment horizontal="center" vertical="center"/>
    </xf>
    <xf numFmtId="3" fontId="70" fillId="8" borderId="110" xfId="39" applyNumberFormat="1" applyFont="1" applyFill="1" applyBorder="1" applyAlignment="1">
      <alignment horizontal="center" vertical="center"/>
    </xf>
    <xf numFmtId="3" fontId="70" fillId="0" borderId="99" xfId="39" applyNumberFormat="1" applyFont="1" applyBorder="1" applyAlignment="1">
      <alignment horizontal="center" vertical="center"/>
    </xf>
    <xf numFmtId="3" fontId="70" fillId="0" borderId="110" xfId="39" applyNumberFormat="1" applyFont="1" applyBorder="1" applyAlignment="1">
      <alignment horizontal="center" vertical="center"/>
    </xf>
    <xf numFmtId="3" fontId="70" fillId="8" borderId="113" xfId="39" applyNumberFormat="1" applyFont="1" applyFill="1" applyBorder="1" applyAlignment="1">
      <alignment horizontal="center" vertical="center"/>
    </xf>
    <xf numFmtId="3" fontId="70" fillId="8" borderId="114" xfId="39" applyNumberFormat="1" applyFont="1" applyFill="1" applyBorder="1" applyAlignment="1">
      <alignment horizontal="center" vertical="center"/>
    </xf>
    <xf numFmtId="3" fontId="45" fillId="4" borderId="0" xfId="75" applyNumberFormat="1" applyFont="1" applyFill="1" applyAlignment="1">
      <alignment horizontal="center" vertical="center"/>
    </xf>
    <xf numFmtId="3" fontId="11" fillId="4" borderId="0" xfId="75" applyNumberFormat="1" applyFill="1" applyAlignment="1">
      <alignment horizontal="center" vertical="center"/>
    </xf>
    <xf numFmtId="4" fontId="20" fillId="0" borderId="0" xfId="75" applyNumberFormat="1" applyFont="1"/>
    <xf numFmtId="10" fontId="20" fillId="0" borderId="0" xfId="163" applyNumberFormat="1" applyFont="1" applyAlignment="1">
      <alignment horizontal="center" vertical="center"/>
    </xf>
    <xf numFmtId="0" fontId="20" fillId="0" borderId="0" xfId="75" applyFont="1" applyAlignment="1">
      <alignment vertical="center"/>
    </xf>
    <xf numFmtId="0" fontId="22" fillId="5" borderId="0" xfId="75" applyFont="1" applyFill="1" applyAlignment="1">
      <alignment vertical="center"/>
    </xf>
    <xf numFmtId="169" fontId="20" fillId="0" borderId="0" xfId="75" applyNumberFormat="1" applyFont="1" applyAlignment="1">
      <alignment vertical="center"/>
    </xf>
    <xf numFmtId="4" fontId="20" fillId="0" borderId="0" xfId="163" applyNumberFormat="1" applyFont="1" applyAlignment="1">
      <alignment horizontal="center" vertical="center"/>
    </xf>
    <xf numFmtId="4" fontId="132" fillId="4" borderId="26" xfId="39" applyNumberFormat="1" applyFont="1" applyFill="1" applyBorder="1" applyAlignment="1">
      <alignment horizontal="center" vertical="center"/>
    </xf>
    <xf numFmtId="3" fontId="193" fillId="0" borderId="0" xfId="39" applyNumberFormat="1" applyFont="1" applyAlignment="1">
      <alignment horizontal="center" vertical="center"/>
    </xf>
    <xf numFmtId="3" fontId="193" fillId="18" borderId="0" xfId="39" applyNumberFormat="1" applyFont="1" applyFill="1" applyAlignment="1">
      <alignment horizontal="center" vertical="center"/>
    </xf>
    <xf numFmtId="0" fontId="21" fillId="4" borderId="32" xfId="39" applyFont="1" applyFill="1" applyBorder="1" applyAlignment="1">
      <alignment vertical="center"/>
    </xf>
    <xf numFmtId="0" fontId="21" fillId="4" borderId="0" xfId="39" applyFont="1" applyFill="1" applyAlignment="1">
      <alignment vertical="center"/>
    </xf>
    <xf numFmtId="2" fontId="24" fillId="4" borderId="0" xfId="75" applyNumberFormat="1" applyFont="1" applyFill="1" applyAlignment="1">
      <alignment horizontal="center" vertical="center"/>
    </xf>
    <xf numFmtId="0" fontId="63" fillId="4" borderId="0" xfId="39" applyFont="1" applyFill="1" applyAlignment="1">
      <alignment vertical="center"/>
    </xf>
    <xf numFmtId="166" fontId="141" fillId="4" borderId="0" xfId="75" applyNumberFormat="1" applyFont="1" applyFill="1" applyAlignment="1">
      <alignment horizontal="center" vertical="center"/>
    </xf>
    <xf numFmtId="0" fontId="55" fillId="4" borderId="0" xfId="75" applyFont="1" applyFill="1" applyAlignment="1">
      <alignment horizontal="left" vertical="top"/>
    </xf>
    <xf numFmtId="3" fontId="52" fillId="4" borderId="32" xfId="39" applyNumberFormat="1" applyFont="1" applyFill="1" applyBorder="1" applyAlignment="1">
      <alignment horizontal="left" vertical="top"/>
    </xf>
    <xf numFmtId="169" fontId="52" fillId="4" borderId="32" xfId="39" applyNumberFormat="1" applyFont="1" applyFill="1" applyBorder="1" applyAlignment="1">
      <alignment horizontal="left" vertical="top"/>
    </xf>
    <xf numFmtId="169" fontId="52" fillId="4" borderId="33" xfId="39" applyNumberFormat="1" applyFont="1" applyFill="1" applyBorder="1" applyAlignment="1">
      <alignment horizontal="left" vertical="top"/>
    </xf>
    <xf numFmtId="0" fontId="195" fillId="4" borderId="32" xfId="39" applyFont="1" applyFill="1" applyBorder="1" applyAlignment="1">
      <alignment horizontal="left" vertical="center" indent="1"/>
    </xf>
    <xf numFmtId="4" fontId="132" fillId="4" borderId="116" xfId="39" applyNumberFormat="1" applyFont="1" applyFill="1" applyBorder="1" applyAlignment="1">
      <alignment horizontal="left" vertical="center" indent="1"/>
    </xf>
    <xf numFmtId="0" fontId="137" fillId="4" borderId="44" xfId="75" applyFont="1" applyFill="1" applyBorder="1" applyAlignment="1">
      <alignment horizontal="center" vertical="center"/>
    </xf>
    <xf numFmtId="0" fontId="124" fillId="4" borderId="44" xfId="75" applyFont="1" applyFill="1" applyBorder="1" applyAlignment="1">
      <alignment horizontal="center" vertical="center" wrapText="1"/>
    </xf>
    <xf numFmtId="3" fontId="53" fillId="4" borderId="44" xfId="75" applyNumberFormat="1" applyFont="1" applyFill="1" applyBorder="1" applyAlignment="1">
      <alignment horizontal="center" vertical="center" wrapText="1"/>
    </xf>
    <xf numFmtId="0" fontId="121" fillId="9" borderId="1" xfId="0" applyFont="1" applyFill="1" applyBorder="1" applyAlignment="1">
      <alignment horizontal="center" vertical="center" wrapText="1" shrinkToFit="1"/>
    </xf>
    <xf numFmtId="0" fontId="0" fillId="0" borderId="0" xfId="0" applyAlignment="1">
      <alignment horizontal="center"/>
    </xf>
    <xf numFmtId="0" fontId="44" fillId="8" borderId="4" xfId="0" applyFont="1" applyFill="1" applyBorder="1" applyAlignment="1">
      <alignment horizontal="left" vertical="center"/>
    </xf>
    <xf numFmtId="0" fontId="18" fillId="5" borderId="1" xfId="39" applyFont="1" applyFill="1" applyBorder="1" applyAlignment="1">
      <alignment horizontal="left" vertical="center"/>
    </xf>
    <xf numFmtId="0" fontId="43" fillId="10" borderId="1" xfId="39" applyFont="1" applyFill="1" applyBorder="1" applyAlignment="1">
      <alignment horizontal="left" vertical="center"/>
    </xf>
    <xf numFmtId="0" fontId="44" fillId="0" borderId="3" xfId="0" applyFont="1" applyBorder="1" applyAlignment="1">
      <alignment horizontal="left" vertical="center" wrapText="1"/>
    </xf>
    <xf numFmtId="0" fontId="44" fillId="8" borderId="3" xfId="0" applyFont="1" applyFill="1" applyBorder="1" applyAlignment="1">
      <alignment horizontal="left" vertical="center"/>
    </xf>
    <xf numFmtId="0" fontId="121" fillId="9" borderId="2" xfId="0" applyFont="1" applyFill="1" applyBorder="1" applyAlignment="1">
      <alignment horizontal="center" vertical="center" wrapText="1" shrinkToFit="1"/>
    </xf>
    <xf numFmtId="0" fontId="39" fillId="0" borderId="1" xfId="19" applyBorder="1" applyAlignment="1" applyProtection="1">
      <alignment horizontal="left" vertical="center"/>
    </xf>
    <xf numFmtId="0" fontId="39" fillId="0" borderId="6" xfId="19" applyBorder="1" applyAlignment="1" applyProtection="1">
      <alignment horizontal="left" vertical="center"/>
    </xf>
    <xf numFmtId="0" fontId="0" fillId="0" borderId="5" xfId="0" applyBorder="1" applyAlignment="1">
      <alignment horizontal="center"/>
    </xf>
    <xf numFmtId="0" fontId="0" fillId="0" borderId="1" xfId="0" applyBorder="1" applyAlignment="1">
      <alignment horizontal="center"/>
    </xf>
    <xf numFmtId="0" fontId="44" fillId="0" borderId="3" xfId="0" applyFont="1" applyBorder="1" applyAlignment="1">
      <alignment horizontal="left" vertical="center"/>
    </xf>
    <xf numFmtId="0" fontId="44" fillId="0" borderId="63" xfId="0" applyFont="1" applyBorder="1" applyAlignment="1">
      <alignment horizontal="left" vertical="center"/>
    </xf>
    <xf numFmtId="0" fontId="44" fillId="0" borderId="64" xfId="0" applyFont="1" applyBorder="1" applyAlignment="1">
      <alignment horizontal="left" vertical="center"/>
    </xf>
    <xf numFmtId="0" fontId="44" fillId="0" borderId="65" xfId="0" applyFont="1" applyBorder="1" applyAlignment="1">
      <alignment horizontal="left" vertical="center"/>
    </xf>
    <xf numFmtId="0" fontId="39" fillId="9" borderId="51" xfId="19" applyFill="1" applyBorder="1" applyAlignment="1" applyProtection="1">
      <alignment horizontal="center" vertical="center" wrapText="1"/>
    </xf>
    <xf numFmtId="0" fontId="39" fillId="9" borderId="52" xfId="19" applyFill="1" applyBorder="1" applyAlignment="1" applyProtection="1">
      <alignment horizontal="center" vertical="center" wrapText="1"/>
    </xf>
    <xf numFmtId="0" fontId="90" fillId="9" borderId="51" xfId="19" applyFont="1" applyFill="1" applyBorder="1" applyAlignment="1" applyProtection="1">
      <alignment horizontal="center" vertical="center" wrapText="1"/>
    </xf>
    <xf numFmtId="0" fontId="90" fillId="9" borderId="52" xfId="19" applyFont="1" applyFill="1" applyBorder="1" applyAlignment="1" applyProtection="1">
      <alignment horizontal="center" vertical="center" wrapText="1"/>
    </xf>
    <xf numFmtId="166" fontId="52" fillId="10" borderId="1" xfId="75" applyNumberFormat="1" applyFont="1" applyFill="1" applyBorder="1" applyAlignment="1">
      <alignment horizontal="center" vertical="center" shrinkToFit="1"/>
    </xf>
    <xf numFmtId="166" fontId="52" fillId="10" borderId="1" xfId="75" applyNumberFormat="1" applyFont="1" applyFill="1" applyBorder="1" applyAlignment="1">
      <alignment horizontal="center" vertical="center" wrapText="1"/>
    </xf>
    <xf numFmtId="166" fontId="52" fillId="10" borderId="1" xfId="27" applyNumberFormat="1" applyFont="1" applyFill="1" applyBorder="1" applyAlignment="1">
      <alignment horizontal="center" vertical="center" wrapText="1"/>
    </xf>
    <xf numFmtId="166" fontId="52" fillId="10" borderId="97" xfId="75" applyNumberFormat="1" applyFont="1" applyFill="1" applyBorder="1" applyAlignment="1">
      <alignment horizontal="center" vertical="center" wrapText="1"/>
    </xf>
    <xf numFmtId="0" fontId="0" fillId="0" borderId="98" xfId="0" applyBorder="1" applyAlignment="1">
      <alignment horizontal="center" vertical="center" wrapText="1"/>
    </xf>
    <xf numFmtId="166" fontId="52" fillId="10" borderId="104" xfId="75" applyNumberFormat="1" applyFont="1" applyFill="1" applyBorder="1" applyAlignment="1">
      <alignment horizontal="center" vertical="center" wrapText="1"/>
    </xf>
    <xf numFmtId="0" fontId="0" fillId="0" borderId="105" xfId="0" applyBorder="1" applyAlignment="1">
      <alignment horizontal="center" vertical="center" wrapText="1"/>
    </xf>
    <xf numFmtId="2" fontId="53" fillId="0" borderId="37" xfId="75" applyNumberFormat="1" applyFont="1" applyBorder="1" applyAlignment="1">
      <alignment horizontal="left" vertical="center"/>
    </xf>
    <xf numFmtId="2" fontId="53" fillId="0" borderId="38" xfId="75" applyNumberFormat="1" applyFont="1" applyBorder="1" applyAlignment="1">
      <alignment horizontal="left" vertical="center"/>
    </xf>
    <xf numFmtId="2" fontId="53" fillId="0" borderId="36" xfId="75" applyNumberFormat="1" applyFont="1" applyBorder="1" applyAlignment="1">
      <alignment horizontal="left" vertical="center"/>
    </xf>
    <xf numFmtId="3" fontId="88" fillId="10" borderId="2" xfId="0" applyNumberFormat="1" applyFont="1" applyFill="1" applyBorder="1" applyAlignment="1">
      <alignment horizontal="center" vertical="center" wrapText="1" shrinkToFit="1"/>
    </xf>
    <xf numFmtId="3" fontId="88" fillId="10" borderId="46" xfId="0" applyNumberFormat="1" applyFont="1" applyFill="1" applyBorder="1" applyAlignment="1">
      <alignment horizontal="center" vertical="center" wrapText="1" shrinkToFit="1"/>
    </xf>
    <xf numFmtId="3" fontId="88" fillId="10" borderId="67" xfId="0" applyNumberFormat="1" applyFont="1" applyFill="1" applyBorder="1" applyAlignment="1">
      <alignment horizontal="center" vertical="center" wrapText="1"/>
    </xf>
    <xf numFmtId="3" fontId="88" fillId="10" borderId="46" xfId="0" applyNumberFormat="1" applyFont="1" applyFill="1" applyBorder="1" applyAlignment="1">
      <alignment horizontal="center" vertical="center" wrapText="1"/>
    </xf>
    <xf numFmtId="2" fontId="53" fillId="0" borderId="37" xfId="75" applyNumberFormat="1" applyFont="1" applyBorder="1" applyAlignment="1">
      <alignment horizontal="left" vertical="center" wrapText="1"/>
    </xf>
    <xf numFmtId="2" fontId="53" fillId="0" borderId="38" xfId="75" applyNumberFormat="1" applyFont="1" applyBorder="1" applyAlignment="1">
      <alignment horizontal="left" vertical="center" wrapText="1"/>
    </xf>
    <xf numFmtId="2" fontId="53" fillId="0" borderId="36" xfId="75" applyNumberFormat="1" applyFont="1" applyBorder="1" applyAlignment="1">
      <alignment horizontal="left" vertical="center" wrapText="1"/>
    </xf>
    <xf numFmtId="166" fontId="51" fillId="10" borderId="2" xfId="0" applyNumberFormat="1" applyFont="1" applyFill="1" applyBorder="1" applyAlignment="1">
      <alignment horizontal="center" vertical="center" wrapText="1"/>
    </xf>
    <xf numFmtId="166" fontId="51" fillId="10" borderId="46" xfId="0" applyNumberFormat="1" applyFont="1" applyFill="1" applyBorder="1" applyAlignment="1">
      <alignment horizontal="center" vertical="center" wrapText="1"/>
    </xf>
    <xf numFmtId="2" fontId="81" fillId="5" borderId="0" xfId="75" applyNumberFormat="1" applyFont="1" applyFill="1" applyAlignment="1">
      <alignment horizontal="center" vertical="center" wrapText="1"/>
    </xf>
    <xf numFmtId="0" fontId="88" fillId="10" borderId="1" xfId="75" applyFont="1" applyFill="1" applyBorder="1" applyAlignment="1">
      <alignment vertical="center" wrapText="1" shrinkToFit="1"/>
    </xf>
    <xf numFmtId="0" fontId="90" fillId="9" borderId="101" xfId="19" applyFont="1" applyFill="1" applyBorder="1" applyAlignment="1" applyProtection="1">
      <alignment horizontal="center" vertical="center" wrapText="1"/>
    </xf>
    <xf numFmtId="0" fontId="90" fillId="9" borderId="102" xfId="19" applyFont="1" applyFill="1" applyBorder="1" applyAlignment="1" applyProtection="1">
      <alignment horizontal="center" vertical="center" wrapText="1"/>
    </xf>
    <xf numFmtId="0" fontId="11" fillId="4" borderId="0" xfId="75" applyFill="1" applyAlignment="1">
      <alignment horizontal="center"/>
    </xf>
    <xf numFmtId="2" fontId="53" fillId="0" borderId="99" xfId="75" applyNumberFormat="1" applyFont="1" applyBorder="1" applyAlignment="1">
      <alignment horizontal="center" vertical="center" wrapText="1"/>
    </xf>
    <xf numFmtId="2" fontId="53" fillId="8" borderId="99" xfId="75" applyNumberFormat="1" applyFont="1" applyFill="1" applyBorder="1" applyAlignment="1">
      <alignment horizontal="center" vertical="center" wrapText="1"/>
    </xf>
    <xf numFmtId="166" fontId="52" fillId="10" borderId="48" xfId="75" applyNumberFormat="1" applyFont="1" applyFill="1" applyBorder="1" applyAlignment="1">
      <alignment horizontal="center" vertical="center" shrinkToFit="1"/>
    </xf>
    <xf numFmtId="166" fontId="52" fillId="10" borderId="49" xfId="75" applyNumberFormat="1" applyFont="1" applyFill="1" applyBorder="1" applyAlignment="1">
      <alignment horizontal="center" vertical="center" shrinkToFit="1"/>
    </xf>
    <xf numFmtId="166" fontId="52" fillId="10" borderId="50" xfId="75" applyNumberFormat="1" applyFont="1" applyFill="1" applyBorder="1" applyAlignment="1">
      <alignment horizontal="center" vertical="center" shrinkToFit="1"/>
    </xf>
    <xf numFmtId="2" fontId="53" fillId="4" borderId="37" xfId="75" applyNumberFormat="1" applyFont="1" applyFill="1" applyBorder="1" applyAlignment="1">
      <alignment horizontal="center" vertical="center"/>
    </xf>
    <xf numFmtId="2" fontId="53" fillId="4" borderId="38" xfId="75" applyNumberFormat="1" applyFont="1" applyFill="1" applyBorder="1" applyAlignment="1">
      <alignment horizontal="center" vertical="center"/>
    </xf>
    <xf numFmtId="2" fontId="53" fillId="4" borderId="36" xfId="75" applyNumberFormat="1" applyFont="1" applyFill="1" applyBorder="1" applyAlignment="1">
      <alignment horizontal="center" vertical="center"/>
    </xf>
    <xf numFmtId="2" fontId="53" fillId="8" borderId="107" xfId="75" applyNumberFormat="1" applyFont="1" applyFill="1" applyBorder="1" applyAlignment="1">
      <alignment horizontal="center" vertical="center" wrapText="1"/>
    </xf>
    <xf numFmtId="2" fontId="53" fillId="4" borderId="99" xfId="75" applyNumberFormat="1" applyFont="1" applyFill="1" applyBorder="1" applyAlignment="1">
      <alignment horizontal="center" vertical="center" wrapText="1"/>
    </xf>
    <xf numFmtId="2" fontId="53" fillId="8" borderId="112" xfId="75" applyNumberFormat="1" applyFont="1" applyFill="1" applyBorder="1" applyAlignment="1">
      <alignment horizontal="center" vertical="center" wrapText="1"/>
    </xf>
    <xf numFmtId="2" fontId="53" fillId="4" borderId="84" xfId="75" applyNumberFormat="1" applyFont="1" applyFill="1" applyBorder="1" applyAlignment="1">
      <alignment horizontal="center" vertical="center" wrapText="1"/>
    </xf>
    <xf numFmtId="3" fontId="88" fillId="10" borderId="2" xfId="27" applyNumberFormat="1" applyFont="1" applyFill="1" applyBorder="1" applyAlignment="1">
      <alignment horizontal="center" vertical="center" wrapText="1" shrinkToFit="1"/>
    </xf>
    <xf numFmtId="3" fontId="88" fillId="10" borderId="46" xfId="27" applyNumberFormat="1" applyFont="1" applyFill="1" applyBorder="1" applyAlignment="1">
      <alignment horizontal="center" vertical="center" wrapText="1" shrinkToFit="1"/>
    </xf>
    <xf numFmtId="3" fontId="51" fillId="10" borderId="67" xfId="0" applyNumberFormat="1" applyFont="1" applyFill="1" applyBorder="1" applyAlignment="1">
      <alignment horizontal="center" vertical="center" wrapText="1"/>
    </xf>
    <xf numFmtId="3" fontId="51" fillId="10" borderId="69" xfId="0" applyNumberFormat="1" applyFont="1" applyFill="1" applyBorder="1" applyAlignment="1">
      <alignment horizontal="center" vertical="center" wrapText="1"/>
    </xf>
    <xf numFmtId="0" fontId="53" fillId="8" borderId="0" xfId="0" applyFont="1" applyFill="1" applyAlignment="1">
      <alignment horizontal="center" vertical="center" wrapText="1"/>
    </xf>
    <xf numFmtId="0" fontId="0" fillId="0" borderId="81" xfId="0" applyBorder="1" applyAlignment="1">
      <alignment horizontal="center" vertical="center"/>
    </xf>
    <xf numFmtId="0" fontId="53" fillId="0" borderId="0" xfId="0" applyFont="1" applyAlignment="1">
      <alignment horizontal="center" vertical="center" wrapText="1"/>
    </xf>
    <xf numFmtId="0" fontId="142" fillId="6" borderId="2" xfId="0" applyFont="1" applyFill="1" applyBorder="1" applyAlignment="1">
      <alignment horizontal="center" vertical="center"/>
    </xf>
    <xf numFmtId="0" fontId="142" fillId="6" borderId="68" xfId="0" applyFont="1" applyFill="1" applyBorder="1" applyAlignment="1">
      <alignment horizontal="center" vertical="center"/>
    </xf>
    <xf numFmtId="0" fontId="51" fillId="10" borderId="2" xfId="0" applyFont="1" applyFill="1" applyBorder="1" applyAlignment="1">
      <alignment vertical="center"/>
    </xf>
    <xf numFmtId="0" fontId="51" fillId="10" borderId="46" xfId="0" applyFont="1" applyFill="1" applyBorder="1" applyAlignment="1">
      <alignment vertical="center"/>
    </xf>
    <xf numFmtId="0" fontId="51" fillId="10" borderId="2" xfId="0" applyFont="1" applyFill="1" applyBorder="1" applyAlignment="1">
      <alignment horizontal="center" vertical="center" wrapText="1" shrinkToFit="1"/>
    </xf>
    <xf numFmtId="0" fontId="51" fillId="10" borderId="46" xfId="0" applyFont="1" applyFill="1" applyBorder="1" applyAlignment="1">
      <alignment horizontal="center" vertical="center" wrapText="1" shrinkToFit="1"/>
    </xf>
    <xf numFmtId="166" fontId="51" fillId="10" borderId="6" xfId="0" applyNumberFormat="1" applyFont="1" applyFill="1" applyBorder="1" applyAlignment="1">
      <alignment horizontal="center" vertical="center" wrapText="1" shrinkToFit="1"/>
    </xf>
    <xf numFmtId="166" fontId="51" fillId="10" borderId="85" xfId="0" applyNumberFormat="1" applyFont="1" applyFill="1" applyBorder="1" applyAlignment="1">
      <alignment horizontal="center" vertical="center" wrapText="1" shrinkToFit="1"/>
    </xf>
    <xf numFmtId="166" fontId="51" fillId="10" borderId="86" xfId="0" applyNumberFormat="1" applyFont="1" applyFill="1" applyBorder="1" applyAlignment="1">
      <alignment horizontal="center" vertical="center" wrapText="1" shrinkToFit="1"/>
    </xf>
    <xf numFmtId="166" fontId="51" fillId="10" borderId="10" xfId="0" applyNumberFormat="1" applyFont="1" applyFill="1" applyBorder="1" applyAlignment="1">
      <alignment horizontal="center" vertical="center" wrapText="1" shrinkToFit="1"/>
    </xf>
    <xf numFmtId="166" fontId="51" fillId="10" borderId="8" xfId="0" applyNumberFormat="1" applyFont="1" applyFill="1" applyBorder="1" applyAlignment="1">
      <alignment horizontal="center" vertical="center" wrapText="1" shrinkToFit="1"/>
    </xf>
    <xf numFmtId="166" fontId="51" fillId="10" borderId="87" xfId="0" applyNumberFormat="1" applyFont="1" applyFill="1" applyBorder="1" applyAlignment="1">
      <alignment horizontal="center" vertical="center" wrapText="1" shrinkToFit="1"/>
    </xf>
    <xf numFmtId="166" fontId="51" fillId="10" borderId="32" xfId="0" applyNumberFormat="1" applyFont="1" applyFill="1" applyBorder="1" applyAlignment="1">
      <alignment horizontal="center" vertical="center" wrapText="1" shrinkToFit="1"/>
    </xf>
    <xf numFmtId="166" fontId="51" fillId="10" borderId="88" xfId="0" applyNumberFormat="1" applyFont="1" applyFill="1" applyBorder="1" applyAlignment="1">
      <alignment horizontal="center" vertical="center" wrapText="1" shrinkToFit="1"/>
    </xf>
    <xf numFmtId="166" fontId="52" fillId="10" borderId="0" xfId="75" applyNumberFormat="1" applyFont="1" applyFill="1" applyAlignment="1">
      <alignment horizontal="center" vertical="center" wrapText="1"/>
    </xf>
    <xf numFmtId="0" fontId="0" fillId="0" borderId="0" xfId="0" applyAlignment="1">
      <alignment horizontal="center" vertical="center" wrapText="1"/>
    </xf>
    <xf numFmtId="0" fontId="53" fillId="0" borderId="0" xfId="75" applyFont="1" applyAlignment="1">
      <alignment horizontal="center" vertical="center" wrapText="1"/>
    </xf>
    <xf numFmtId="169" fontId="101" fillId="8" borderId="26" xfId="39" applyNumberFormat="1" applyFont="1" applyFill="1" applyBorder="1" applyAlignment="1">
      <alignment horizontal="center" vertical="center"/>
    </xf>
    <xf numFmtId="169" fontId="85" fillId="8" borderId="0" xfId="39" applyNumberFormat="1" applyFont="1" applyFill="1" applyAlignment="1">
      <alignment vertical="center"/>
    </xf>
    <xf numFmtId="0" fontId="0" fillId="0" borderId="0" xfId="0" applyAlignment="1">
      <alignment vertical="center"/>
    </xf>
    <xf numFmtId="2" fontId="111" fillId="9" borderId="0" xfId="75" applyNumberFormat="1" applyFont="1" applyFill="1" applyAlignment="1">
      <alignment horizontal="left" vertical="center" wrapText="1"/>
    </xf>
    <xf numFmtId="0" fontId="0" fillId="0" borderId="0" xfId="0" applyAlignment="1">
      <alignment horizontal="left"/>
    </xf>
    <xf numFmtId="0" fontId="122" fillId="9" borderId="51" xfId="19" applyFont="1" applyFill="1" applyBorder="1" applyAlignment="1" applyProtection="1">
      <alignment horizontal="center" vertical="center" wrapText="1"/>
    </xf>
    <xf numFmtId="0" fontId="122" fillId="9" borderId="52" xfId="19" applyFont="1" applyFill="1" applyBorder="1" applyAlignment="1" applyProtection="1">
      <alignment horizontal="center" vertical="center" wrapText="1"/>
    </xf>
    <xf numFmtId="4" fontId="132" fillId="4" borderId="26" xfId="39" applyNumberFormat="1" applyFont="1" applyFill="1" applyBorder="1" applyAlignment="1">
      <alignment horizontal="center" vertical="center"/>
    </xf>
    <xf numFmtId="0" fontId="137" fillId="4" borderId="26" xfId="75" applyFont="1" applyFill="1" applyBorder="1" applyAlignment="1">
      <alignment horizontal="center" vertical="center"/>
    </xf>
    <xf numFmtId="4" fontId="132" fillId="4" borderId="44" xfId="39" applyNumberFormat="1" applyFont="1" applyFill="1" applyBorder="1" applyAlignment="1">
      <alignment horizontal="center" vertical="center"/>
    </xf>
    <xf numFmtId="0" fontId="0" fillId="0" borderId="42" xfId="0" applyBorder="1" applyAlignment="1">
      <alignment horizontal="center" vertical="center"/>
    </xf>
    <xf numFmtId="2" fontId="124" fillId="4" borderId="26" xfId="39" applyNumberFormat="1" applyFont="1" applyFill="1" applyBorder="1" applyAlignment="1">
      <alignment horizontal="center" vertical="center"/>
    </xf>
    <xf numFmtId="169" fontId="124" fillId="4" borderId="26" xfId="39" applyNumberFormat="1" applyFont="1" applyFill="1" applyBorder="1" applyAlignment="1">
      <alignment horizontal="center" vertical="center"/>
    </xf>
    <xf numFmtId="169" fontId="70" fillId="4" borderId="26" xfId="39" applyNumberFormat="1" applyFont="1" applyFill="1" applyBorder="1" applyAlignment="1">
      <alignment vertical="center"/>
    </xf>
    <xf numFmtId="3" fontId="81" fillId="5" borderId="26" xfId="39" applyNumberFormat="1" applyFont="1" applyFill="1" applyBorder="1" applyAlignment="1">
      <alignment horizontal="center" vertical="center"/>
    </xf>
    <xf numFmtId="169" fontId="70" fillId="8" borderId="26" xfId="39" applyNumberFormat="1" applyFont="1" applyFill="1" applyBorder="1" applyAlignment="1">
      <alignment vertical="center"/>
    </xf>
    <xf numFmtId="4" fontId="132" fillId="0" borderId="26" xfId="39" applyNumberFormat="1" applyFont="1" applyBorder="1" applyAlignment="1">
      <alignment horizontal="center" vertical="center"/>
    </xf>
    <xf numFmtId="0" fontId="137" fillId="0" borderId="26" xfId="75" applyFont="1" applyBorder="1" applyAlignment="1">
      <alignment horizontal="center" vertical="center"/>
    </xf>
    <xf numFmtId="4" fontId="132" fillId="0" borderId="44" xfId="39" applyNumberFormat="1" applyFont="1" applyBorder="1" applyAlignment="1">
      <alignment horizontal="center" vertical="center"/>
    </xf>
    <xf numFmtId="2" fontId="124" fillId="0" borderId="26" xfId="39" applyNumberFormat="1" applyFont="1" applyBorder="1" applyAlignment="1">
      <alignment horizontal="center" vertical="center"/>
    </xf>
    <xf numFmtId="169" fontId="124" fillId="0" borderId="26" xfId="39" applyNumberFormat="1" applyFont="1" applyBorder="1" applyAlignment="1">
      <alignment horizontal="center" vertical="center"/>
    </xf>
    <xf numFmtId="169" fontId="70" fillId="0" borderId="26" xfId="39" applyNumberFormat="1" applyFont="1" applyBorder="1" applyAlignment="1">
      <alignment vertical="center"/>
    </xf>
    <xf numFmtId="169" fontId="85" fillId="0" borderId="0" xfId="39" applyNumberFormat="1" applyFont="1" applyAlignment="1">
      <alignment vertical="center"/>
    </xf>
    <xf numFmtId="4" fontId="132" fillId="8" borderId="26" xfId="39" applyNumberFormat="1" applyFont="1" applyFill="1" applyBorder="1" applyAlignment="1">
      <alignment horizontal="center" vertical="center"/>
    </xf>
    <xf numFmtId="0" fontId="137" fillId="8" borderId="26" xfId="75" applyFont="1" applyFill="1" applyBorder="1" applyAlignment="1">
      <alignment horizontal="center" vertical="center"/>
    </xf>
    <xf numFmtId="4" fontId="132" fillId="8" borderId="44" xfId="39" applyNumberFormat="1" applyFont="1" applyFill="1" applyBorder="1" applyAlignment="1">
      <alignment horizontal="center" vertical="center"/>
    </xf>
    <xf numFmtId="2" fontId="124" fillId="8" borderId="26" xfId="39" applyNumberFormat="1" applyFont="1" applyFill="1" applyBorder="1" applyAlignment="1">
      <alignment horizontal="center" vertical="center"/>
    </xf>
    <xf numFmtId="169" fontId="124" fillId="8" borderId="26" xfId="39" applyNumberFormat="1" applyFont="1" applyFill="1" applyBorder="1" applyAlignment="1">
      <alignment horizontal="center" vertical="center"/>
    </xf>
    <xf numFmtId="169" fontId="70" fillId="0" borderId="44" xfId="39" applyNumberFormat="1" applyFont="1" applyBorder="1" applyAlignment="1">
      <alignment vertical="center"/>
    </xf>
    <xf numFmtId="0" fontId="65" fillId="0" borderId="42" xfId="0" applyFont="1" applyBorder="1" applyAlignment="1">
      <alignment vertical="center"/>
    </xf>
    <xf numFmtId="169" fontId="85" fillId="4" borderId="26" xfId="39" applyNumberFormat="1" applyFont="1" applyFill="1" applyBorder="1" applyAlignment="1">
      <alignment vertical="center"/>
    </xf>
    <xf numFmtId="169" fontId="85" fillId="0" borderId="0" xfId="39" applyNumberFormat="1" applyFont="1" applyAlignment="1">
      <alignment horizontal="center" vertical="center"/>
    </xf>
    <xf numFmtId="2" fontId="133" fillId="8" borderId="26" xfId="39" applyNumberFormat="1" applyFont="1" applyFill="1" applyBorder="1" applyAlignment="1">
      <alignment horizontal="center" vertical="center"/>
    </xf>
    <xf numFmtId="169" fontId="133" fillId="8" borderId="26" xfId="39" applyNumberFormat="1" applyFont="1" applyFill="1" applyBorder="1" applyAlignment="1">
      <alignment horizontal="center" vertical="center"/>
    </xf>
    <xf numFmtId="169" fontId="85" fillId="8" borderId="26" xfId="39" applyNumberFormat="1" applyFont="1" applyFill="1" applyBorder="1" applyAlignment="1">
      <alignment vertical="center"/>
    </xf>
    <xf numFmtId="2" fontId="133" fillId="4" borderId="26" xfId="39" applyNumberFormat="1" applyFont="1" applyFill="1" applyBorder="1" applyAlignment="1">
      <alignment horizontal="center" vertical="center"/>
    </xf>
    <xf numFmtId="169" fontId="133" fillId="4" borderId="26" xfId="39" applyNumberFormat="1" applyFont="1" applyFill="1" applyBorder="1" applyAlignment="1">
      <alignment horizontal="center" vertical="center"/>
    </xf>
    <xf numFmtId="169" fontId="85" fillId="0" borderId="26" xfId="39" applyNumberFormat="1" applyFont="1" applyBorder="1" applyAlignment="1">
      <alignment vertical="center"/>
    </xf>
    <xf numFmtId="2" fontId="133" fillId="0" borderId="26" xfId="39" applyNumberFormat="1" applyFont="1" applyBorder="1" applyAlignment="1">
      <alignment horizontal="center" vertical="center"/>
    </xf>
    <xf numFmtId="169" fontId="133" fillId="0" borderId="26" xfId="39" applyNumberFormat="1" applyFont="1" applyBorder="1" applyAlignment="1">
      <alignment horizontal="center" vertical="center"/>
    </xf>
    <xf numFmtId="169" fontId="85" fillId="18" borderId="26" xfId="39" applyNumberFormat="1" applyFont="1" applyFill="1" applyBorder="1" applyAlignment="1">
      <alignment vertical="center"/>
    </xf>
    <xf numFmtId="2" fontId="124" fillId="0" borderId="44" xfId="39" applyNumberFormat="1" applyFont="1" applyBorder="1" applyAlignment="1">
      <alignment horizontal="center" vertical="center"/>
    </xf>
    <xf numFmtId="0" fontId="138" fillId="0" borderId="42" xfId="0" applyFont="1" applyBorder="1" applyAlignment="1">
      <alignment horizontal="center" vertical="center"/>
    </xf>
    <xf numFmtId="3" fontId="81" fillId="5" borderId="44" xfId="39" applyNumberFormat="1" applyFont="1" applyFill="1" applyBorder="1" applyAlignment="1">
      <alignment horizontal="center" vertical="center"/>
    </xf>
    <xf numFmtId="3" fontId="81" fillId="5" borderId="42" xfId="39" applyNumberFormat="1" applyFont="1" applyFill="1" applyBorder="1" applyAlignment="1">
      <alignment horizontal="center" vertical="center"/>
    </xf>
    <xf numFmtId="169" fontId="124" fillId="8" borderId="44" xfId="39" applyNumberFormat="1" applyFont="1" applyFill="1" applyBorder="1" applyAlignment="1">
      <alignment horizontal="center" vertical="center"/>
    </xf>
    <xf numFmtId="0" fontId="137" fillId="8" borderId="42" xfId="0" applyFont="1" applyFill="1" applyBorder="1" applyAlignment="1">
      <alignment horizontal="center" vertical="center"/>
    </xf>
    <xf numFmtId="2" fontId="124" fillId="8" borderId="44" xfId="39" applyNumberFormat="1" applyFont="1" applyFill="1" applyBorder="1" applyAlignment="1">
      <alignment horizontal="center" vertical="center"/>
    </xf>
    <xf numFmtId="169" fontId="70" fillId="0" borderId="42" xfId="39" applyNumberFormat="1" applyFont="1" applyBorder="1" applyAlignment="1">
      <alignment vertical="center"/>
    </xf>
    <xf numFmtId="169" fontId="70" fillId="8" borderId="44" xfId="39" applyNumberFormat="1" applyFont="1" applyFill="1" applyBorder="1" applyAlignment="1">
      <alignment vertical="center"/>
    </xf>
    <xf numFmtId="169" fontId="70" fillId="8" borderId="42" xfId="39" applyNumberFormat="1" applyFont="1" applyFill="1" applyBorder="1" applyAlignment="1">
      <alignment vertical="center"/>
    </xf>
    <xf numFmtId="0" fontId="11" fillId="8" borderId="99" xfId="0" applyFont="1" applyFill="1" applyBorder="1" applyAlignment="1">
      <alignment horizontal="center" vertical="center" wrapText="1"/>
    </xf>
    <xf numFmtId="0" fontId="11" fillId="0" borderId="99" xfId="0" applyFont="1" applyBorder="1" applyAlignment="1">
      <alignment horizontal="center" vertical="center" wrapText="1"/>
    </xf>
    <xf numFmtId="0" fontId="92" fillId="5" borderId="0" xfId="19" applyFont="1" applyFill="1" applyBorder="1" applyAlignment="1" applyProtection="1">
      <alignment horizontal="center" vertical="center" wrapText="1"/>
    </xf>
    <xf numFmtId="0" fontId="131" fillId="5" borderId="0" xfId="75" applyFont="1" applyFill="1" applyAlignment="1">
      <alignment horizontal="center" vertical="center"/>
    </xf>
    <xf numFmtId="0" fontId="131" fillId="5" borderId="1" xfId="75" applyFont="1" applyFill="1" applyBorder="1" applyAlignment="1">
      <alignment horizontal="left" vertical="center" indent="1"/>
    </xf>
    <xf numFmtId="0" fontId="131" fillId="5" borderId="1" xfId="75" applyFont="1" applyFill="1" applyBorder="1" applyAlignment="1">
      <alignment horizontal="center" vertical="center" wrapText="1" shrinkToFit="1"/>
    </xf>
    <xf numFmtId="2" fontId="134" fillId="5" borderId="1" xfId="75" applyNumberFormat="1" applyFont="1" applyFill="1" applyBorder="1" applyAlignment="1">
      <alignment horizontal="center" vertical="center" shrinkToFit="1"/>
    </xf>
    <xf numFmtId="166" fontId="134" fillId="5" borderId="1" xfId="27" applyNumberFormat="1" applyFont="1" applyFill="1" applyBorder="1" applyAlignment="1">
      <alignment horizontal="center" vertical="center" wrapText="1"/>
    </xf>
    <xf numFmtId="166" fontId="134" fillId="5" borderId="1" xfId="75" applyNumberFormat="1" applyFont="1" applyFill="1" applyBorder="1" applyAlignment="1">
      <alignment horizontal="center" vertical="center" wrapText="1"/>
    </xf>
    <xf numFmtId="2" fontId="134" fillId="5" borderId="1" xfId="75" applyNumberFormat="1" applyFont="1" applyFill="1" applyBorder="1" applyAlignment="1">
      <alignment horizontal="center" vertical="center" wrapText="1"/>
    </xf>
    <xf numFmtId="0" fontId="178" fillId="5" borderId="2" xfId="75" applyFont="1" applyFill="1" applyBorder="1" applyAlignment="1">
      <alignment horizontal="center" vertical="center" wrapText="1" shrinkToFit="1"/>
    </xf>
    <xf numFmtId="0" fontId="178" fillId="5" borderId="68" xfId="75" applyFont="1" applyFill="1" applyBorder="1" applyAlignment="1">
      <alignment horizontal="center" vertical="center" wrapText="1" shrinkToFit="1"/>
    </xf>
    <xf numFmtId="4" fontId="132" fillId="8" borderId="42" xfId="39" applyNumberFormat="1" applyFont="1" applyFill="1" applyBorder="1" applyAlignment="1">
      <alignment horizontal="center" vertical="center"/>
    </xf>
    <xf numFmtId="4" fontId="132" fillId="0" borderId="42" xfId="39" applyNumberFormat="1" applyFont="1" applyBorder="1" applyAlignment="1">
      <alignment horizontal="center" vertical="center"/>
    </xf>
    <xf numFmtId="0" fontId="0" fillId="8" borderId="99" xfId="0" applyFill="1" applyBorder="1" applyAlignment="1">
      <alignment horizontal="center" vertical="center" wrapText="1"/>
    </xf>
    <xf numFmtId="0" fontId="0" fillId="0" borderId="99" xfId="0" applyBorder="1" applyAlignment="1">
      <alignment horizontal="center" vertical="center"/>
    </xf>
    <xf numFmtId="169" fontId="124" fillId="0" borderId="44" xfId="39" applyNumberFormat="1" applyFont="1" applyBorder="1" applyAlignment="1">
      <alignment horizontal="center" vertical="center"/>
    </xf>
    <xf numFmtId="169" fontId="124" fillId="0" borderId="42" xfId="39" applyNumberFormat="1" applyFont="1" applyBorder="1" applyAlignment="1">
      <alignment horizontal="center" vertical="center"/>
    </xf>
    <xf numFmtId="2" fontId="124" fillId="0" borderId="42" xfId="39" applyNumberFormat="1" applyFont="1" applyBorder="1" applyAlignment="1">
      <alignment horizontal="center" vertical="center"/>
    </xf>
    <xf numFmtId="2" fontId="52" fillId="6" borderId="97" xfId="75" applyNumberFormat="1" applyFont="1" applyFill="1" applyBorder="1" applyAlignment="1">
      <alignment horizontal="center" vertical="center" wrapText="1"/>
    </xf>
    <xf numFmtId="2" fontId="52" fillId="6" borderId="22" xfId="75" applyNumberFormat="1" applyFont="1" applyFill="1" applyBorder="1" applyAlignment="1">
      <alignment horizontal="center" vertical="center" wrapText="1"/>
    </xf>
    <xf numFmtId="169" fontId="85" fillId="8" borderId="0" xfId="39" applyNumberFormat="1" applyFont="1" applyFill="1" applyAlignment="1">
      <alignment horizontal="center" vertical="center"/>
    </xf>
    <xf numFmtId="2" fontId="124" fillId="8" borderId="42" xfId="39" applyNumberFormat="1" applyFont="1" applyFill="1" applyBorder="1" applyAlignment="1">
      <alignment horizontal="center" vertical="center"/>
    </xf>
    <xf numFmtId="2" fontId="134" fillId="5" borderId="0" xfId="75" applyNumberFormat="1" applyFont="1" applyFill="1" applyAlignment="1">
      <alignment horizontal="center" vertical="center" wrapText="1"/>
    </xf>
    <xf numFmtId="169" fontId="85" fillId="0" borderId="44" xfId="39" applyNumberFormat="1" applyFont="1" applyBorder="1" applyAlignment="1">
      <alignment vertical="center"/>
    </xf>
    <xf numFmtId="0" fontId="0" fillId="0" borderId="42" xfId="0" applyBorder="1" applyAlignment="1">
      <alignment vertical="center"/>
    </xf>
    <xf numFmtId="2" fontId="84" fillId="8" borderId="26" xfId="39" applyNumberFormat="1" applyFont="1" applyFill="1" applyBorder="1" applyAlignment="1">
      <alignment horizontal="center" vertical="center"/>
    </xf>
    <xf numFmtId="169" fontId="84" fillId="8" borderId="26" xfId="39" applyNumberFormat="1" applyFont="1" applyFill="1" applyBorder="1" applyAlignment="1">
      <alignment horizontal="center" vertical="center"/>
    </xf>
    <xf numFmtId="166" fontId="52" fillId="4" borderId="27" xfId="75" applyNumberFormat="1" applyFont="1" applyFill="1" applyBorder="1" applyAlignment="1">
      <alignment horizontal="center" vertical="center" wrapText="1"/>
    </xf>
    <xf numFmtId="166" fontId="52" fillId="4" borderId="28" xfId="75" applyNumberFormat="1" applyFont="1" applyFill="1" applyBorder="1" applyAlignment="1">
      <alignment horizontal="center" vertical="center" wrapText="1"/>
    </xf>
    <xf numFmtId="166" fontId="52" fillId="4" borderId="7" xfId="75" applyNumberFormat="1" applyFont="1" applyFill="1" applyBorder="1" applyAlignment="1">
      <alignment horizontal="center" vertical="center" wrapText="1"/>
    </xf>
    <xf numFmtId="166" fontId="52" fillId="4" borderId="9" xfId="75" applyNumberFormat="1" applyFont="1" applyFill="1" applyBorder="1" applyAlignment="1">
      <alignment horizontal="center" vertical="center" wrapText="1"/>
    </xf>
    <xf numFmtId="166" fontId="52" fillId="4" borderId="29" xfId="75" applyNumberFormat="1" applyFont="1" applyFill="1" applyBorder="1" applyAlignment="1">
      <alignment horizontal="center" vertical="center" wrapText="1"/>
    </xf>
    <xf numFmtId="166" fontId="52" fillId="4" borderId="19" xfId="75" applyNumberFormat="1" applyFont="1" applyFill="1" applyBorder="1" applyAlignment="1">
      <alignment horizontal="center" vertical="center" wrapText="1"/>
    </xf>
    <xf numFmtId="4" fontId="55" fillId="0" borderId="37" xfId="39" applyNumberFormat="1" applyFont="1" applyBorder="1" applyAlignment="1">
      <alignment horizontal="center" vertical="center" wrapText="1" shrinkToFit="1"/>
    </xf>
    <xf numFmtId="0" fontId="0" fillId="0" borderId="36" xfId="0" applyBorder="1" applyAlignment="1">
      <alignment horizontal="center" vertical="center"/>
    </xf>
    <xf numFmtId="2" fontId="25" fillId="4" borderId="26" xfId="0" applyNumberFormat="1" applyFont="1" applyFill="1" applyBorder="1" applyAlignment="1">
      <alignment horizontal="center" vertical="center"/>
    </xf>
    <xf numFmtId="4" fontId="83" fillId="8" borderId="26" xfId="39" applyNumberFormat="1" applyFont="1" applyFill="1" applyBorder="1" applyAlignment="1">
      <alignment horizontal="center" vertical="center"/>
    </xf>
    <xf numFmtId="0" fontId="86" fillId="8" borderId="26" xfId="75" applyFont="1" applyFill="1" applyBorder="1" applyAlignment="1">
      <alignment horizontal="center" vertical="center"/>
    </xf>
    <xf numFmtId="4" fontId="83" fillId="0" borderId="26" xfId="39" applyNumberFormat="1" applyFont="1" applyBorder="1" applyAlignment="1">
      <alignment horizontal="center" vertical="center"/>
    </xf>
    <xf numFmtId="0" fontId="86" fillId="0" borderId="26" xfId="75" applyFont="1" applyBorder="1" applyAlignment="1">
      <alignment horizontal="center" vertical="center"/>
    </xf>
    <xf numFmtId="0" fontId="11" fillId="0" borderId="0" xfId="0" applyFont="1" applyAlignment="1">
      <alignment horizontal="center" vertical="center" wrapText="1"/>
    </xf>
    <xf numFmtId="0" fontId="0" fillId="0" borderId="0" xfId="0" applyAlignment="1">
      <alignment horizontal="center" vertical="center"/>
    </xf>
    <xf numFmtId="0" fontId="0" fillId="0" borderId="24" xfId="0" applyBorder="1" applyAlignment="1">
      <alignment horizontal="center" vertical="center"/>
    </xf>
    <xf numFmtId="0" fontId="11" fillId="8" borderId="0" xfId="0" applyFont="1" applyFill="1" applyAlignment="1">
      <alignment horizontal="center" vertical="center" wrapText="1"/>
    </xf>
    <xf numFmtId="0" fontId="0" fillId="8" borderId="0" xfId="0" applyFill="1" applyAlignment="1">
      <alignment horizontal="center" vertical="center"/>
    </xf>
    <xf numFmtId="0" fontId="0" fillId="8" borderId="24" xfId="0" applyFill="1" applyBorder="1" applyAlignment="1">
      <alignment horizontal="center" vertical="center"/>
    </xf>
    <xf numFmtId="0" fontId="0" fillId="8" borderId="0" xfId="0" applyFill="1" applyAlignment="1">
      <alignment horizontal="center" vertical="center" wrapText="1"/>
    </xf>
    <xf numFmtId="2" fontId="84" fillId="0" borderId="26" xfId="39" applyNumberFormat="1" applyFont="1" applyBorder="1" applyAlignment="1">
      <alignment horizontal="center" vertical="center"/>
    </xf>
    <xf numFmtId="0" fontId="82" fillId="5" borderId="0" xfId="75" applyFont="1" applyFill="1" applyAlignment="1">
      <alignment horizontal="center" vertical="center"/>
    </xf>
    <xf numFmtId="2" fontId="52" fillId="5" borderId="1" xfId="75" applyNumberFormat="1" applyFont="1" applyFill="1" applyBorder="1" applyAlignment="1">
      <alignment horizontal="center" vertical="center" shrinkToFit="1"/>
    </xf>
    <xf numFmtId="166" fontId="52" fillId="5" borderId="1" xfId="75" applyNumberFormat="1" applyFont="1" applyFill="1" applyBorder="1" applyAlignment="1">
      <alignment horizontal="center" vertical="center" wrapText="1"/>
    </xf>
    <xf numFmtId="2" fontId="52" fillId="5" borderId="1" xfId="75" applyNumberFormat="1" applyFont="1" applyFill="1" applyBorder="1" applyAlignment="1">
      <alignment horizontal="center" vertical="center" wrapText="1"/>
    </xf>
    <xf numFmtId="0" fontId="88" fillId="5" borderId="1" xfId="75" applyFont="1" applyFill="1" applyBorder="1" applyAlignment="1">
      <alignment horizontal="center" vertical="center"/>
    </xf>
    <xf numFmtId="0" fontId="88" fillId="5" borderId="1" xfId="75" applyFont="1" applyFill="1" applyBorder="1" applyAlignment="1">
      <alignment horizontal="center" vertical="center" wrapText="1" shrinkToFit="1"/>
    </xf>
    <xf numFmtId="166" fontId="52" fillId="5" borderId="1" xfId="27" applyNumberFormat="1" applyFont="1" applyFill="1" applyBorder="1" applyAlignment="1">
      <alignment horizontal="center" vertical="center" wrapText="1"/>
    </xf>
    <xf numFmtId="0" fontId="20" fillId="0" borderId="0" xfId="75" applyFont="1" applyAlignment="1">
      <alignment horizontal="center" vertical="center"/>
    </xf>
    <xf numFmtId="2" fontId="52" fillId="6" borderId="61" xfId="75" applyNumberFormat="1" applyFont="1" applyFill="1" applyBorder="1" applyAlignment="1">
      <alignment horizontal="center" vertical="center" wrapText="1"/>
    </xf>
    <xf numFmtId="2" fontId="52" fillId="6" borderId="38" xfId="75" applyNumberFormat="1" applyFont="1" applyFill="1" applyBorder="1" applyAlignment="1">
      <alignment horizontal="center" vertical="center" wrapText="1"/>
    </xf>
    <xf numFmtId="0" fontId="0" fillId="0" borderId="62" xfId="0" applyBorder="1" applyAlignment="1">
      <alignment horizontal="center" vertical="center" wrapText="1"/>
    </xf>
    <xf numFmtId="169" fontId="85" fillId="8" borderId="44" xfId="39" applyNumberFormat="1" applyFont="1" applyFill="1" applyBorder="1" applyAlignment="1">
      <alignment vertical="center"/>
    </xf>
    <xf numFmtId="0" fontId="0" fillId="8" borderId="42" xfId="0" applyFill="1" applyBorder="1" applyAlignment="1">
      <alignment vertical="center"/>
    </xf>
    <xf numFmtId="169" fontId="84" fillId="0" borderId="26" xfId="39" applyNumberFormat="1" applyFont="1" applyBorder="1" applyAlignment="1">
      <alignment horizontal="center" vertical="center"/>
    </xf>
    <xf numFmtId="169" fontId="109" fillId="0" borderId="44" xfId="39" applyNumberFormat="1" applyFont="1" applyBorder="1" applyAlignment="1">
      <alignment vertical="center"/>
    </xf>
    <xf numFmtId="169" fontId="109" fillId="8" borderId="44" xfId="39" applyNumberFormat="1" applyFont="1" applyFill="1" applyBorder="1" applyAlignment="1">
      <alignment vertical="center"/>
    </xf>
    <xf numFmtId="169" fontId="109" fillId="0" borderId="26" xfId="39" applyNumberFormat="1" applyFont="1" applyBorder="1" applyAlignment="1">
      <alignment vertical="center"/>
    </xf>
    <xf numFmtId="169" fontId="109" fillId="8" borderId="26" xfId="39" applyNumberFormat="1" applyFont="1" applyFill="1" applyBorder="1" applyAlignment="1">
      <alignment vertical="center"/>
    </xf>
    <xf numFmtId="169" fontId="133" fillId="8" borderId="44" xfId="39" applyNumberFormat="1" applyFont="1" applyFill="1" applyBorder="1" applyAlignment="1">
      <alignment horizontal="center" vertical="center"/>
    </xf>
    <xf numFmtId="169" fontId="139" fillId="8" borderId="0" xfId="39" applyNumberFormat="1" applyFont="1" applyFill="1" applyAlignment="1">
      <alignment vertical="center"/>
    </xf>
    <xf numFmtId="169" fontId="139" fillId="0" borderId="0" xfId="39" applyNumberFormat="1" applyFont="1" applyAlignment="1">
      <alignment vertical="center"/>
    </xf>
    <xf numFmtId="2" fontId="139" fillId="0" borderId="0" xfId="75" applyNumberFormat="1" applyFont="1" applyAlignment="1">
      <alignment horizontal="center" vertical="center" wrapText="1"/>
    </xf>
    <xf numFmtId="169" fontId="133" fillId="0" borderId="44" xfId="39" applyNumberFormat="1" applyFont="1" applyBorder="1" applyAlignment="1">
      <alignment horizontal="center" vertical="center"/>
    </xf>
    <xf numFmtId="169" fontId="177" fillId="9" borderId="0" xfId="39" applyNumberFormat="1" applyFont="1" applyFill="1" applyAlignment="1">
      <alignment horizontal="left" vertical="top" wrapText="1"/>
    </xf>
    <xf numFmtId="169" fontId="177" fillId="9" borderId="32" xfId="39" applyNumberFormat="1" applyFont="1" applyFill="1" applyBorder="1" applyAlignment="1">
      <alignment horizontal="left" vertical="top" wrapText="1"/>
    </xf>
    <xf numFmtId="3" fontId="77" fillId="5" borderId="26" xfId="39" applyNumberFormat="1" applyFont="1" applyFill="1" applyBorder="1" applyAlignment="1">
      <alignment horizontal="center" vertical="center"/>
    </xf>
    <xf numFmtId="169" fontId="139" fillId="8" borderId="0" xfId="39" applyNumberFormat="1" applyFont="1" applyFill="1" applyAlignment="1">
      <alignment horizontal="center" vertical="center"/>
    </xf>
    <xf numFmtId="169" fontId="139" fillId="0" borderId="0" xfId="39" applyNumberFormat="1" applyFont="1" applyAlignment="1">
      <alignment horizontal="center" vertical="center"/>
    </xf>
    <xf numFmtId="4" fontId="132" fillId="0" borderId="44" xfId="39" applyNumberFormat="1" applyFont="1" applyBorder="1" applyAlignment="1">
      <alignment vertical="center"/>
    </xf>
    <xf numFmtId="4" fontId="132" fillId="0" borderId="42" xfId="39" applyNumberFormat="1" applyFont="1" applyBorder="1" applyAlignment="1">
      <alignment vertical="center"/>
    </xf>
    <xf numFmtId="0" fontId="11" fillId="8" borderId="100" xfId="0" applyFont="1" applyFill="1" applyBorder="1" applyAlignment="1">
      <alignment horizontal="center" vertical="center" wrapText="1"/>
    </xf>
    <xf numFmtId="0" fontId="0" fillId="8" borderId="100" xfId="0" applyFill="1" applyBorder="1" applyAlignment="1">
      <alignment horizontal="center" vertical="center"/>
    </xf>
    <xf numFmtId="0" fontId="0" fillId="8" borderId="100" xfId="0" applyFill="1" applyBorder="1" applyAlignment="1">
      <alignment horizontal="center" vertical="center" wrapText="1"/>
    </xf>
    <xf numFmtId="0" fontId="11" fillId="0" borderId="115" xfId="0" applyFont="1" applyBorder="1" applyAlignment="1">
      <alignment horizontal="center" vertical="center" wrapText="1"/>
    </xf>
    <xf numFmtId="0" fontId="0" fillId="0" borderId="115" xfId="0" applyBorder="1" applyAlignment="1">
      <alignment horizontal="center" vertical="center" wrapText="1"/>
    </xf>
    <xf numFmtId="0" fontId="0" fillId="0" borderId="115" xfId="0" applyBorder="1" applyAlignment="1">
      <alignment horizontal="center" vertical="center"/>
    </xf>
    <xf numFmtId="0" fontId="138" fillId="0" borderId="0" xfId="0" applyFont="1" applyAlignment="1">
      <alignment vertical="center"/>
    </xf>
    <xf numFmtId="0" fontId="88" fillId="5" borderId="2" xfId="75" applyFont="1" applyFill="1" applyBorder="1" applyAlignment="1">
      <alignment horizontal="center" vertical="center" wrapText="1" shrinkToFit="1"/>
    </xf>
    <xf numFmtId="0" fontId="88" fillId="5" borderId="68" xfId="75" applyFont="1" applyFill="1" applyBorder="1" applyAlignment="1">
      <alignment horizontal="center" vertical="center" wrapText="1" shrinkToFit="1"/>
    </xf>
    <xf numFmtId="4" fontId="132" fillId="8" borderId="26" xfId="39" applyNumberFormat="1" applyFont="1" applyFill="1" applyBorder="1" applyAlignment="1">
      <alignment vertical="center"/>
    </xf>
    <xf numFmtId="0" fontId="137" fillId="8" borderId="26" xfId="75" applyFont="1" applyFill="1" applyBorder="1" applyAlignment="1">
      <alignment vertical="center"/>
    </xf>
    <xf numFmtId="166" fontId="36" fillId="15" borderId="0" xfId="78" applyNumberFormat="1" applyFont="1" applyFill="1" applyAlignment="1">
      <alignment horizontal="center" vertical="center" wrapText="1"/>
    </xf>
    <xf numFmtId="0" fontId="11" fillId="4" borderId="100" xfId="0" applyFont="1" applyFill="1" applyBorder="1" applyAlignment="1">
      <alignment horizontal="center" vertical="center" wrapText="1"/>
    </xf>
    <xf numFmtId="0" fontId="0" fillId="4" borderId="100" xfId="0" applyFill="1" applyBorder="1" applyAlignment="1">
      <alignment horizontal="center" vertical="center"/>
    </xf>
    <xf numFmtId="0" fontId="105" fillId="0" borderId="23" xfId="75" applyFont="1" applyBorder="1" applyAlignment="1">
      <alignment horizontal="center" vertical="center"/>
    </xf>
    <xf numFmtId="0" fontId="11" fillId="0" borderId="117" xfId="0" applyFont="1" applyBorder="1" applyAlignment="1">
      <alignment horizontal="center" vertical="center" wrapText="1"/>
    </xf>
    <xf numFmtId="0" fontId="0" fillId="0" borderId="118" xfId="0" applyBorder="1" applyAlignment="1">
      <alignment horizontal="center" vertical="center" wrapText="1"/>
    </xf>
    <xf numFmtId="0" fontId="0" fillId="0" borderId="119" xfId="0" applyBorder="1" applyAlignment="1">
      <alignment horizontal="center" vertical="center" wrapText="1"/>
    </xf>
    <xf numFmtId="4" fontId="179" fillId="8" borderId="26" xfId="39" applyNumberFormat="1" applyFont="1" applyFill="1" applyBorder="1" applyAlignment="1">
      <alignment horizontal="center" vertical="center"/>
    </xf>
    <xf numFmtId="0" fontId="180" fillId="8" borderId="26" xfId="75" applyFont="1" applyFill="1" applyBorder="1" applyAlignment="1">
      <alignment horizontal="center" vertical="center"/>
    </xf>
    <xf numFmtId="4" fontId="179" fillId="0" borderId="26" xfId="39" applyNumberFormat="1" applyFont="1" applyBorder="1" applyAlignment="1">
      <alignment horizontal="center" vertical="center"/>
    </xf>
    <xf numFmtId="0" fontId="180" fillId="0" borderId="26" xfId="75" applyFont="1" applyBorder="1" applyAlignment="1">
      <alignment horizontal="center" vertical="center"/>
    </xf>
    <xf numFmtId="169" fontId="70" fillId="4" borderId="44" xfId="39" applyNumberFormat="1" applyFont="1" applyFill="1" applyBorder="1" applyAlignment="1">
      <alignment vertical="center"/>
    </xf>
    <xf numFmtId="4" fontId="132" fillId="4" borderId="44" xfId="39" applyNumberFormat="1" applyFont="1" applyFill="1" applyBorder="1" applyAlignment="1">
      <alignment vertical="center"/>
    </xf>
    <xf numFmtId="4" fontId="132" fillId="4" borderId="54" xfId="39" applyNumberFormat="1" applyFont="1" applyFill="1" applyBorder="1" applyAlignment="1">
      <alignment vertical="center"/>
    </xf>
    <xf numFmtId="2" fontId="124" fillId="4" borderId="44" xfId="39" applyNumberFormat="1" applyFont="1" applyFill="1" applyBorder="1" applyAlignment="1">
      <alignment horizontal="center" vertical="center"/>
    </xf>
    <xf numFmtId="169" fontId="124" fillId="4" borderId="44" xfId="39" applyNumberFormat="1" applyFont="1" applyFill="1" applyBorder="1" applyAlignment="1">
      <alignment horizontal="center" vertical="center"/>
    </xf>
    <xf numFmtId="0" fontId="124" fillId="8" borderId="44" xfId="75" applyFont="1" applyFill="1" applyBorder="1" applyAlignment="1">
      <alignment horizontal="center" vertical="center" wrapText="1"/>
    </xf>
    <xf numFmtId="0" fontId="124" fillId="0" borderId="44" xfId="75" applyFont="1" applyBorder="1" applyAlignment="1">
      <alignment horizontal="center" vertical="center" wrapText="1"/>
    </xf>
    <xf numFmtId="2" fontId="133" fillId="8" borderId="44" xfId="39" applyNumberFormat="1" applyFont="1" applyFill="1"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horizontal="center" vertical="center" wrapText="1"/>
    </xf>
    <xf numFmtId="2" fontId="133" fillId="0" borderId="45" xfId="39" applyNumberFormat="1" applyFont="1" applyBorder="1" applyAlignment="1">
      <alignment horizontal="center" vertical="center" wrapText="1"/>
    </xf>
    <xf numFmtId="2" fontId="133" fillId="0" borderId="54" xfId="39" applyNumberFormat="1" applyFont="1" applyBorder="1" applyAlignment="1">
      <alignment horizontal="center" vertical="center" wrapText="1"/>
    </xf>
    <xf numFmtId="2" fontId="133" fillId="0" borderId="55" xfId="39" applyNumberFormat="1" applyFont="1" applyBorder="1" applyAlignment="1">
      <alignment horizontal="center" vertical="center" wrapText="1"/>
    </xf>
    <xf numFmtId="2" fontId="133" fillId="8" borderId="45" xfId="39" applyNumberFormat="1" applyFont="1" applyFill="1" applyBorder="1" applyAlignment="1">
      <alignment horizontal="center" vertical="center" wrapText="1"/>
    </xf>
    <xf numFmtId="2" fontId="133" fillId="8" borderId="54" xfId="39" applyNumberFormat="1" applyFont="1" applyFill="1" applyBorder="1" applyAlignment="1">
      <alignment horizontal="center" vertical="center" wrapText="1"/>
    </xf>
    <xf numFmtId="2" fontId="133" fillId="8" borderId="42" xfId="39" applyNumberFormat="1" applyFont="1" applyFill="1" applyBorder="1" applyAlignment="1">
      <alignment horizontal="center" vertical="center" wrapText="1"/>
    </xf>
    <xf numFmtId="169" fontId="85" fillId="8" borderId="45" xfId="39" applyNumberFormat="1" applyFont="1" applyFill="1" applyBorder="1" applyAlignment="1">
      <alignment vertical="center"/>
    </xf>
    <xf numFmtId="0" fontId="11" fillId="8" borderId="54" xfId="75" applyFill="1" applyBorder="1" applyAlignment="1">
      <alignment vertical="center"/>
    </xf>
    <xf numFmtId="0" fontId="11" fillId="8" borderId="42" xfId="75" applyFill="1" applyBorder="1" applyAlignment="1">
      <alignment vertical="center"/>
    </xf>
    <xf numFmtId="169" fontId="85" fillId="0" borderId="45" xfId="39" applyNumberFormat="1" applyFont="1" applyBorder="1" applyAlignment="1">
      <alignment vertical="center"/>
    </xf>
    <xf numFmtId="0" fontId="11" fillId="0" borderId="54" xfId="75" applyBorder="1" applyAlignment="1">
      <alignment vertical="center"/>
    </xf>
    <xf numFmtId="0" fontId="11" fillId="0" borderId="42" xfId="75" applyBorder="1" applyAlignment="1">
      <alignment vertical="center"/>
    </xf>
    <xf numFmtId="169" fontId="133" fillId="8" borderId="45" xfId="39" applyNumberFormat="1" applyFont="1" applyFill="1" applyBorder="1" applyAlignment="1">
      <alignment horizontal="center" vertical="center"/>
    </xf>
    <xf numFmtId="169" fontId="133" fillId="8" borderId="54" xfId="39" applyNumberFormat="1" applyFont="1" applyFill="1" applyBorder="1" applyAlignment="1">
      <alignment horizontal="center" vertical="center"/>
    </xf>
    <xf numFmtId="0" fontId="138" fillId="8" borderId="42" xfId="75" applyFont="1" applyFill="1" applyBorder="1" applyAlignment="1">
      <alignment horizontal="center" vertical="center"/>
    </xf>
    <xf numFmtId="2" fontId="133" fillId="8" borderId="45" xfId="39" applyNumberFormat="1" applyFont="1" applyFill="1" applyBorder="1" applyAlignment="1">
      <alignment horizontal="center" vertical="center"/>
    </xf>
    <xf numFmtId="2" fontId="133" fillId="8" borderId="54" xfId="39" applyNumberFormat="1" applyFont="1" applyFill="1" applyBorder="1" applyAlignment="1">
      <alignment horizontal="center" vertical="center"/>
    </xf>
    <xf numFmtId="0" fontId="138" fillId="8" borderId="42" xfId="75" applyFont="1" applyFill="1" applyBorder="1" applyAlignment="1">
      <alignment horizontal="center" vertical="center" wrapText="1"/>
    </xf>
    <xf numFmtId="0" fontId="138" fillId="0" borderId="42" xfId="75" applyFont="1" applyBorder="1" applyAlignment="1">
      <alignment horizontal="center" vertical="center" wrapText="1"/>
    </xf>
    <xf numFmtId="166" fontId="134" fillId="5" borderId="2" xfId="75" applyNumberFormat="1" applyFont="1" applyFill="1" applyBorder="1" applyAlignment="1">
      <alignment horizontal="center" vertical="center" wrapText="1"/>
    </xf>
    <xf numFmtId="166" fontId="134" fillId="5" borderId="2" xfId="27" applyNumberFormat="1" applyFont="1" applyFill="1" applyBorder="1" applyAlignment="1">
      <alignment horizontal="center" vertical="center" wrapText="1"/>
    </xf>
    <xf numFmtId="166" fontId="134" fillId="5" borderId="6" xfId="75" applyNumberFormat="1" applyFont="1" applyFill="1" applyBorder="1" applyAlignment="1">
      <alignment horizontal="center" vertical="center" wrapText="1"/>
    </xf>
    <xf numFmtId="0" fontId="0" fillId="0" borderId="85" xfId="0" applyBorder="1" applyAlignment="1">
      <alignment horizontal="center" vertical="center" wrapText="1"/>
    </xf>
    <xf numFmtId="3" fontId="81" fillId="5" borderId="45" xfId="39" applyNumberFormat="1" applyFont="1" applyFill="1" applyBorder="1" applyAlignment="1">
      <alignment horizontal="center" vertical="center"/>
    </xf>
    <xf numFmtId="3" fontId="81" fillId="5" borderId="54" xfId="39" applyNumberFormat="1" applyFont="1" applyFill="1" applyBorder="1" applyAlignment="1">
      <alignment horizontal="center" vertical="center"/>
    </xf>
    <xf numFmtId="0" fontId="65" fillId="8" borderId="42" xfId="75" applyFont="1" applyFill="1" applyBorder="1" applyAlignment="1">
      <alignment vertical="center"/>
    </xf>
    <xf numFmtId="2" fontId="84" fillId="4" borderId="0" xfId="39" applyNumberFormat="1" applyFont="1" applyFill="1" applyAlignment="1">
      <alignment horizontal="center" vertical="center"/>
    </xf>
    <xf numFmtId="4" fontId="132" fillId="0" borderId="26" xfId="39" applyNumberFormat="1" applyFont="1" applyBorder="1" applyAlignment="1">
      <alignment horizontal="center" vertical="center" wrapText="1"/>
    </xf>
    <xf numFmtId="0" fontId="137" fillId="0" borderId="26" xfId="75" applyFont="1" applyBorder="1" applyAlignment="1">
      <alignment horizontal="center" vertical="center" wrapText="1"/>
    </xf>
    <xf numFmtId="0" fontId="65" fillId="0" borderId="42" xfId="75" applyFont="1" applyBorder="1" applyAlignment="1">
      <alignment vertical="center"/>
    </xf>
    <xf numFmtId="2" fontId="84" fillId="8" borderId="0" xfId="39" applyNumberFormat="1" applyFont="1" applyFill="1" applyAlignment="1">
      <alignment horizontal="center" vertical="center"/>
    </xf>
    <xf numFmtId="4" fontId="132" fillId="8" borderId="26" xfId="39" applyNumberFormat="1" applyFont="1" applyFill="1" applyBorder="1" applyAlignment="1">
      <alignment horizontal="center" vertical="center" wrapText="1"/>
    </xf>
    <xf numFmtId="0" fontId="137" fillId="8" borderId="26" xfId="75" applyFont="1" applyFill="1" applyBorder="1" applyAlignment="1">
      <alignment horizontal="center" vertical="center" wrapText="1"/>
    </xf>
    <xf numFmtId="0" fontId="11" fillId="0" borderId="0" xfId="75" applyAlignment="1">
      <alignment horizontal="center" vertical="center"/>
    </xf>
    <xf numFmtId="4" fontId="139" fillId="0" borderId="45" xfId="39" applyNumberFormat="1" applyFont="1" applyBorder="1" applyAlignment="1">
      <alignment horizontal="center" vertical="center" wrapText="1"/>
    </xf>
    <xf numFmtId="0" fontId="140" fillId="0" borderId="54" xfId="75" applyFont="1" applyBorder="1" applyAlignment="1">
      <alignment horizontal="center" vertical="center" wrapText="1"/>
    </xf>
    <xf numFmtId="0" fontId="138" fillId="0" borderId="55" xfId="75" applyFont="1" applyBorder="1" applyAlignment="1">
      <alignment horizontal="center" vertical="center"/>
    </xf>
    <xf numFmtId="2" fontId="133" fillId="0" borderId="45" xfId="39" applyNumberFormat="1" applyFont="1" applyBorder="1" applyAlignment="1">
      <alignment horizontal="center" vertical="center"/>
    </xf>
    <xf numFmtId="2" fontId="133" fillId="0" borderId="54" xfId="39" applyNumberFormat="1" applyFont="1" applyBorder="1" applyAlignment="1">
      <alignment horizontal="center" vertical="center"/>
    </xf>
    <xf numFmtId="0" fontId="138" fillId="0" borderId="42" xfId="75" applyFont="1" applyBorder="1" applyAlignment="1">
      <alignment horizontal="center" vertical="center"/>
    </xf>
    <xf numFmtId="169" fontId="133" fillId="0" borderId="45" xfId="39" applyNumberFormat="1" applyFont="1" applyBorder="1" applyAlignment="1">
      <alignment horizontal="center" vertical="center"/>
    </xf>
    <xf numFmtId="169" fontId="133" fillId="0" borderId="54" xfId="39" applyNumberFormat="1" applyFont="1" applyBorder="1" applyAlignment="1">
      <alignment horizontal="center" vertical="center"/>
    </xf>
    <xf numFmtId="4" fontId="139" fillId="8" borderId="45" xfId="39" applyNumberFormat="1" applyFont="1" applyFill="1" applyBorder="1" applyAlignment="1">
      <alignment horizontal="center" vertical="center" wrapText="1"/>
    </xf>
    <xf numFmtId="0" fontId="140" fillId="8" borderId="54" xfId="75" applyFont="1" applyFill="1" applyBorder="1" applyAlignment="1">
      <alignment horizontal="center" vertical="center" wrapText="1"/>
    </xf>
    <xf numFmtId="0" fontId="138" fillId="8" borderId="55" xfId="75" applyFont="1" applyFill="1" applyBorder="1" applyAlignment="1">
      <alignment horizontal="center" vertical="center"/>
    </xf>
    <xf numFmtId="2" fontId="133" fillId="0" borderId="44" xfId="39" applyNumberFormat="1" applyFont="1" applyBorder="1" applyAlignment="1">
      <alignment horizontal="center" vertical="center" wrapText="1"/>
    </xf>
    <xf numFmtId="2" fontId="133" fillId="8" borderId="55" xfId="39" applyNumberFormat="1" applyFont="1" applyFill="1" applyBorder="1" applyAlignment="1">
      <alignment horizontal="center" vertical="center" wrapText="1"/>
    </xf>
    <xf numFmtId="0" fontId="138" fillId="0" borderId="54" xfId="75" applyFont="1" applyBorder="1" applyAlignment="1">
      <alignment horizontal="center" vertical="center"/>
    </xf>
    <xf numFmtId="3" fontId="85" fillId="8" borderId="44" xfId="39" applyNumberFormat="1" applyFont="1" applyFill="1" applyBorder="1" applyAlignment="1">
      <alignment horizontal="center" vertical="center"/>
    </xf>
    <xf numFmtId="3" fontId="11" fillId="8" borderId="42" xfId="75" applyNumberFormat="1" applyFill="1" applyBorder="1" applyAlignment="1">
      <alignment horizontal="center" vertical="center"/>
    </xf>
    <xf numFmtId="4" fontId="139" fillId="8" borderId="26" xfId="39" applyNumberFormat="1" applyFont="1" applyFill="1" applyBorder="1" applyAlignment="1">
      <alignment horizontal="center" vertical="center" wrapText="1"/>
    </xf>
    <xf numFmtId="0" fontId="140" fillId="8" borderId="26" xfId="75" applyFont="1" applyFill="1" applyBorder="1" applyAlignment="1">
      <alignment horizontal="center" vertical="center" wrapText="1"/>
    </xf>
    <xf numFmtId="2" fontId="133" fillId="8" borderId="44" xfId="39" applyNumberFormat="1" applyFont="1" applyFill="1" applyBorder="1" applyAlignment="1">
      <alignment horizontal="center" vertical="center"/>
    </xf>
    <xf numFmtId="4" fontId="139" fillId="0" borderId="26" xfId="39" applyNumberFormat="1" applyFont="1" applyBorder="1" applyAlignment="1">
      <alignment horizontal="center" vertical="center" wrapText="1"/>
    </xf>
    <xf numFmtId="0" fontId="140" fillId="0" borderId="26" xfId="75" applyFont="1" applyBorder="1" applyAlignment="1">
      <alignment horizontal="center" vertical="center" wrapText="1"/>
    </xf>
    <xf numFmtId="2" fontId="133" fillId="0" borderId="44" xfId="39" applyNumberFormat="1" applyFont="1" applyBorder="1" applyAlignment="1">
      <alignment horizontal="center" vertical="center"/>
    </xf>
    <xf numFmtId="0" fontId="11" fillId="0" borderId="99" xfId="75" applyBorder="1" applyAlignment="1">
      <alignment horizontal="center" vertical="center" wrapText="1"/>
    </xf>
    <xf numFmtId="0" fontId="11" fillId="0" borderId="98" xfId="75" applyBorder="1" applyAlignment="1">
      <alignment horizontal="center" vertical="center" wrapText="1"/>
    </xf>
    <xf numFmtId="0" fontId="11" fillId="8" borderId="99" xfId="75" applyFill="1" applyBorder="1" applyAlignment="1">
      <alignment horizontal="center" vertical="center" wrapText="1"/>
    </xf>
    <xf numFmtId="0" fontId="11" fillId="8" borderId="99" xfId="75" applyFill="1" applyBorder="1" applyAlignment="1">
      <alignment horizontal="center" vertical="center"/>
    </xf>
    <xf numFmtId="0" fontId="11" fillId="0" borderId="99" xfId="75" applyBorder="1" applyAlignment="1">
      <alignment horizontal="center" vertical="center"/>
    </xf>
    <xf numFmtId="3" fontId="85" fillId="17" borderId="44" xfId="39" applyNumberFormat="1" applyFont="1" applyFill="1" applyBorder="1" applyAlignment="1">
      <alignment horizontal="center" vertical="center"/>
    </xf>
    <xf numFmtId="3" fontId="11" fillId="17" borderId="42" xfId="75" applyNumberFormat="1" applyFill="1" applyBorder="1" applyAlignment="1">
      <alignment horizontal="center" vertical="center"/>
    </xf>
    <xf numFmtId="4" fontId="20" fillId="0" borderId="0" xfId="75" applyNumberFormat="1" applyFont="1" applyAlignment="1">
      <alignment horizontal="center" vertical="center"/>
    </xf>
    <xf numFmtId="4" fontId="135" fillId="17" borderId="26" xfId="39" applyNumberFormat="1" applyFont="1" applyFill="1" applyBorder="1" applyAlignment="1">
      <alignment horizontal="center" vertical="center" wrapText="1"/>
    </xf>
    <xf numFmtId="0" fontId="138" fillId="17" borderId="26" xfId="75" applyFont="1" applyFill="1" applyBorder="1" applyAlignment="1">
      <alignment horizontal="center" vertical="center" wrapText="1"/>
    </xf>
    <xf numFmtId="2" fontId="136" fillId="17" borderId="26" xfId="39" applyNumberFormat="1" applyFont="1" applyFill="1" applyBorder="1" applyAlignment="1">
      <alignment horizontal="center" vertical="center"/>
    </xf>
    <xf numFmtId="169" fontId="136" fillId="17" borderId="26" xfId="39" applyNumberFormat="1" applyFont="1" applyFill="1" applyBorder="1" applyAlignment="1">
      <alignment horizontal="center" vertical="center"/>
    </xf>
    <xf numFmtId="0" fontId="124" fillId="17" borderId="44" xfId="75" applyFont="1" applyFill="1" applyBorder="1" applyAlignment="1">
      <alignment horizontal="center" vertical="center" wrapText="1"/>
    </xf>
    <xf numFmtId="0" fontId="0" fillId="17" borderId="42" xfId="0" applyFill="1" applyBorder="1" applyAlignment="1">
      <alignment horizontal="center" vertical="center"/>
    </xf>
    <xf numFmtId="4" fontId="139" fillId="16" borderId="26" xfId="39" applyNumberFormat="1" applyFont="1" applyFill="1" applyBorder="1" applyAlignment="1">
      <alignment horizontal="center" vertical="center" wrapText="1"/>
    </xf>
    <xf numFmtId="0" fontId="140" fillId="16" borderId="26" xfId="75" applyFont="1" applyFill="1" applyBorder="1" applyAlignment="1">
      <alignment horizontal="center" vertical="center" wrapText="1"/>
    </xf>
    <xf numFmtId="2" fontId="133" fillId="16" borderId="26" xfId="39" applyNumberFormat="1" applyFont="1" applyFill="1" applyBorder="1" applyAlignment="1">
      <alignment horizontal="center" vertical="center"/>
    </xf>
    <xf numFmtId="169" fontId="133" fillId="16" borderId="26" xfId="39" applyNumberFormat="1" applyFont="1" applyFill="1" applyBorder="1" applyAlignment="1">
      <alignment horizontal="center" vertical="center"/>
    </xf>
    <xf numFmtId="2" fontId="124" fillId="16" borderId="26" xfId="39" applyNumberFormat="1" applyFont="1" applyFill="1" applyBorder="1" applyAlignment="1">
      <alignment horizontal="center" vertical="center"/>
    </xf>
    <xf numFmtId="0" fontId="124" fillId="16" borderId="44" xfId="75" applyFont="1" applyFill="1" applyBorder="1" applyAlignment="1">
      <alignment horizontal="center" vertical="center" wrapText="1"/>
    </xf>
    <xf numFmtId="0" fontId="0" fillId="16" borderId="42" xfId="0" applyFill="1" applyBorder="1" applyAlignment="1">
      <alignment horizontal="center" vertical="center"/>
    </xf>
    <xf numFmtId="169" fontId="124" fillId="16" borderId="26" xfId="39" applyNumberFormat="1" applyFont="1" applyFill="1" applyBorder="1" applyAlignment="1">
      <alignment horizontal="center" vertical="center"/>
    </xf>
    <xf numFmtId="3" fontId="85" fillId="16" borderId="44" xfId="39" applyNumberFormat="1" applyFont="1" applyFill="1" applyBorder="1" applyAlignment="1">
      <alignment horizontal="center" vertical="center"/>
    </xf>
    <xf numFmtId="3" fontId="11" fillId="16" borderId="42" xfId="75" applyNumberFormat="1" applyFill="1" applyBorder="1" applyAlignment="1">
      <alignment horizontal="center" vertical="center"/>
    </xf>
    <xf numFmtId="4" fontId="139" fillId="17" borderId="26" xfId="39" applyNumberFormat="1" applyFont="1" applyFill="1" applyBorder="1" applyAlignment="1">
      <alignment horizontal="center" vertical="center" wrapText="1"/>
    </xf>
    <xf numFmtId="0" fontId="140" fillId="17" borderId="26" xfId="75" applyFont="1" applyFill="1" applyBorder="1" applyAlignment="1">
      <alignment horizontal="center" vertical="center" wrapText="1"/>
    </xf>
    <xf numFmtId="2" fontId="133" fillId="17" borderId="26" xfId="39" applyNumberFormat="1" applyFont="1" applyFill="1" applyBorder="1" applyAlignment="1">
      <alignment horizontal="center" vertical="center"/>
    </xf>
    <xf numFmtId="169" fontId="133" fillId="17" borderId="26" xfId="39" applyNumberFormat="1" applyFont="1" applyFill="1" applyBorder="1" applyAlignment="1">
      <alignment horizontal="center" vertical="center"/>
    </xf>
    <xf numFmtId="2" fontId="124" fillId="17" borderId="26" xfId="39" applyNumberFormat="1" applyFont="1" applyFill="1" applyBorder="1" applyAlignment="1">
      <alignment horizontal="center" vertical="center"/>
    </xf>
    <xf numFmtId="169" fontId="124" fillId="17" borderId="26" xfId="39" applyNumberFormat="1" applyFont="1" applyFill="1" applyBorder="1" applyAlignment="1">
      <alignment horizontal="center" vertical="center"/>
    </xf>
    <xf numFmtId="4" fontId="139" fillId="17" borderId="44" xfId="39" applyNumberFormat="1" applyFont="1" applyFill="1" applyBorder="1" applyAlignment="1">
      <alignment horizontal="center" vertical="center" wrapText="1"/>
    </xf>
    <xf numFmtId="4" fontId="139" fillId="17" borderId="42" xfId="39" applyNumberFormat="1" applyFont="1" applyFill="1" applyBorder="1" applyAlignment="1">
      <alignment horizontal="center" vertical="center" wrapText="1"/>
    </xf>
    <xf numFmtId="4" fontId="139" fillId="16" borderId="44" xfId="39" applyNumberFormat="1" applyFont="1" applyFill="1" applyBorder="1" applyAlignment="1">
      <alignment horizontal="center" vertical="center" wrapText="1"/>
    </xf>
    <xf numFmtId="4" fontId="139" fillId="16" borderId="42" xfId="39" applyNumberFormat="1" applyFont="1" applyFill="1" applyBorder="1" applyAlignment="1">
      <alignment horizontal="center" vertical="center" wrapText="1"/>
    </xf>
    <xf numFmtId="169" fontId="139" fillId="16" borderId="44" xfId="39" applyNumberFormat="1" applyFont="1" applyFill="1" applyBorder="1" applyAlignment="1">
      <alignment horizontal="center" vertical="center" wrapText="1"/>
    </xf>
    <xf numFmtId="169" fontId="139" fillId="16" borderId="54" xfId="39" applyNumberFormat="1" applyFont="1" applyFill="1" applyBorder="1" applyAlignment="1">
      <alignment horizontal="center" vertical="center" wrapText="1"/>
    </xf>
    <xf numFmtId="0" fontId="138" fillId="16" borderId="42" xfId="75" applyFont="1" applyFill="1" applyBorder="1" applyAlignment="1">
      <alignment horizontal="center" vertical="center" wrapText="1"/>
    </xf>
    <xf numFmtId="2" fontId="133" fillId="16" borderId="45" xfId="39" applyNumberFormat="1" applyFont="1" applyFill="1" applyBorder="1" applyAlignment="1">
      <alignment horizontal="center" vertical="center"/>
    </xf>
    <xf numFmtId="2" fontId="133" fillId="16" borderId="54" xfId="39" applyNumberFormat="1" applyFont="1" applyFill="1" applyBorder="1" applyAlignment="1">
      <alignment horizontal="center" vertical="center"/>
    </xf>
    <xf numFmtId="0" fontId="138" fillId="16" borderId="42" xfId="75" applyFont="1" applyFill="1" applyBorder="1" applyAlignment="1">
      <alignment horizontal="center" vertical="center"/>
    </xf>
    <xf numFmtId="169" fontId="133" fillId="16" borderId="45" xfId="39" applyNumberFormat="1" applyFont="1" applyFill="1" applyBorder="1" applyAlignment="1">
      <alignment horizontal="center" vertical="center"/>
    </xf>
    <xf numFmtId="169" fontId="133" fillId="16" borderId="54" xfId="39" applyNumberFormat="1" applyFont="1" applyFill="1" applyBorder="1" applyAlignment="1">
      <alignment horizontal="center" vertical="center"/>
    </xf>
    <xf numFmtId="0" fontId="133" fillId="16" borderId="45" xfId="75" applyFont="1" applyFill="1" applyBorder="1" applyAlignment="1">
      <alignment horizontal="center" vertical="center" wrapText="1"/>
    </xf>
    <xf numFmtId="0" fontId="138" fillId="16" borderId="54" xfId="75" applyFont="1" applyFill="1" applyBorder="1" applyAlignment="1">
      <alignment horizontal="center" vertical="center" wrapText="1"/>
    </xf>
    <xf numFmtId="2" fontId="133" fillId="16" borderId="44" xfId="39" applyNumberFormat="1" applyFont="1" applyFill="1" applyBorder="1" applyAlignment="1">
      <alignment horizontal="center" vertical="center"/>
    </xf>
    <xf numFmtId="2" fontId="133" fillId="16" borderId="55" xfId="39" applyNumberFormat="1" applyFont="1" applyFill="1" applyBorder="1" applyAlignment="1">
      <alignment horizontal="center" vertical="center"/>
    </xf>
    <xf numFmtId="3" fontId="85" fillId="16" borderId="93" xfId="39" applyNumberFormat="1" applyFont="1" applyFill="1" applyBorder="1" applyAlignment="1">
      <alignment horizontal="center" vertical="center"/>
    </xf>
    <xf numFmtId="3" fontId="85" fillId="16" borderId="24" xfId="39" applyNumberFormat="1" applyFont="1" applyFill="1" applyBorder="1" applyAlignment="1">
      <alignment horizontal="center" vertical="center"/>
    </xf>
    <xf numFmtId="3" fontId="85" fillId="16" borderId="94" xfId="39" applyNumberFormat="1" applyFont="1" applyFill="1" applyBorder="1" applyAlignment="1">
      <alignment horizontal="center" vertical="center"/>
    </xf>
    <xf numFmtId="3" fontId="85" fillId="16" borderId="45" xfId="39" applyNumberFormat="1" applyFont="1" applyFill="1" applyBorder="1" applyAlignment="1">
      <alignment horizontal="center" vertical="center"/>
    </xf>
    <xf numFmtId="3" fontId="85" fillId="16" borderId="54" xfId="39" applyNumberFormat="1" applyFont="1" applyFill="1" applyBorder="1" applyAlignment="1">
      <alignment horizontal="center" vertical="center"/>
    </xf>
    <xf numFmtId="3" fontId="85" fillId="16" borderId="55" xfId="39" applyNumberFormat="1" applyFont="1" applyFill="1" applyBorder="1" applyAlignment="1">
      <alignment horizontal="center" vertical="center"/>
    </xf>
    <xf numFmtId="169" fontId="139" fillId="17" borderId="44" xfId="39" applyNumberFormat="1" applyFont="1" applyFill="1" applyBorder="1" applyAlignment="1">
      <alignment horizontal="center" vertical="center" wrapText="1"/>
    </xf>
    <xf numFmtId="169" fontId="139" fillId="17" borderId="54" xfId="39" applyNumberFormat="1" applyFont="1" applyFill="1" applyBorder="1" applyAlignment="1">
      <alignment horizontal="center" vertical="center" wrapText="1"/>
    </xf>
    <xf numFmtId="0" fontId="138" fillId="17" borderId="42" xfId="75" applyFont="1" applyFill="1" applyBorder="1" applyAlignment="1">
      <alignment horizontal="center" vertical="center" wrapText="1"/>
    </xf>
    <xf numFmtId="2" fontId="133" fillId="17" borderId="45" xfId="39" applyNumberFormat="1" applyFont="1" applyFill="1" applyBorder="1" applyAlignment="1">
      <alignment horizontal="center" vertical="center"/>
    </xf>
    <xf numFmtId="2" fontId="133" fillId="17" borderId="54" xfId="39" applyNumberFormat="1" applyFont="1" applyFill="1" applyBorder="1" applyAlignment="1">
      <alignment horizontal="center" vertical="center"/>
    </xf>
    <xf numFmtId="0" fontId="138" fillId="17" borderId="42" xfId="75" applyFont="1" applyFill="1" applyBorder="1" applyAlignment="1">
      <alignment horizontal="center" vertical="center"/>
    </xf>
    <xf numFmtId="169" fontId="133" fillId="17" borderId="45" xfId="39" applyNumberFormat="1" applyFont="1" applyFill="1" applyBorder="1" applyAlignment="1">
      <alignment horizontal="center" vertical="center"/>
    </xf>
    <xf numFmtId="169" fontId="133" fillId="17" borderId="54" xfId="39" applyNumberFormat="1" applyFont="1" applyFill="1" applyBorder="1" applyAlignment="1">
      <alignment horizontal="center" vertical="center"/>
    </xf>
    <xf numFmtId="2" fontId="133" fillId="17" borderId="42" xfId="39" applyNumberFormat="1" applyFont="1" applyFill="1" applyBorder="1" applyAlignment="1">
      <alignment horizontal="center" vertical="center"/>
    </xf>
    <xf numFmtId="0" fontId="133" fillId="17" borderId="45" xfId="75" applyFont="1" applyFill="1" applyBorder="1" applyAlignment="1">
      <alignment horizontal="center" vertical="center" wrapText="1"/>
    </xf>
    <xf numFmtId="0" fontId="138" fillId="17" borderId="54" xfId="75" applyFont="1" applyFill="1" applyBorder="1" applyAlignment="1">
      <alignment horizontal="center" vertical="center" wrapText="1"/>
    </xf>
    <xf numFmtId="169" fontId="139" fillId="16" borderId="42" xfId="39" applyNumberFormat="1" applyFont="1" applyFill="1" applyBorder="1" applyAlignment="1">
      <alignment horizontal="center" vertical="center" wrapText="1"/>
    </xf>
    <xf numFmtId="169" fontId="133" fillId="16" borderId="44" xfId="39" applyNumberFormat="1" applyFont="1" applyFill="1" applyBorder="1" applyAlignment="1">
      <alignment horizontal="center" vertical="center"/>
    </xf>
    <xf numFmtId="169" fontId="133" fillId="16" borderId="55" xfId="39" applyNumberFormat="1" applyFont="1" applyFill="1" applyBorder="1" applyAlignment="1">
      <alignment horizontal="center" vertical="center"/>
    </xf>
    <xf numFmtId="0" fontId="133" fillId="16" borderId="44" xfId="75" applyFont="1" applyFill="1" applyBorder="1" applyAlignment="1">
      <alignment horizontal="center" vertical="center" wrapText="1"/>
    </xf>
    <xf numFmtId="0" fontId="133" fillId="16" borderId="54" xfId="75" applyFont="1" applyFill="1" applyBorder="1" applyAlignment="1">
      <alignment horizontal="center" vertical="center" wrapText="1"/>
    </xf>
    <xf numFmtId="0" fontId="133" fillId="16" borderId="55" xfId="75" applyFont="1" applyFill="1" applyBorder="1" applyAlignment="1">
      <alignment horizontal="center" vertical="center" wrapText="1"/>
    </xf>
    <xf numFmtId="0" fontId="133" fillId="16" borderId="91" xfId="75" applyFont="1" applyFill="1" applyBorder="1" applyAlignment="1">
      <alignment horizontal="center" vertical="center" wrapText="1"/>
    </xf>
    <xf numFmtId="0" fontId="133" fillId="16" borderId="95" xfId="75" applyFont="1" applyFill="1" applyBorder="1" applyAlignment="1">
      <alignment horizontal="center" vertical="center" wrapText="1"/>
    </xf>
    <xf numFmtId="0" fontId="133" fillId="16" borderId="96" xfId="75" applyFont="1" applyFill="1" applyBorder="1" applyAlignment="1">
      <alignment horizontal="center" vertical="center" wrapText="1"/>
    </xf>
    <xf numFmtId="3" fontId="81" fillId="5" borderId="55" xfId="39" applyNumberFormat="1" applyFont="1" applyFill="1" applyBorder="1" applyAlignment="1">
      <alignment horizontal="center" vertical="center"/>
    </xf>
    <xf numFmtId="169" fontId="139" fillId="17" borderId="42" xfId="39" applyNumberFormat="1" applyFont="1" applyFill="1" applyBorder="1" applyAlignment="1">
      <alignment horizontal="center" vertical="center" wrapText="1"/>
    </xf>
    <xf numFmtId="169" fontId="133" fillId="17" borderId="42" xfId="39" applyNumberFormat="1" applyFont="1" applyFill="1" applyBorder="1" applyAlignment="1">
      <alignment horizontal="center" vertical="center"/>
    </xf>
    <xf numFmtId="0" fontId="133" fillId="17" borderId="54" xfId="75" applyFont="1" applyFill="1" applyBorder="1" applyAlignment="1">
      <alignment horizontal="center" vertical="center" wrapText="1"/>
    </xf>
    <xf numFmtId="0" fontId="133" fillId="17" borderId="42" xfId="75" applyFont="1" applyFill="1" applyBorder="1" applyAlignment="1">
      <alignment horizontal="center" vertical="center" wrapText="1"/>
    </xf>
    <xf numFmtId="0" fontId="88" fillId="5" borderId="1" xfId="75" applyFont="1" applyFill="1" applyBorder="1" applyAlignment="1">
      <alignment horizontal="left" vertical="center" indent="1"/>
    </xf>
    <xf numFmtId="166" fontId="52" fillId="5" borderId="2" xfId="75" applyNumberFormat="1" applyFont="1" applyFill="1" applyBorder="1" applyAlignment="1">
      <alignment horizontal="center" vertical="center" wrapText="1"/>
    </xf>
    <xf numFmtId="166" fontId="52" fillId="5" borderId="2" xfId="27" applyNumberFormat="1" applyFont="1" applyFill="1" applyBorder="1" applyAlignment="1">
      <alignment horizontal="center" vertical="center" wrapText="1"/>
    </xf>
    <xf numFmtId="166" fontId="52" fillId="5" borderId="6" xfId="75" applyNumberFormat="1" applyFont="1" applyFill="1" applyBorder="1" applyAlignment="1">
      <alignment horizontal="center" vertical="center" wrapText="1"/>
    </xf>
    <xf numFmtId="169" fontId="139" fillId="8" borderId="44" xfId="39" applyNumberFormat="1" applyFont="1" applyFill="1" applyBorder="1" applyAlignment="1">
      <alignment horizontal="center" vertical="center" wrapText="1"/>
    </xf>
    <xf numFmtId="169" fontId="139" fillId="8" borderId="54" xfId="39" applyNumberFormat="1" applyFont="1" applyFill="1" applyBorder="1" applyAlignment="1">
      <alignment horizontal="center" vertical="center" wrapText="1"/>
    </xf>
    <xf numFmtId="169" fontId="139" fillId="0" borderId="44" xfId="39" applyNumberFormat="1" applyFont="1" applyBorder="1" applyAlignment="1">
      <alignment horizontal="center" vertical="center" wrapText="1"/>
    </xf>
    <xf numFmtId="169" fontId="139" fillId="0" borderId="54" xfId="39" applyNumberFormat="1" applyFont="1" applyBorder="1" applyAlignment="1">
      <alignment horizontal="center" vertical="center" wrapText="1"/>
    </xf>
    <xf numFmtId="0" fontId="133" fillId="0" borderId="45" xfId="75" applyFont="1" applyBorder="1" applyAlignment="1">
      <alignment horizontal="center" vertical="center" wrapText="1"/>
    </xf>
    <xf numFmtId="0" fontId="138" fillId="0" borderId="54" xfId="75" applyFont="1" applyBorder="1" applyAlignment="1">
      <alignment horizontal="center" vertical="center" wrapText="1"/>
    </xf>
    <xf numFmtId="3" fontId="85" fillId="8" borderId="93" xfId="39" applyNumberFormat="1" applyFont="1" applyFill="1" applyBorder="1" applyAlignment="1">
      <alignment horizontal="center" vertical="center"/>
    </xf>
    <xf numFmtId="3" fontId="85" fillId="8" borderId="24" xfId="39" applyNumberFormat="1" applyFont="1" applyFill="1" applyBorder="1" applyAlignment="1">
      <alignment horizontal="center" vertical="center"/>
    </xf>
    <xf numFmtId="3" fontId="85" fillId="8" borderId="94" xfId="39" applyNumberFormat="1" applyFont="1" applyFill="1" applyBorder="1" applyAlignment="1">
      <alignment horizontal="center" vertical="center"/>
    </xf>
    <xf numFmtId="3" fontId="85" fillId="8" borderId="45" xfId="39" applyNumberFormat="1" applyFont="1" applyFill="1" applyBorder="1" applyAlignment="1">
      <alignment horizontal="center" vertical="center"/>
    </xf>
    <xf numFmtId="3" fontId="85" fillId="8" borderId="54" xfId="39" applyNumberFormat="1" applyFont="1" applyFill="1" applyBorder="1" applyAlignment="1">
      <alignment horizontal="center" vertical="center"/>
    </xf>
    <xf numFmtId="3" fontId="85" fillId="8" borderId="55" xfId="39" applyNumberFormat="1" applyFont="1" applyFill="1" applyBorder="1" applyAlignment="1">
      <alignment horizontal="center" vertical="center"/>
    </xf>
    <xf numFmtId="2" fontId="133" fillId="0" borderId="55" xfId="39" applyNumberFormat="1" applyFont="1" applyBorder="1" applyAlignment="1">
      <alignment horizontal="center" vertical="center"/>
    </xf>
    <xf numFmtId="169" fontId="133" fillId="0" borderId="55" xfId="39" applyNumberFormat="1" applyFont="1" applyBorder="1" applyAlignment="1">
      <alignment horizontal="center" vertical="center"/>
    </xf>
    <xf numFmtId="2" fontId="133" fillId="8" borderId="42" xfId="39" applyNumberFormat="1" applyFont="1" applyFill="1" applyBorder="1" applyAlignment="1">
      <alignment horizontal="center" vertical="center"/>
    </xf>
    <xf numFmtId="0" fontId="133" fillId="8" borderId="45" xfId="75" applyFont="1" applyFill="1" applyBorder="1" applyAlignment="1">
      <alignment horizontal="center" vertical="center" wrapText="1"/>
    </xf>
    <xf numFmtId="0" fontId="138" fillId="8" borderId="54" xfId="75" applyFont="1" applyFill="1" applyBorder="1" applyAlignment="1">
      <alignment horizontal="center" vertical="center" wrapText="1"/>
    </xf>
    <xf numFmtId="169" fontId="139" fillId="0" borderId="42" xfId="39" applyNumberFormat="1" applyFont="1" applyBorder="1" applyAlignment="1">
      <alignment horizontal="center" vertical="center" wrapText="1"/>
    </xf>
    <xf numFmtId="3" fontId="85" fillId="0" borderId="45" xfId="39" applyNumberFormat="1" applyFont="1" applyBorder="1" applyAlignment="1">
      <alignment horizontal="center" vertical="center"/>
    </xf>
    <xf numFmtId="3" fontId="85" fillId="0" borderId="54" xfId="39" applyNumberFormat="1" applyFont="1" applyBorder="1" applyAlignment="1">
      <alignment horizontal="center" vertical="center"/>
    </xf>
    <xf numFmtId="3" fontId="85" fillId="0" borderId="55" xfId="39" applyNumberFormat="1" applyFont="1" applyBorder="1" applyAlignment="1">
      <alignment horizontal="center" vertical="center"/>
    </xf>
    <xf numFmtId="0" fontId="133" fillId="0" borderId="44" xfId="75" applyFont="1" applyBorder="1" applyAlignment="1">
      <alignment horizontal="center" vertical="center" wrapText="1"/>
    </xf>
    <xf numFmtId="0" fontId="133" fillId="0" borderId="54" xfId="75" applyFont="1" applyBorder="1" applyAlignment="1">
      <alignment horizontal="center" vertical="center" wrapText="1"/>
    </xf>
    <xf numFmtId="0" fontId="133" fillId="0" borderId="55" xfId="75" applyFont="1" applyBorder="1" applyAlignment="1">
      <alignment horizontal="center" vertical="center" wrapText="1"/>
    </xf>
    <xf numFmtId="0" fontId="133" fillId="0" borderId="91" xfId="75" applyFont="1" applyBorder="1" applyAlignment="1">
      <alignment horizontal="center" vertical="center" wrapText="1"/>
    </xf>
    <xf numFmtId="0" fontId="133" fillId="0" borderId="95" xfId="75" applyFont="1" applyBorder="1" applyAlignment="1">
      <alignment horizontal="center" vertical="center" wrapText="1"/>
    </xf>
    <xf numFmtId="0" fontId="133" fillId="0" borderId="96" xfId="75" applyFont="1" applyBorder="1" applyAlignment="1">
      <alignment horizontal="center" vertical="center" wrapText="1"/>
    </xf>
    <xf numFmtId="3" fontId="85" fillId="0" borderId="93" xfId="39" applyNumberFormat="1" applyFont="1" applyBorder="1" applyAlignment="1">
      <alignment horizontal="center" vertical="center"/>
    </xf>
    <xf numFmtId="3" fontId="85" fillId="0" borderId="24" xfId="39" applyNumberFormat="1" applyFont="1" applyBorder="1" applyAlignment="1">
      <alignment horizontal="center" vertical="center"/>
    </xf>
    <xf numFmtId="3" fontId="85" fillId="0" borderId="94" xfId="39" applyNumberFormat="1" applyFont="1" applyBorder="1" applyAlignment="1">
      <alignment horizontal="center" vertical="center"/>
    </xf>
    <xf numFmtId="169" fontId="139" fillId="8" borderId="42" xfId="39" applyNumberFormat="1" applyFont="1" applyFill="1" applyBorder="1" applyAlignment="1">
      <alignment horizontal="center" vertical="center" wrapText="1"/>
    </xf>
    <xf numFmtId="169" fontId="133" fillId="8" borderId="42" xfId="39" applyNumberFormat="1" applyFont="1" applyFill="1" applyBorder="1" applyAlignment="1">
      <alignment horizontal="center" vertical="center"/>
    </xf>
    <xf numFmtId="0" fontId="133" fillId="8" borderId="54" xfId="75" applyFont="1" applyFill="1" applyBorder="1" applyAlignment="1">
      <alignment horizontal="center" vertical="center" wrapText="1"/>
    </xf>
    <xf numFmtId="0" fontId="133" fillId="8" borderId="42" xfId="75" applyFont="1" applyFill="1" applyBorder="1" applyAlignment="1">
      <alignment horizontal="center" vertical="center" wrapText="1"/>
    </xf>
    <xf numFmtId="0" fontId="133" fillId="8" borderId="95" xfId="75" applyFont="1" applyFill="1" applyBorder="1" applyAlignment="1">
      <alignment horizontal="center" vertical="center" wrapText="1"/>
    </xf>
    <xf numFmtId="0" fontId="133" fillId="8" borderId="92" xfId="75" applyFont="1" applyFill="1" applyBorder="1" applyAlignment="1">
      <alignment horizontal="center" vertical="center" wrapText="1"/>
    </xf>
    <xf numFmtId="3" fontId="85" fillId="0" borderId="44" xfId="39" applyNumberFormat="1" applyFont="1" applyBorder="1" applyAlignment="1">
      <alignment horizontal="center" vertical="center"/>
    </xf>
    <xf numFmtId="3" fontId="11" fillId="0" borderId="42" xfId="75" applyNumberFormat="1" applyBorder="1" applyAlignment="1">
      <alignment horizontal="center" vertical="center"/>
    </xf>
    <xf numFmtId="3" fontId="85" fillId="17" borderId="93" xfId="39" applyNumberFormat="1" applyFont="1" applyFill="1" applyBorder="1" applyAlignment="1">
      <alignment horizontal="center" vertical="center"/>
    </xf>
    <xf numFmtId="3" fontId="85" fillId="17" borderId="24" xfId="39" applyNumberFormat="1" applyFont="1" applyFill="1" applyBorder="1" applyAlignment="1">
      <alignment horizontal="center" vertical="center"/>
    </xf>
    <xf numFmtId="3" fontId="85" fillId="17" borderId="94" xfId="39" applyNumberFormat="1" applyFont="1" applyFill="1" applyBorder="1" applyAlignment="1">
      <alignment horizontal="center" vertical="center"/>
    </xf>
    <xf numFmtId="3" fontId="85" fillId="17" borderId="45" xfId="39" applyNumberFormat="1" applyFont="1" applyFill="1" applyBorder="1" applyAlignment="1">
      <alignment horizontal="center" vertical="center"/>
    </xf>
    <xf numFmtId="3" fontId="85" fillId="17" borderId="54" xfId="39" applyNumberFormat="1" applyFont="1" applyFill="1" applyBorder="1" applyAlignment="1">
      <alignment horizontal="center" vertical="center"/>
    </xf>
    <xf numFmtId="3" fontId="85" fillId="17" borderId="55" xfId="39" applyNumberFormat="1" applyFont="1" applyFill="1" applyBorder="1" applyAlignment="1">
      <alignment horizontal="center" vertical="center"/>
    </xf>
    <xf numFmtId="0" fontId="133" fillId="17" borderId="95" xfId="75" applyFont="1" applyFill="1" applyBorder="1" applyAlignment="1">
      <alignment horizontal="center" vertical="center" wrapText="1"/>
    </xf>
    <xf numFmtId="0" fontId="133" fillId="17" borderId="92" xfId="75" applyFont="1" applyFill="1" applyBorder="1" applyAlignment="1">
      <alignment horizontal="center" vertical="center" wrapText="1"/>
    </xf>
    <xf numFmtId="0" fontId="60" fillId="9" borderId="0" xfId="39" applyFont="1" applyFill="1" applyAlignment="1">
      <alignment horizontal="left" vertical="center" wrapText="1"/>
    </xf>
    <xf numFmtId="4" fontId="139" fillId="8" borderId="44" xfId="39" applyNumberFormat="1" applyFont="1" applyFill="1" applyBorder="1" applyAlignment="1">
      <alignment horizontal="center" vertical="center" wrapText="1"/>
    </xf>
    <xf numFmtId="4" fontId="139" fillId="8" borderId="42" xfId="39" applyNumberFormat="1" applyFont="1" applyFill="1" applyBorder="1" applyAlignment="1">
      <alignment horizontal="center" vertical="center" wrapText="1"/>
    </xf>
    <xf numFmtId="4" fontId="139" fillId="0" borderId="44" xfId="39" applyNumberFormat="1" applyFont="1" applyBorder="1" applyAlignment="1">
      <alignment horizontal="center" vertical="center" wrapText="1"/>
    </xf>
    <xf numFmtId="4" fontId="139" fillId="0" borderId="42" xfId="39" applyNumberFormat="1" applyFont="1" applyBorder="1" applyAlignment="1">
      <alignment horizontal="center" vertical="center" wrapText="1"/>
    </xf>
    <xf numFmtId="0" fontId="0" fillId="8" borderId="42" xfId="0" applyFill="1" applyBorder="1" applyAlignment="1">
      <alignment horizontal="center" vertical="center"/>
    </xf>
    <xf numFmtId="4" fontId="135" fillId="8" borderId="26" xfId="39" applyNumberFormat="1" applyFont="1" applyFill="1" applyBorder="1" applyAlignment="1">
      <alignment horizontal="center" vertical="center" wrapText="1"/>
    </xf>
    <xf numFmtId="0" fontId="138" fillId="8" borderId="26" xfId="75" applyFont="1" applyFill="1" applyBorder="1" applyAlignment="1">
      <alignment horizontal="center" vertical="center" wrapText="1"/>
    </xf>
    <xf numFmtId="2" fontId="136" fillId="8" borderId="26" xfId="39" applyNumberFormat="1" applyFont="1" applyFill="1" applyBorder="1" applyAlignment="1">
      <alignment horizontal="center" vertical="center"/>
    </xf>
    <xf numFmtId="169" fontId="136" fillId="8" borderId="26" xfId="39" applyNumberFormat="1" applyFont="1" applyFill="1" applyBorder="1" applyAlignment="1">
      <alignment horizontal="center" vertical="center"/>
    </xf>
    <xf numFmtId="2" fontId="52" fillId="6" borderId="98" xfId="75" applyNumberFormat="1" applyFont="1" applyFill="1" applyBorder="1" applyAlignment="1">
      <alignment horizontal="center" vertical="center" wrapText="1"/>
    </xf>
    <xf numFmtId="0" fontId="25" fillId="0" borderId="23" xfId="75" applyFont="1" applyBorder="1" applyAlignment="1">
      <alignment horizontal="center" vertical="center" wrapText="1"/>
    </xf>
    <xf numFmtId="2" fontId="111" fillId="9" borderId="0" xfId="39" applyNumberFormat="1" applyFont="1" applyFill="1" applyAlignment="1">
      <alignment horizontal="left" vertical="center" wrapText="1"/>
    </xf>
    <xf numFmtId="2" fontId="111" fillId="9" borderId="24" xfId="39" applyNumberFormat="1" applyFont="1" applyFill="1" applyBorder="1" applyAlignment="1">
      <alignment horizontal="left" vertical="center" wrapText="1"/>
    </xf>
    <xf numFmtId="0" fontId="11" fillId="8" borderId="120" xfId="75" applyFill="1" applyBorder="1" applyAlignment="1">
      <alignment horizontal="center" vertical="center" wrapText="1"/>
    </xf>
    <xf numFmtId="0" fontId="11" fillId="8" borderId="121" xfId="75" applyFill="1" applyBorder="1" applyAlignment="1">
      <alignment horizontal="center" vertical="center" wrapText="1"/>
    </xf>
    <xf numFmtId="0" fontId="11" fillId="8" borderId="103" xfId="75" applyFill="1" applyBorder="1" applyAlignment="1">
      <alignment horizontal="center" vertical="center" wrapText="1"/>
    </xf>
    <xf numFmtId="3" fontId="55" fillId="9" borderId="32" xfId="39" applyNumberFormat="1" applyFont="1" applyFill="1" applyBorder="1" applyAlignment="1">
      <alignment horizontal="left" vertical="center" wrapText="1"/>
    </xf>
    <xf numFmtId="2" fontId="133" fillId="16" borderId="42" xfId="39" applyNumberFormat="1" applyFont="1" applyFill="1" applyBorder="1" applyAlignment="1">
      <alignment horizontal="center" vertical="center"/>
    </xf>
    <xf numFmtId="169" fontId="85" fillId="16" borderId="44" xfId="39" applyNumberFormat="1" applyFont="1" applyFill="1" applyBorder="1" applyAlignment="1">
      <alignment horizontal="center" vertical="center"/>
    </xf>
    <xf numFmtId="169" fontId="85" fillId="16" borderId="42" xfId="39" applyNumberFormat="1" applyFont="1" applyFill="1" applyBorder="1" applyAlignment="1">
      <alignment horizontal="center" vertical="center"/>
    </xf>
    <xf numFmtId="0" fontId="55" fillId="9" borderId="0" xfId="75" applyFont="1" applyFill="1" applyAlignment="1">
      <alignment horizontal="left" vertical="top" wrapText="1"/>
    </xf>
    <xf numFmtId="0" fontId="55" fillId="9" borderId="0" xfId="75" applyFont="1" applyFill="1" applyAlignment="1">
      <alignment horizontal="left" vertical="top"/>
    </xf>
    <xf numFmtId="169" fontId="83" fillId="0" borderId="0" xfId="39" applyNumberFormat="1" applyFont="1" applyAlignment="1">
      <alignment horizontal="center" vertical="center"/>
    </xf>
    <xf numFmtId="0" fontId="79" fillId="9" borderId="0" xfId="19" applyFont="1" applyFill="1" applyBorder="1" applyAlignment="1" applyProtection="1">
      <alignment horizontal="center" vertical="center" wrapText="1"/>
    </xf>
    <xf numFmtId="0" fontId="25" fillId="0" borderId="0" xfId="75" applyFont="1" applyAlignment="1">
      <alignment horizontal="center" vertical="center" wrapText="1"/>
    </xf>
    <xf numFmtId="0" fontId="55" fillId="9" borderId="32" xfId="75" applyFont="1" applyFill="1" applyBorder="1" applyAlignment="1">
      <alignment horizontal="left" vertical="top"/>
    </xf>
    <xf numFmtId="0" fontId="62" fillId="9" borderId="0" xfId="39" applyFont="1" applyFill="1" applyAlignment="1">
      <alignment horizontal="left" vertical="center"/>
    </xf>
    <xf numFmtId="0" fontId="25" fillId="0" borderId="23" xfId="75" applyFont="1" applyBorder="1" applyAlignment="1">
      <alignment horizontal="left" vertical="center" wrapText="1"/>
    </xf>
    <xf numFmtId="0" fontId="25" fillId="0" borderId="0" xfId="75" applyFont="1" applyAlignment="1">
      <alignment horizontal="left" vertical="center" wrapText="1"/>
    </xf>
    <xf numFmtId="2" fontId="133" fillId="0" borderId="42" xfId="39" applyNumberFormat="1" applyFont="1" applyBorder="1" applyAlignment="1">
      <alignment horizontal="center" vertical="center"/>
    </xf>
    <xf numFmtId="169" fontId="85" fillId="0" borderId="44" xfId="39" applyNumberFormat="1" applyFont="1" applyBorder="1" applyAlignment="1">
      <alignment horizontal="center" vertical="center"/>
    </xf>
    <xf numFmtId="169" fontId="85" fillId="0" borderId="42" xfId="39" applyNumberFormat="1" applyFont="1" applyBorder="1" applyAlignment="1">
      <alignment horizontal="center" vertical="center"/>
    </xf>
    <xf numFmtId="166" fontId="51" fillId="5" borderId="39" xfId="0" applyNumberFormat="1" applyFont="1" applyFill="1" applyBorder="1" applyAlignment="1">
      <alignment horizontal="center" vertical="center" wrapText="1" shrinkToFit="1"/>
    </xf>
    <xf numFmtId="166" fontId="51" fillId="5" borderId="40" xfId="0" applyNumberFormat="1" applyFont="1" applyFill="1" applyBorder="1" applyAlignment="1">
      <alignment horizontal="center" vertical="center" wrapText="1" shrinkToFit="1"/>
    </xf>
    <xf numFmtId="166" fontId="51" fillId="5" borderId="41" xfId="0" applyNumberFormat="1" applyFont="1" applyFill="1" applyBorder="1" applyAlignment="1">
      <alignment horizontal="center" vertical="center" wrapText="1" shrinkToFit="1"/>
    </xf>
    <xf numFmtId="166" fontId="51" fillId="5" borderId="57" xfId="0" applyNumberFormat="1" applyFont="1" applyFill="1" applyBorder="1" applyAlignment="1">
      <alignment horizontal="center" vertical="center" wrapText="1" shrinkToFit="1"/>
    </xf>
    <xf numFmtId="166" fontId="51" fillId="5" borderId="32" xfId="0" applyNumberFormat="1" applyFont="1" applyFill="1" applyBorder="1" applyAlignment="1">
      <alignment horizontal="center" vertical="center" wrapText="1" shrinkToFit="1"/>
    </xf>
    <xf numFmtId="166" fontId="51" fillId="5" borderId="58" xfId="0" applyNumberFormat="1" applyFont="1" applyFill="1" applyBorder="1" applyAlignment="1">
      <alignment horizontal="center" vertical="center" wrapText="1" shrinkToFit="1"/>
    </xf>
    <xf numFmtId="166" fontId="51" fillId="5" borderId="43" xfId="0" applyNumberFormat="1" applyFont="1" applyFill="1" applyBorder="1" applyAlignment="1">
      <alignment horizontal="center" vertical="center" wrapText="1"/>
    </xf>
    <xf numFmtId="166" fontId="51" fillId="5" borderId="59" xfId="0" applyNumberFormat="1" applyFont="1" applyFill="1" applyBorder="1" applyAlignment="1">
      <alignment horizontal="center" vertical="center" wrapText="1"/>
    </xf>
    <xf numFmtId="166" fontId="51" fillId="5" borderId="56" xfId="0" applyNumberFormat="1" applyFont="1" applyFill="1" applyBorder="1" applyAlignment="1">
      <alignment horizontal="center" vertical="center" wrapText="1"/>
    </xf>
    <xf numFmtId="166" fontId="51" fillId="5" borderId="60" xfId="0" applyNumberFormat="1" applyFont="1" applyFill="1" applyBorder="1" applyAlignment="1">
      <alignment horizontal="center" vertical="center" wrapText="1"/>
    </xf>
    <xf numFmtId="0" fontId="51" fillId="5" borderId="43" xfId="0" applyFont="1" applyFill="1" applyBorder="1" applyAlignment="1">
      <alignment horizontal="center" vertical="center"/>
    </xf>
    <xf numFmtId="0" fontId="51" fillId="5" borderId="59" xfId="0" applyFont="1" applyFill="1" applyBorder="1" applyAlignment="1">
      <alignment horizontal="center" vertical="center"/>
    </xf>
    <xf numFmtId="0" fontId="51" fillId="5" borderId="47" xfId="0" applyFont="1" applyFill="1" applyBorder="1" applyAlignment="1">
      <alignment horizontal="center" vertical="center"/>
    </xf>
    <xf numFmtId="0" fontId="51" fillId="5" borderId="46" xfId="0" applyFont="1" applyFill="1" applyBorder="1" applyAlignment="1">
      <alignment horizontal="center" vertical="center"/>
    </xf>
    <xf numFmtId="0" fontId="51" fillId="5" borderId="47" xfId="0" applyFont="1" applyFill="1" applyBorder="1" applyAlignment="1">
      <alignment horizontal="center" vertical="center" wrapText="1" shrinkToFit="1"/>
    </xf>
    <xf numFmtId="0" fontId="51" fillId="5" borderId="46" xfId="0" applyFont="1" applyFill="1" applyBorder="1" applyAlignment="1">
      <alignment horizontal="center" vertical="center" wrapText="1" shrinkToFit="1"/>
    </xf>
    <xf numFmtId="0" fontId="51" fillId="5" borderId="56" xfId="0" applyFont="1" applyFill="1" applyBorder="1" applyAlignment="1">
      <alignment horizontal="center" vertical="center" wrapText="1" shrinkToFit="1"/>
    </xf>
    <xf numFmtId="0" fontId="51" fillId="5" borderId="60" xfId="0" applyFont="1" applyFill="1" applyBorder="1" applyAlignment="1">
      <alignment horizontal="center" vertical="center" wrapText="1" shrinkToFit="1"/>
    </xf>
    <xf numFmtId="0" fontId="78" fillId="9" borderId="0" xfId="39" applyFont="1" applyFill="1" applyAlignment="1">
      <alignment horizontal="left" vertical="center"/>
    </xf>
    <xf numFmtId="0" fontId="78" fillId="9" borderId="14" xfId="39" applyFont="1" applyFill="1" applyBorder="1" applyAlignment="1">
      <alignment horizontal="left" vertical="center"/>
    </xf>
    <xf numFmtId="0" fontId="51" fillId="5" borderId="83" xfId="0" applyFont="1" applyFill="1" applyBorder="1" applyAlignment="1">
      <alignment horizontal="center" vertical="center" wrapText="1" shrinkToFit="1"/>
    </xf>
    <xf numFmtId="166" fontId="36" fillId="4" borderId="0" xfId="78" applyNumberFormat="1" applyFont="1" applyFill="1" applyAlignment="1">
      <alignment horizontal="center" vertical="center" wrapText="1"/>
    </xf>
    <xf numFmtId="0" fontId="19" fillId="9" borderId="0" xfId="39" applyFont="1" applyFill="1" applyAlignment="1">
      <alignment vertical="center" wrapText="1"/>
    </xf>
    <xf numFmtId="2" fontId="52" fillId="10" borderId="2" xfId="75" applyNumberFormat="1" applyFont="1" applyFill="1" applyBorder="1" applyAlignment="1">
      <alignment horizontal="center" vertical="center" wrapText="1"/>
    </xf>
    <xf numFmtId="2" fontId="52" fillId="10" borderId="20" xfId="75" applyNumberFormat="1" applyFont="1" applyFill="1" applyBorder="1" applyAlignment="1">
      <alignment horizontal="center" vertical="center" wrapText="1"/>
    </xf>
    <xf numFmtId="0" fontId="51" fillId="10" borderId="1" xfId="75" applyFont="1" applyFill="1" applyBorder="1" applyAlignment="1">
      <alignment horizontal="center" vertical="center"/>
    </xf>
    <xf numFmtId="0" fontId="51" fillId="10" borderId="1" xfId="75" applyFont="1" applyFill="1" applyBorder="1" applyAlignment="1">
      <alignment horizontal="center" vertical="center" wrapText="1" shrinkToFit="1"/>
    </xf>
    <xf numFmtId="166" fontId="52" fillId="10" borderId="1" xfId="75" applyNumberFormat="1" applyFont="1" applyFill="1" applyBorder="1" applyAlignment="1">
      <alignment horizontal="center" vertical="center" wrapText="1" shrinkToFit="1"/>
    </xf>
    <xf numFmtId="166" fontId="52" fillId="10" borderId="2" xfId="27" applyNumberFormat="1" applyFont="1" applyFill="1" applyBorder="1" applyAlignment="1">
      <alignment horizontal="center" vertical="center" wrapText="1"/>
    </xf>
    <xf numFmtId="0" fontId="112" fillId="9" borderId="0" xfId="39" applyFont="1" applyFill="1" applyAlignment="1">
      <alignment horizontal="left" vertical="center" wrapText="1"/>
    </xf>
    <xf numFmtId="2" fontId="52" fillId="10" borderId="1" xfId="75" applyNumberFormat="1" applyFont="1" applyFill="1" applyBorder="1" applyAlignment="1">
      <alignment horizontal="center" vertical="center" wrapText="1"/>
    </xf>
    <xf numFmtId="166" fontId="52" fillId="10" borderId="2" xfId="75" applyNumberFormat="1" applyFont="1" applyFill="1" applyBorder="1" applyAlignment="1">
      <alignment horizontal="center" vertical="center" wrapText="1"/>
    </xf>
    <xf numFmtId="0" fontId="51" fillId="10" borderId="2" xfId="75" applyFont="1" applyFill="1" applyBorder="1" applyAlignment="1">
      <alignment horizontal="center" vertical="center" wrapText="1" shrinkToFit="1"/>
    </xf>
    <xf numFmtId="0" fontId="51" fillId="10" borderId="68" xfId="75" applyFont="1" applyFill="1" applyBorder="1" applyAlignment="1">
      <alignment horizontal="center" vertical="center" wrapText="1" shrinkToFit="1"/>
    </xf>
    <xf numFmtId="166" fontId="52" fillId="9" borderId="0" xfId="75" applyNumberFormat="1" applyFont="1" applyFill="1" applyAlignment="1">
      <alignment horizontal="center" vertical="center" wrapText="1"/>
    </xf>
    <xf numFmtId="0" fontId="170" fillId="9" borderId="0" xfId="39" applyFont="1" applyFill="1" applyAlignment="1">
      <alignment horizontal="left" vertical="center" wrapText="1"/>
    </xf>
    <xf numFmtId="166" fontId="52" fillId="4" borderId="17" xfId="75" applyNumberFormat="1" applyFont="1" applyFill="1" applyBorder="1" applyAlignment="1">
      <alignment horizontal="center" vertical="center" wrapText="1"/>
    </xf>
    <xf numFmtId="166" fontId="52" fillId="4" borderId="18" xfId="75" applyNumberFormat="1" applyFont="1" applyFill="1" applyBorder="1" applyAlignment="1">
      <alignment horizontal="center" vertical="center" wrapText="1"/>
    </xf>
    <xf numFmtId="166" fontId="52" fillId="4" borderId="2" xfId="75" applyNumberFormat="1" applyFont="1" applyFill="1" applyBorder="1" applyAlignment="1">
      <alignment horizontal="center" vertical="center" wrapText="1"/>
    </xf>
    <xf numFmtId="0" fontId="144" fillId="12" borderId="70" xfId="27" applyFont="1" applyFill="1" applyBorder="1" applyAlignment="1">
      <alignment horizontal="center"/>
    </xf>
    <xf numFmtId="0" fontId="145" fillId="12" borderId="71" xfId="27" applyFont="1" applyFill="1" applyBorder="1" applyAlignment="1">
      <alignment horizontal="center"/>
    </xf>
    <xf numFmtId="0" fontId="145" fillId="12" borderId="72" xfId="27" applyFont="1" applyFill="1" applyBorder="1" applyAlignment="1">
      <alignment horizontal="center"/>
    </xf>
    <xf numFmtId="0" fontId="143" fillId="13" borderId="77" xfId="27" applyFont="1" applyFill="1" applyBorder="1" applyAlignment="1">
      <alignment horizontal="center" vertical="center"/>
    </xf>
    <xf numFmtId="0" fontId="143" fillId="13" borderId="66" xfId="27" applyFont="1" applyFill="1" applyBorder="1" applyAlignment="1">
      <alignment horizontal="center" vertical="center"/>
    </xf>
    <xf numFmtId="0" fontId="135" fillId="13" borderId="77" xfId="27" applyFont="1" applyFill="1" applyBorder="1" applyAlignment="1">
      <alignment horizontal="center" vertical="center" wrapText="1" shrinkToFit="1"/>
    </xf>
    <xf numFmtId="0" fontId="135" fillId="13" borderId="66" xfId="27" applyFont="1" applyFill="1" applyBorder="1" applyAlignment="1">
      <alignment horizontal="center" vertical="center" wrapText="1" shrinkToFit="1"/>
    </xf>
    <xf numFmtId="166" fontId="135" fillId="13" borderId="77" xfId="27" applyNumberFormat="1" applyFont="1" applyFill="1" applyBorder="1" applyAlignment="1">
      <alignment horizontal="center" vertical="center" wrapText="1"/>
    </xf>
    <xf numFmtId="166" fontId="135" fillId="13" borderId="66" xfId="27" applyNumberFormat="1" applyFont="1" applyFill="1" applyBorder="1" applyAlignment="1">
      <alignment horizontal="center" vertical="center" wrapText="1"/>
    </xf>
    <xf numFmtId="166" fontId="135" fillId="13" borderId="78" xfId="27" applyNumberFormat="1" applyFont="1" applyFill="1" applyBorder="1" applyAlignment="1">
      <alignment horizontal="center" vertical="center" wrapText="1"/>
    </xf>
    <xf numFmtId="3" fontId="135" fillId="13" borderId="66" xfId="27" applyNumberFormat="1" applyFont="1" applyFill="1" applyBorder="1" applyAlignment="1">
      <alignment horizontal="center" vertical="center" wrapText="1" shrinkToFit="1"/>
    </xf>
    <xf numFmtId="3" fontId="135" fillId="13" borderId="66" xfId="27" applyNumberFormat="1" applyFont="1" applyFill="1" applyBorder="1" applyAlignment="1">
      <alignment horizontal="center" vertical="center" wrapText="1"/>
    </xf>
    <xf numFmtId="0" fontId="188" fillId="13" borderId="77" xfId="27" applyFont="1" applyFill="1" applyBorder="1" applyAlignment="1">
      <alignment horizontal="center" vertical="center" wrapText="1" shrinkToFit="1"/>
    </xf>
    <xf numFmtId="0" fontId="188" fillId="13" borderId="66" xfId="27" applyFont="1" applyFill="1" applyBorder="1" applyAlignment="1">
      <alignment horizontal="center" vertical="center" wrapText="1" shrinkToFit="1"/>
    </xf>
    <xf numFmtId="0" fontId="150" fillId="12" borderId="73" xfId="27" applyFont="1" applyFill="1" applyBorder="1" applyAlignment="1">
      <alignment horizontal="center" vertical="center"/>
    </xf>
    <xf numFmtId="0" fontId="151" fillId="12" borderId="0" xfId="27" applyFont="1" applyFill="1" applyAlignment="1">
      <alignment horizontal="center" vertical="center"/>
    </xf>
    <xf numFmtId="0" fontId="151" fillId="12" borderId="73" xfId="27" applyFont="1" applyFill="1" applyBorder="1" applyAlignment="1">
      <alignment horizontal="center" vertical="center"/>
    </xf>
    <xf numFmtId="0" fontId="152" fillId="12" borderId="0" xfId="27" applyFont="1" applyFill="1" applyAlignment="1">
      <alignment horizontal="center" vertical="center"/>
    </xf>
    <xf numFmtId="3" fontId="69" fillId="12" borderId="0" xfId="27" applyNumberFormat="1" applyFont="1" applyFill="1" applyAlignment="1">
      <alignment horizontal="left" vertical="center" wrapText="1"/>
    </xf>
    <xf numFmtId="3" fontId="69" fillId="12" borderId="81" xfId="27" applyNumberFormat="1" applyFont="1" applyFill="1" applyBorder="1" applyAlignment="1">
      <alignment horizontal="left" vertical="center" wrapText="1"/>
    </xf>
    <xf numFmtId="166" fontId="52" fillId="0" borderId="17" xfId="75" applyNumberFormat="1" applyFont="1" applyBorder="1" applyAlignment="1">
      <alignment horizontal="center" vertical="center" wrapText="1"/>
    </xf>
    <xf numFmtId="166" fontId="52" fillId="0" borderId="18" xfId="75" applyNumberFormat="1" applyFont="1" applyBorder="1" applyAlignment="1">
      <alignment horizontal="center" vertical="center" wrapText="1"/>
    </xf>
    <xf numFmtId="166" fontId="52" fillId="0" borderId="2" xfId="75" applyNumberFormat="1" applyFont="1" applyBorder="1" applyAlignment="1">
      <alignment horizontal="center" vertical="center" wrapText="1"/>
    </xf>
  </cellXfs>
  <cellStyles count="166">
    <cellStyle name="_x0007_" xfId="1" xr:uid="{00000000-0005-0000-0000-000000000000}"/>
    <cellStyle name="_ET_STYLE_NoName_00_" xfId="2" xr:uid="{00000000-0005-0000-0000-000001000000}"/>
    <cellStyle name="_ET_STYLE_NoName_00__ControlSystemSummary_2010128" xfId="3" xr:uid="{00000000-0005-0000-0000-000002000000}"/>
    <cellStyle name="_ET_STYLE_NoName_00__FCUPAHUProductsList_最新_" xfId="4" xr:uid="{00000000-0005-0000-0000-000003000000}"/>
    <cellStyle name="_ET_STYLE_NoName_00__GREE_CAC_air_cooled_Scroll_chiller_Mini_Chiller" xfId="5" xr:uid="{00000000-0005-0000-0000-000004000000}"/>
    <cellStyle name="_ET_STYLE_NoName_00__热水机" xfId="6" xr:uid="{00000000-0005-0000-0000-000005000000}"/>
    <cellStyle name="_x0007__Kentatsu_Line-up_2011_12.10.10" xfId="7" xr:uid="{00000000-0005-0000-0000-000006000000}"/>
    <cellStyle name="0,0_x000d__x000a_NA_x000d__x000a_" xfId="8" xr:uid="{00000000-0005-0000-0000-000007000000}"/>
    <cellStyle name="0,0_x000d__x000a_NA_x000d__x000a_ 2" xfId="9" xr:uid="{00000000-0005-0000-0000-000008000000}"/>
    <cellStyle name="0,0_x005f_x000d__x000a_NA_x005f_x000d__x000a_" xfId="10" xr:uid="{00000000-0005-0000-0000-000009000000}"/>
    <cellStyle name="Comma [0]_RAC Price 2012 111026 - calculation2" xfId="86" xr:uid="{00000000-0005-0000-0000-00000A000000}"/>
    <cellStyle name="Dezimal [0] 3" xfId="66" xr:uid="{00000000-0005-0000-0000-00000B000000}"/>
    <cellStyle name="Euro" xfId="67" xr:uid="{00000000-0005-0000-0000-00000C000000}"/>
    <cellStyle name="Euro 2" xfId="68" xr:uid="{00000000-0005-0000-0000-00000D000000}"/>
    <cellStyle name="Euro 3" xfId="69" xr:uid="{00000000-0005-0000-0000-00000E000000}"/>
    <cellStyle name="Excel Built-in Normal" xfId="70" xr:uid="{00000000-0005-0000-0000-00000F000000}"/>
    <cellStyle name="Komma 2" xfId="11" xr:uid="{00000000-0005-0000-0000-000010000000}"/>
    <cellStyle name="Link 2" xfId="12" xr:uid="{00000000-0005-0000-0000-000011000000}"/>
    <cellStyle name="Normal 2" xfId="13" xr:uid="{00000000-0005-0000-0000-000012000000}"/>
    <cellStyle name="Normal 3" xfId="14" xr:uid="{00000000-0005-0000-0000-000013000000}"/>
    <cellStyle name="Normal 4" xfId="15" xr:uid="{00000000-0005-0000-0000-000014000000}"/>
    <cellStyle name="Normal_2006 Split type AC specification" xfId="16" xr:uid="{00000000-0005-0000-0000-000015000000}"/>
    <cellStyle name="Standard 2" xfId="71" xr:uid="{00000000-0005-0000-0000-000016000000}"/>
    <cellStyle name="Standard_ACCESSORIES" xfId="17" xr:uid="{00000000-0005-0000-0000-000017000000}"/>
    <cellStyle name="Ugyldig 2" xfId="18" xr:uid="{00000000-0005-0000-0000-000018000000}"/>
    <cellStyle name="Währung_090109_Calc_Rus_FY_09_18" xfId="72" xr:uid="{00000000-0005-0000-0000-000019000000}"/>
    <cellStyle name="Гиперссылка" xfId="19" builtinId="8"/>
    <cellStyle name="Гиперссылка 2" xfId="161" xr:uid="{00000000-0005-0000-0000-00001B000000}"/>
    <cellStyle name="Обычный" xfId="0" builtinId="0"/>
    <cellStyle name="Обычный 10" xfId="164" xr:uid="{00000000-0005-0000-0000-00001D000000}"/>
    <cellStyle name="Обычный 2" xfId="20" xr:uid="{00000000-0005-0000-0000-00001E000000}"/>
    <cellStyle name="Обычный 2 10" xfId="117" xr:uid="{00000000-0005-0000-0000-00001F000000}"/>
    <cellStyle name="Обычный 2 2" xfId="21" xr:uid="{00000000-0005-0000-0000-000020000000}"/>
    <cellStyle name="Обычный 2 2 2" xfId="22" xr:uid="{00000000-0005-0000-0000-000021000000}"/>
    <cellStyle name="Обычный 2 2 3" xfId="74" xr:uid="{00000000-0005-0000-0000-000022000000}"/>
    <cellStyle name="Обычный 2 2 3 2" xfId="106" xr:uid="{00000000-0005-0000-0000-000023000000}"/>
    <cellStyle name="Обычный 2 2 3 2 2" xfId="149" xr:uid="{00000000-0005-0000-0000-000024000000}"/>
    <cellStyle name="Обычный 2 2 3 3" xfId="128" xr:uid="{00000000-0005-0000-0000-000025000000}"/>
    <cellStyle name="Обычный 2 3" xfId="23" xr:uid="{00000000-0005-0000-0000-000026000000}"/>
    <cellStyle name="Обычный 2 3 2" xfId="75" xr:uid="{00000000-0005-0000-0000-000027000000}"/>
    <cellStyle name="Обычный 2 4" xfId="64" xr:uid="{00000000-0005-0000-0000-000028000000}"/>
    <cellStyle name="Обычный 2 4 2" xfId="103" xr:uid="{00000000-0005-0000-0000-000029000000}"/>
    <cellStyle name="Обычный 2 4 2 2" xfId="146" xr:uid="{00000000-0005-0000-0000-00002A000000}"/>
    <cellStyle name="Обычный 2 4 3" xfId="125" xr:uid="{00000000-0005-0000-0000-00002B000000}"/>
    <cellStyle name="Обычный 2 5" xfId="65" xr:uid="{00000000-0005-0000-0000-00002C000000}"/>
    <cellStyle name="Обычный 2 5 2" xfId="104" xr:uid="{00000000-0005-0000-0000-00002D000000}"/>
    <cellStyle name="Обычный 2 5 2 2" xfId="147" xr:uid="{00000000-0005-0000-0000-00002E000000}"/>
    <cellStyle name="Обычный 2 5 3" xfId="126" xr:uid="{00000000-0005-0000-0000-00002F000000}"/>
    <cellStyle name="Обычный 2 6" xfId="82" xr:uid="{00000000-0005-0000-0000-000030000000}"/>
    <cellStyle name="Обычный 2 6 2" xfId="107" xr:uid="{00000000-0005-0000-0000-000031000000}"/>
    <cellStyle name="Обычный 2 6 2 2" xfId="150" xr:uid="{00000000-0005-0000-0000-000032000000}"/>
    <cellStyle name="Обычный 2 6 3" xfId="129" xr:uid="{00000000-0005-0000-0000-000033000000}"/>
    <cellStyle name="Обычный 2 7" xfId="73" xr:uid="{00000000-0005-0000-0000-000034000000}"/>
    <cellStyle name="Обычный 2 7 2" xfId="105" xr:uid="{00000000-0005-0000-0000-000035000000}"/>
    <cellStyle name="Обычный 2 7 2 2" xfId="148" xr:uid="{00000000-0005-0000-0000-000036000000}"/>
    <cellStyle name="Обычный 2 7 3" xfId="127" xr:uid="{00000000-0005-0000-0000-000037000000}"/>
    <cellStyle name="Обычный 2 8" xfId="89" xr:uid="{00000000-0005-0000-0000-000038000000}"/>
    <cellStyle name="Обычный 2 8 2" xfId="110" xr:uid="{00000000-0005-0000-0000-000039000000}"/>
    <cellStyle name="Обычный 2 8 2 2" xfId="153" xr:uid="{00000000-0005-0000-0000-00003A000000}"/>
    <cellStyle name="Обычный 2 8 3" xfId="132" xr:uid="{00000000-0005-0000-0000-00003B000000}"/>
    <cellStyle name="Обычный 2 9" xfId="95" xr:uid="{00000000-0005-0000-0000-00003C000000}"/>
    <cellStyle name="Обычный 2 9 2" xfId="138" xr:uid="{00000000-0005-0000-0000-00003D000000}"/>
    <cellStyle name="Обычный 3" xfId="24" xr:uid="{00000000-0005-0000-0000-00003E000000}"/>
    <cellStyle name="Обычный 3 2" xfId="25" xr:uid="{00000000-0005-0000-0000-00003F000000}"/>
    <cellStyle name="Обычный 3 2 2" xfId="77" xr:uid="{00000000-0005-0000-0000-000040000000}"/>
    <cellStyle name="Обычный 3 3" xfId="26" xr:uid="{00000000-0005-0000-0000-000041000000}"/>
    <cellStyle name="Обычный 3 4" xfId="76" xr:uid="{00000000-0005-0000-0000-000042000000}"/>
    <cellStyle name="Обычный 4" xfId="27" xr:uid="{00000000-0005-0000-0000-000043000000}"/>
    <cellStyle name="Обычный 4 2" xfId="28" xr:uid="{00000000-0005-0000-0000-000044000000}"/>
    <cellStyle name="Обычный 4 2 2" xfId="29" xr:uid="{00000000-0005-0000-0000-000045000000}"/>
    <cellStyle name="Обычный 4 3" xfId="30" xr:uid="{00000000-0005-0000-0000-000046000000}"/>
    <cellStyle name="Обычный 4 3 2" xfId="90" xr:uid="{00000000-0005-0000-0000-000047000000}"/>
    <cellStyle name="Обычный 4 3 2 2" xfId="111" xr:uid="{00000000-0005-0000-0000-000048000000}"/>
    <cellStyle name="Обычный 4 3 2 2 2" xfId="154" xr:uid="{00000000-0005-0000-0000-000049000000}"/>
    <cellStyle name="Обычный 4 3 2 3" xfId="133" xr:uid="{00000000-0005-0000-0000-00004A000000}"/>
    <cellStyle name="Обычный 4 3 3" xfId="96" xr:uid="{00000000-0005-0000-0000-00004B000000}"/>
    <cellStyle name="Обычный 4 3 3 2" xfId="139" xr:uid="{00000000-0005-0000-0000-00004C000000}"/>
    <cellStyle name="Обычный 4 3 4" xfId="118" xr:uid="{00000000-0005-0000-0000-00004D000000}"/>
    <cellStyle name="Обычный 4 4" xfId="78" xr:uid="{00000000-0005-0000-0000-00004E000000}"/>
    <cellStyle name="Обычный 5" xfId="31" xr:uid="{00000000-0005-0000-0000-00004F000000}"/>
    <cellStyle name="Обычный 5 2" xfId="32" xr:uid="{00000000-0005-0000-0000-000050000000}"/>
    <cellStyle name="Обычный 5 2 2" xfId="91" xr:uid="{00000000-0005-0000-0000-000051000000}"/>
    <cellStyle name="Обычный 5 2 2 2" xfId="112" xr:uid="{00000000-0005-0000-0000-000052000000}"/>
    <cellStyle name="Обычный 5 2 2 2 2" xfId="155" xr:uid="{00000000-0005-0000-0000-000053000000}"/>
    <cellStyle name="Обычный 5 2 2 3" xfId="134" xr:uid="{00000000-0005-0000-0000-000054000000}"/>
    <cellStyle name="Обычный 5 2 3" xfId="97" xr:uid="{00000000-0005-0000-0000-000055000000}"/>
    <cellStyle name="Обычный 5 2 3 2" xfId="140" xr:uid="{00000000-0005-0000-0000-000056000000}"/>
    <cellStyle name="Обычный 5 2 4" xfId="119" xr:uid="{00000000-0005-0000-0000-000057000000}"/>
    <cellStyle name="Обычный 5 3" xfId="83" xr:uid="{00000000-0005-0000-0000-000058000000}"/>
    <cellStyle name="Обычный 5 3 2" xfId="108" xr:uid="{00000000-0005-0000-0000-000059000000}"/>
    <cellStyle name="Обычный 5 3 2 2" xfId="151" xr:uid="{00000000-0005-0000-0000-00005A000000}"/>
    <cellStyle name="Обычный 5 3 3" xfId="130" xr:uid="{00000000-0005-0000-0000-00005B000000}"/>
    <cellStyle name="Обычный 6" xfId="33" xr:uid="{00000000-0005-0000-0000-00005C000000}"/>
    <cellStyle name="Обычный 6 2" xfId="34" xr:uid="{00000000-0005-0000-0000-00005D000000}"/>
    <cellStyle name="Обычный 6 2 2" xfId="35" xr:uid="{00000000-0005-0000-0000-00005E000000}"/>
    <cellStyle name="Обычный 6 3" xfId="84" xr:uid="{00000000-0005-0000-0000-00005F000000}"/>
    <cellStyle name="Обычный 6 4" xfId="92" xr:uid="{00000000-0005-0000-0000-000060000000}"/>
    <cellStyle name="Обычный 6 4 2" xfId="113" xr:uid="{00000000-0005-0000-0000-000061000000}"/>
    <cellStyle name="Обычный 6 4 2 2" xfId="156" xr:uid="{00000000-0005-0000-0000-000062000000}"/>
    <cellStyle name="Обычный 6 4 3" xfId="135" xr:uid="{00000000-0005-0000-0000-000063000000}"/>
    <cellStyle name="Обычный 6 5" xfId="98" xr:uid="{00000000-0005-0000-0000-000064000000}"/>
    <cellStyle name="Обычный 6 5 2" xfId="141" xr:uid="{00000000-0005-0000-0000-000065000000}"/>
    <cellStyle name="Обычный 6 6" xfId="120" xr:uid="{00000000-0005-0000-0000-000066000000}"/>
    <cellStyle name="Обычный 7" xfId="36" xr:uid="{00000000-0005-0000-0000-000067000000}"/>
    <cellStyle name="Обычный 7 2" xfId="85" xr:uid="{00000000-0005-0000-0000-000068000000}"/>
    <cellStyle name="Обычный 7 2 2" xfId="109" xr:uid="{00000000-0005-0000-0000-000069000000}"/>
    <cellStyle name="Обычный 7 2 2 2" xfId="152" xr:uid="{00000000-0005-0000-0000-00006A000000}"/>
    <cellStyle name="Обычный 7 2 3" xfId="131" xr:uid="{00000000-0005-0000-0000-00006B000000}"/>
    <cellStyle name="Обычный 7 3" xfId="93" xr:uid="{00000000-0005-0000-0000-00006C000000}"/>
    <cellStyle name="Обычный 7 3 2" xfId="114" xr:uid="{00000000-0005-0000-0000-00006D000000}"/>
    <cellStyle name="Обычный 7 3 2 2" xfId="157" xr:uid="{00000000-0005-0000-0000-00006E000000}"/>
    <cellStyle name="Обычный 7 3 3" xfId="136" xr:uid="{00000000-0005-0000-0000-00006F000000}"/>
    <cellStyle name="Обычный 7 4" xfId="99" xr:uid="{00000000-0005-0000-0000-000070000000}"/>
    <cellStyle name="Обычный 7 4 2" xfId="142" xr:uid="{00000000-0005-0000-0000-000071000000}"/>
    <cellStyle name="Обычный 7 5" xfId="121" xr:uid="{00000000-0005-0000-0000-000072000000}"/>
    <cellStyle name="Обычный 8" xfId="37" xr:uid="{00000000-0005-0000-0000-000073000000}"/>
    <cellStyle name="Обычный 8 2" xfId="87" xr:uid="{00000000-0005-0000-0000-000074000000}"/>
    <cellStyle name="Обычный 9" xfId="38" xr:uid="{00000000-0005-0000-0000-000075000000}"/>
    <cellStyle name="Обычный_Lessar_fancoil_27.06.08" xfId="39" xr:uid="{00000000-0005-0000-0000-000076000000}"/>
    <cellStyle name="Обычный_СПЛИТ-СИСТЕМЫ" xfId="162" xr:uid="{00000000-0005-0000-0000-000077000000}"/>
    <cellStyle name="Процентный" xfId="163" builtinId="5"/>
    <cellStyle name="Процентный 2" xfId="40" xr:uid="{00000000-0005-0000-0000-000079000000}"/>
    <cellStyle name="Процентный 2 2" xfId="41" xr:uid="{00000000-0005-0000-0000-00007A000000}"/>
    <cellStyle name="Процентный 2 3" xfId="79" xr:uid="{00000000-0005-0000-0000-00007B000000}"/>
    <cellStyle name="Процентный 3" xfId="42" xr:uid="{00000000-0005-0000-0000-00007C000000}"/>
    <cellStyle name="Процентный 3 2" xfId="94" xr:uid="{00000000-0005-0000-0000-00007D000000}"/>
    <cellStyle name="Процентный 3 2 2" xfId="115" xr:uid="{00000000-0005-0000-0000-00007E000000}"/>
    <cellStyle name="Процентный 3 2 2 2" xfId="158" xr:uid="{00000000-0005-0000-0000-00007F000000}"/>
    <cellStyle name="Процентный 3 2 3" xfId="137" xr:uid="{00000000-0005-0000-0000-000080000000}"/>
    <cellStyle name="Процентный 3 3" xfId="100" xr:uid="{00000000-0005-0000-0000-000081000000}"/>
    <cellStyle name="Процентный 3 3 2" xfId="143" xr:uid="{00000000-0005-0000-0000-000082000000}"/>
    <cellStyle name="Процентный 3 4" xfId="122" xr:uid="{00000000-0005-0000-0000-000083000000}"/>
    <cellStyle name="Процентный 4" xfId="43" xr:uid="{00000000-0005-0000-0000-000084000000}"/>
    <cellStyle name="Стиль 1" xfId="44" xr:uid="{00000000-0005-0000-0000-000085000000}"/>
    <cellStyle name="УровеньСтрок_8" xfId="160" xr:uid="{00000000-0005-0000-0000-000086000000}"/>
    <cellStyle name="Финансовый [0] 2" xfId="45" xr:uid="{00000000-0005-0000-0000-000087000000}"/>
    <cellStyle name="Финансовый [0] 2 2" xfId="80" xr:uid="{00000000-0005-0000-0000-000088000000}"/>
    <cellStyle name="Финансовый 2" xfId="46" xr:uid="{00000000-0005-0000-0000-000089000000}"/>
    <cellStyle name="Финансовый 3" xfId="47" xr:uid="{00000000-0005-0000-0000-00008A000000}"/>
    <cellStyle name="Финансовый 3 2" xfId="81" xr:uid="{00000000-0005-0000-0000-00008B000000}"/>
    <cellStyle name="표준_★★LGEPL 08 Line-up Master v10★★" xfId="88" xr:uid="{00000000-0005-0000-0000-00008C000000}"/>
    <cellStyle name="一般_G430" xfId="48" xr:uid="{00000000-0005-0000-0000-00008D000000}"/>
    <cellStyle name="常规 12 2" xfId="49" xr:uid="{00000000-0005-0000-0000-00008E000000}"/>
    <cellStyle name="常规 2" xfId="50" xr:uid="{00000000-0005-0000-0000-00008F000000}"/>
    <cellStyle name="常规 2 2" xfId="51" xr:uid="{00000000-0005-0000-0000-000090000000}"/>
    <cellStyle name="常规 2 2 2 4 2 2" xfId="52" xr:uid="{00000000-0005-0000-0000-000091000000}"/>
    <cellStyle name="常规 2 2 2 4 2 2 2" xfId="101" xr:uid="{00000000-0005-0000-0000-000092000000}"/>
    <cellStyle name="常规 2 2 2 4 2 2 2 2" xfId="144" xr:uid="{00000000-0005-0000-0000-000093000000}"/>
    <cellStyle name="常规 2 2 2 4 2 2 3" xfId="123" xr:uid="{00000000-0005-0000-0000-000094000000}"/>
    <cellStyle name="常规 2 3" xfId="53" xr:uid="{00000000-0005-0000-0000-000095000000}"/>
    <cellStyle name="常规 2 4" xfId="54" xr:uid="{00000000-0005-0000-0000-000096000000}"/>
    <cellStyle name="常规 2 5" xfId="55" xr:uid="{00000000-0005-0000-0000-000097000000}"/>
    <cellStyle name="常规 2 6" xfId="56" xr:uid="{00000000-0005-0000-0000-000098000000}"/>
    <cellStyle name="常规 2_当前HAPQ现有出口产品清单--开发确认121204反馈_海信日立现有出口机产品清单--121204" xfId="57" xr:uid="{00000000-0005-0000-0000-000099000000}"/>
    <cellStyle name="常规 22 2" xfId="165" xr:uid="{00000000-0005-0000-0000-00009A000000}"/>
    <cellStyle name="常规 22 2 2" xfId="116" xr:uid="{00000000-0005-0000-0000-00009B000000}"/>
    <cellStyle name="常规 22 2 2 2" xfId="159" xr:uid="{00000000-0005-0000-0000-00009C000000}"/>
    <cellStyle name="常规 29 2 16" xfId="58" xr:uid="{00000000-0005-0000-0000-00009D000000}"/>
    <cellStyle name="常规 36 3 3 2 6 2" xfId="59" xr:uid="{00000000-0005-0000-0000-00009E000000}"/>
    <cellStyle name="常规 5" xfId="60" xr:uid="{00000000-0005-0000-0000-00009F000000}"/>
    <cellStyle name="常规 6" xfId="61" xr:uid="{00000000-0005-0000-0000-0000A0000000}"/>
    <cellStyle name="常规 6 2" xfId="102" xr:uid="{00000000-0005-0000-0000-0000A1000000}"/>
    <cellStyle name="常规 6 2 2" xfId="145" xr:uid="{00000000-0005-0000-0000-0000A2000000}"/>
    <cellStyle name="常规 6 3" xfId="124" xr:uid="{00000000-0005-0000-0000-0000A3000000}"/>
    <cellStyle name="常规_2008 Pricing_GMV R410a_Before August 2008_USD_2009 GREE CAC Pricing for Q4 season_Valid thru Nov 2009" xfId="62" xr:uid="{00000000-0005-0000-0000-0000A4000000}"/>
    <cellStyle name="標準 3" xfId="63" xr:uid="{00000000-0005-0000-0000-0000A5000000}"/>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37D7A"/>
      <color rgb="FFF3F4C4"/>
      <color rgb="FFE3F6D6"/>
      <color rgb="FFFFFFCC"/>
      <color rgb="FF404040"/>
      <color rgb="FFEAF6F5"/>
      <color rgb="FFF4FAF9"/>
      <color rgb="FFD7EDEB"/>
      <color rgb="FFD1EBE9"/>
      <color rgb="FFC4E6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1.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5.png"/><Relationship Id="rId10" Type="http://schemas.microsoft.com/office/2007/relationships/hdphoto" Target="../media/hdphoto1.wdp"/><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13.jpeg"/><Relationship Id="rId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5.png"/><Relationship Id="rId18" Type="http://schemas.openxmlformats.org/officeDocument/2006/relationships/image" Target="../media/image30.png"/><Relationship Id="rId26" Type="http://schemas.openxmlformats.org/officeDocument/2006/relationships/image" Target="../media/image38.png"/><Relationship Id="rId39" Type="http://schemas.microsoft.com/office/2007/relationships/hdphoto" Target="../media/hdphoto3.wdp"/><Relationship Id="rId21" Type="http://schemas.openxmlformats.org/officeDocument/2006/relationships/image" Target="../media/image33.png"/><Relationship Id="rId34" Type="http://schemas.openxmlformats.org/officeDocument/2006/relationships/image" Target="../media/image46.png"/><Relationship Id="rId7" Type="http://schemas.openxmlformats.org/officeDocument/2006/relationships/image" Target="../media/image19.png"/><Relationship Id="rId2" Type="http://schemas.openxmlformats.org/officeDocument/2006/relationships/image" Target="../media/image15.png"/><Relationship Id="rId16" Type="http://schemas.openxmlformats.org/officeDocument/2006/relationships/image" Target="../media/image28.png"/><Relationship Id="rId20" Type="http://schemas.openxmlformats.org/officeDocument/2006/relationships/image" Target="../media/image32.png"/><Relationship Id="rId29" Type="http://schemas.openxmlformats.org/officeDocument/2006/relationships/image" Target="../media/image41.png"/><Relationship Id="rId41" Type="http://schemas.openxmlformats.org/officeDocument/2006/relationships/image" Target="../media/image14.png"/><Relationship Id="rId1" Type="http://schemas.openxmlformats.org/officeDocument/2006/relationships/image" Target="../media/image13.jpeg"/><Relationship Id="rId6" Type="http://schemas.openxmlformats.org/officeDocument/2006/relationships/image" Target="../media/image18.png"/><Relationship Id="rId11" Type="http://schemas.openxmlformats.org/officeDocument/2006/relationships/image" Target="../media/image23.png"/><Relationship Id="rId24" Type="http://schemas.openxmlformats.org/officeDocument/2006/relationships/image" Target="../media/image36.png"/><Relationship Id="rId32" Type="http://schemas.openxmlformats.org/officeDocument/2006/relationships/image" Target="../media/image44.png"/><Relationship Id="rId37" Type="http://schemas.microsoft.com/office/2007/relationships/hdphoto" Target="../media/hdphoto2.wdp"/><Relationship Id="rId40" Type="http://schemas.openxmlformats.org/officeDocument/2006/relationships/image" Target="../media/image12.png"/><Relationship Id="rId5" Type="http://schemas.openxmlformats.org/officeDocument/2006/relationships/image" Target="../media/image7.png"/><Relationship Id="rId15" Type="http://schemas.openxmlformats.org/officeDocument/2006/relationships/image" Target="../media/image27.png"/><Relationship Id="rId23" Type="http://schemas.openxmlformats.org/officeDocument/2006/relationships/image" Target="../media/image35.png"/><Relationship Id="rId28" Type="http://schemas.openxmlformats.org/officeDocument/2006/relationships/image" Target="../media/image40.png"/><Relationship Id="rId36" Type="http://schemas.openxmlformats.org/officeDocument/2006/relationships/image" Target="../media/image48.png"/><Relationship Id="rId10" Type="http://schemas.openxmlformats.org/officeDocument/2006/relationships/image" Target="../media/image22.png"/><Relationship Id="rId19" Type="http://schemas.openxmlformats.org/officeDocument/2006/relationships/image" Target="../media/image31.png"/><Relationship Id="rId31" Type="http://schemas.openxmlformats.org/officeDocument/2006/relationships/image" Target="../media/image43.png"/><Relationship Id="rId4" Type="http://schemas.openxmlformats.org/officeDocument/2006/relationships/image" Target="../media/image17.png"/><Relationship Id="rId9" Type="http://schemas.openxmlformats.org/officeDocument/2006/relationships/image" Target="../media/image21.png"/><Relationship Id="rId14" Type="http://schemas.openxmlformats.org/officeDocument/2006/relationships/image" Target="../media/image26.png"/><Relationship Id="rId22" Type="http://schemas.openxmlformats.org/officeDocument/2006/relationships/image" Target="../media/image34.png"/><Relationship Id="rId27" Type="http://schemas.openxmlformats.org/officeDocument/2006/relationships/image" Target="../media/image39.png"/><Relationship Id="rId30" Type="http://schemas.openxmlformats.org/officeDocument/2006/relationships/image" Target="../media/image42.png"/><Relationship Id="rId35" Type="http://schemas.openxmlformats.org/officeDocument/2006/relationships/image" Target="../media/image47.png"/><Relationship Id="rId8" Type="http://schemas.openxmlformats.org/officeDocument/2006/relationships/image" Target="../media/image20.png"/><Relationship Id="rId3" Type="http://schemas.openxmlformats.org/officeDocument/2006/relationships/image" Target="../media/image16.png"/><Relationship Id="rId12" Type="http://schemas.openxmlformats.org/officeDocument/2006/relationships/image" Target="../media/image24.png"/><Relationship Id="rId17" Type="http://schemas.openxmlformats.org/officeDocument/2006/relationships/image" Target="../media/image29.png"/><Relationship Id="rId25" Type="http://schemas.openxmlformats.org/officeDocument/2006/relationships/image" Target="../media/image37.png"/><Relationship Id="rId33" Type="http://schemas.openxmlformats.org/officeDocument/2006/relationships/image" Target="../media/image45.png"/><Relationship Id="rId38" Type="http://schemas.openxmlformats.org/officeDocument/2006/relationships/image" Target="../media/image49.png"/></Relationships>
</file>

<file path=xl/drawings/_rels/drawing4.xml.rels><?xml version="1.0" encoding="UTF-8" standalone="yes"?>
<Relationships xmlns="http://schemas.openxmlformats.org/package/2006/relationships"><Relationship Id="rId8" Type="http://schemas.openxmlformats.org/officeDocument/2006/relationships/image" Target="../media/image55.png"/><Relationship Id="rId13" Type="http://schemas.openxmlformats.org/officeDocument/2006/relationships/image" Target="../media/image48.png"/><Relationship Id="rId18" Type="http://schemas.openxmlformats.org/officeDocument/2006/relationships/image" Target="../media/image14.png"/><Relationship Id="rId3" Type="http://schemas.openxmlformats.org/officeDocument/2006/relationships/image" Target="../media/image7.png"/><Relationship Id="rId7" Type="http://schemas.openxmlformats.org/officeDocument/2006/relationships/image" Target="../media/image54.png"/><Relationship Id="rId12" Type="http://schemas.openxmlformats.org/officeDocument/2006/relationships/image" Target="../media/image58.png"/><Relationship Id="rId17" Type="http://schemas.openxmlformats.org/officeDocument/2006/relationships/image" Target="../media/image12.png"/><Relationship Id="rId2" Type="http://schemas.openxmlformats.org/officeDocument/2006/relationships/image" Target="../media/image50.png"/><Relationship Id="rId16" Type="http://schemas.microsoft.com/office/2007/relationships/hdphoto" Target="../media/hdphoto3.wdp"/><Relationship Id="rId1" Type="http://schemas.openxmlformats.org/officeDocument/2006/relationships/image" Target="../media/image13.jpeg"/><Relationship Id="rId6" Type="http://schemas.openxmlformats.org/officeDocument/2006/relationships/image" Target="../media/image53.png"/><Relationship Id="rId11" Type="http://schemas.openxmlformats.org/officeDocument/2006/relationships/image" Target="../media/image57.png"/><Relationship Id="rId5" Type="http://schemas.openxmlformats.org/officeDocument/2006/relationships/image" Target="../media/image52.png"/><Relationship Id="rId15" Type="http://schemas.openxmlformats.org/officeDocument/2006/relationships/image" Target="../media/image49.png"/><Relationship Id="rId10" Type="http://schemas.openxmlformats.org/officeDocument/2006/relationships/image" Target="../media/image56.png"/><Relationship Id="rId4" Type="http://schemas.openxmlformats.org/officeDocument/2006/relationships/image" Target="../media/image51.png"/><Relationship Id="rId9" Type="http://schemas.openxmlformats.org/officeDocument/2006/relationships/image" Target="../media/image42.png"/><Relationship Id="rId14" Type="http://schemas.microsoft.com/office/2007/relationships/hdphoto" Target="../media/hdphoto2.wdp"/></Relationships>
</file>

<file path=xl/drawings/_rels/drawing5.xml.rels><?xml version="1.0" encoding="UTF-8" standalone="yes"?>
<Relationships xmlns="http://schemas.openxmlformats.org/package/2006/relationships"><Relationship Id="rId13" Type="http://schemas.openxmlformats.org/officeDocument/2006/relationships/image" Target="../media/image70.png"/><Relationship Id="rId18" Type="http://schemas.openxmlformats.org/officeDocument/2006/relationships/image" Target="../media/image75.png"/><Relationship Id="rId26" Type="http://schemas.openxmlformats.org/officeDocument/2006/relationships/image" Target="../media/image83.png"/><Relationship Id="rId39" Type="http://schemas.openxmlformats.org/officeDocument/2006/relationships/image" Target="../media/image38.png"/><Relationship Id="rId21" Type="http://schemas.openxmlformats.org/officeDocument/2006/relationships/image" Target="../media/image78.png"/><Relationship Id="rId34" Type="http://schemas.openxmlformats.org/officeDocument/2006/relationships/image" Target="../media/image55.png"/><Relationship Id="rId42" Type="http://schemas.openxmlformats.org/officeDocument/2006/relationships/image" Target="../media/image95.png"/><Relationship Id="rId47" Type="http://schemas.openxmlformats.org/officeDocument/2006/relationships/image" Target="../media/image100.png"/><Relationship Id="rId50" Type="http://schemas.openxmlformats.org/officeDocument/2006/relationships/image" Target="../media/image103.png"/><Relationship Id="rId55" Type="http://schemas.openxmlformats.org/officeDocument/2006/relationships/image" Target="../media/image46.png"/><Relationship Id="rId7" Type="http://schemas.openxmlformats.org/officeDocument/2006/relationships/image" Target="../media/image64.png"/><Relationship Id="rId2" Type="http://schemas.openxmlformats.org/officeDocument/2006/relationships/image" Target="../media/image59.png"/><Relationship Id="rId16" Type="http://schemas.openxmlformats.org/officeDocument/2006/relationships/image" Target="../media/image73.png"/><Relationship Id="rId29" Type="http://schemas.openxmlformats.org/officeDocument/2006/relationships/image" Target="../media/image86.png"/><Relationship Id="rId11" Type="http://schemas.openxmlformats.org/officeDocument/2006/relationships/image" Target="../media/image68.png"/><Relationship Id="rId24" Type="http://schemas.openxmlformats.org/officeDocument/2006/relationships/image" Target="../media/image81.png"/><Relationship Id="rId32" Type="http://schemas.openxmlformats.org/officeDocument/2006/relationships/image" Target="../media/image89.png"/><Relationship Id="rId37" Type="http://schemas.openxmlformats.org/officeDocument/2006/relationships/image" Target="../media/image91.png"/><Relationship Id="rId40" Type="http://schemas.openxmlformats.org/officeDocument/2006/relationships/image" Target="../media/image93.png"/><Relationship Id="rId45" Type="http://schemas.openxmlformats.org/officeDocument/2006/relationships/image" Target="../media/image98.png"/><Relationship Id="rId53" Type="http://schemas.openxmlformats.org/officeDocument/2006/relationships/image" Target="../media/image106.png"/><Relationship Id="rId58" Type="http://schemas.microsoft.com/office/2007/relationships/hdphoto" Target="../media/hdphoto2.wdp"/><Relationship Id="rId5" Type="http://schemas.openxmlformats.org/officeDocument/2006/relationships/image" Target="../media/image62.png"/><Relationship Id="rId61" Type="http://schemas.openxmlformats.org/officeDocument/2006/relationships/image" Target="../media/image12.png"/><Relationship Id="rId19" Type="http://schemas.openxmlformats.org/officeDocument/2006/relationships/image" Target="../media/image76.png"/><Relationship Id="rId14" Type="http://schemas.openxmlformats.org/officeDocument/2006/relationships/image" Target="../media/image71.png"/><Relationship Id="rId22" Type="http://schemas.openxmlformats.org/officeDocument/2006/relationships/image" Target="../media/image79.png"/><Relationship Id="rId27" Type="http://schemas.openxmlformats.org/officeDocument/2006/relationships/image" Target="../media/image84.png"/><Relationship Id="rId30" Type="http://schemas.openxmlformats.org/officeDocument/2006/relationships/image" Target="../media/image87.png"/><Relationship Id="rId35" Type="http://schemas.openxmlformats.org/officeDocument/2006/relationships/image" Target="../media/image42.png"/><Relationship Id="rId43" Type="http://schemas.openxmlformats.org/officeDocument/2006/relationships/image" Target="../media/image96.png"/><Relationship Id="rId48" Type="http://schemas.openxmlformats.org/officeDocument/2006/relationships/image" Target="../media/image101.png"/><Relationship Id="rId56" Type="http://schemas.openxmlformats.org/officeDocument/2006/relationships/image" Target="../media/image108.png"/><Relationship Id="rId8" Type="http://schemas.openxmlformats.org/officeDocument/2006/relationships/image" Target="../media/image65.png"/><Relationship Id="rId51" Type="http://schemas.openxmlformats.org/officeDocument/2006/relationships/image" Target="../media/image104.png"/><Relationship Id="rId3" Type="http://schemas.openxmlformats.org/officeDocument/2006/relationships/image" Target="../media/image60.png"/><Relationship Id="rId12" Type="http://schemas.openxmlformats.org/officeDocument/2006/relationships/image" Target="../media/image69.png"/><Relationship Id="rId17" Type="http://schemas.openxmlformats.org/officeDocument/2006/relationships/image" Target="../media/image74.png"/><Relationship Id="rId25" Type="http://schemas.openxmlformats.org/officeDocument/2006/relationships/image" Target="../media/image82.png"/><Relationship Id="rId33" Type="http://schemas.openxmlformats.org/officeDocument/2006/relationships/image" Target="../media/image54.png"/><Relationship Id="rId38" Type="http://schemas.openxmlformats.org/officeDocument/2006/relationships/image" Target="../media/image92.png"/><Relationship Id="rId46" Type="http://schemas.openxmlformats.org/officeDocument/2006/relationships/image" Target="../media/image99.png"/><Relationship Id="rId59" Type="http://schemas.openxmlformats.org/officeDocument/2006/relationships/image" Target="../media/image49.png"/><Relationship Id="rId20" Type="http://schemas.openxmlformats.org/officeDocument/2006/relationships/image" Target="../media/image77.png"/><Relationship Id="rId41" Type="http://schemas.openxmlformats.org/officeDocument/2006/relationships/image" Target="../media/image94.png"/><Relationship Id="rId54" Type="http://schemas.openxmlformats.org/officeDocument/2006/relationships/image" Target="../media/image107.png"/><Relationship Id="rId62" Type="http://schemas.openxmlformats.org/officeDocument/2006/relationships/image" Target="../media/image14.png"/><Relationship Id="rId1" Type="http://schemas.openxmlformats.org/officeDocument/2006/relationships/image" Target="../media/image13.jpeg"/><Relationship Id="rId6" Type="http://schemas.openxmlformats.org/officeDocument/2006/relationships/image" Target="../media/image63.png"/><Relationship Id="rId15" Type="http://schemas.openxmlformats.org/officeDocument/2006/relationships/image" Target="../media/image72.png"/><Relationship Id="rId23" Type="http://schemas.openxmlformats.org/officeDocument/2006/relationships/image" Target="../media/image80.png"/><Relationship Id="rId28" Type="http://schemas.openxmlformats.org/officeDocument/2006/relationships/image" Target="../media/image85.png"/><Relationship Id="rId36" Type="http://schemas.openxmlformats.org/officeDocument/2006/relationships/image" Target="../media/image90.png"/><Relationship Id="rId49" Type="http://schemas.openxmlformats.org/officeDocument/2006/relationships/image" Target="../media/image102.png"/><Relationship Id="rId57" Type="http://schemas.openxmlformats.org/officeDocument/2006/relationships/image" Target="../media/image48.png"/><Relationship Id="rId10" Type="http://schemas.openxmlformats.org/officeDocument/2006/relationships/image" Target="../media/image67.png"/><Relationship Id="rId31" Type="http://schemas.openxmlformats.org/officeDocument/2006/relationships/image" Target="../media/image88.png"/><Relationship Id="rId44" Type="http://schemas.openxmlformats.org/officeDocument/2006/relationships/image" Target="../media/image97.png"/><Relationship Id="rId52" Type="http://schemas.openxmlformats.org/officeDocument/2006/relationships/image" Target="../media/image105.png"/><Relationship Id="rId60" Type="http://schemas.microsoft.com/office/2007/relationships/hdphoto" Target="../media/hdphoto3.wdp"/><Relationship Id="rId4" Type="http://schemas.openxmlformats.org/officeDocument/2006/relationships/image" Target="../media/image61.png"/><Relationship Id="rId9" Type="http://schemas.openxmlformats.org/officeDocument/2006/relationships/image" Target="../media/image66.png"/></Relationships>
</file>

<file path=xl/drawings/_rels/drawing6.xml.rels><?xml version="1.0" encoding="UTF-8" standalone="yes"?>
<Relationships xmlns="http://schemas.openxmlformats.org/package/2006/relationships"><Relationship Id="rId8" Type="http://schemas.openxmlformats.org/officeDocument/2006/relationships/image" Target="../media/image115.png"/><Relationship Id="rId13" Type="http://schemas.openxmlformats.org/officeDocument/2006/relationships/image" Target="../media/image120.png"/><Relationship Id="rId18" Type="http://schemas.openxmlformats.org/officeDocument/2006/relationships/image" Target="../media/image124.png"/><Relationship Id="rId3" Type="http://schemas.openxmlformats.org/officeDocument/2006/relationships/image" Target="../media/image110.png"/><Relationship Id="rId21" Type="http://schemas.openxmlformats.org/officeDocument/2006/relationships/image" Target="../media/image127.png"/><Relationship Id="rId7" Type="http://schemas.openxmlformats.org/officeDocument/2006/relationships/image" Target="../media/image114.png"/><Relationship Id="rId12" Type="http://schemas.openxmlformats.org/officeDocument/2006/relationships/image" Target="../media/image119.png"/><Relationship Id="rId17" Type="http://schemas.openxmlformats.org/officeDocument/2006/relationships/image" Target="../media/image123.png"/><Relationship Id="rId2" Type="http://schemas.openxmlformats.org/officeDocument/2006/relationships/image" Target="../media/image109.png"/><Relationship Id="rId16" Type="http://schemas.openxmlformats.org/officeDocument/2006/relationships/image" Target="../media/image122.png"/><Relationship Id="rId20" Type="http://schemas.openxmlformats.org/officeDocument/2006/relationships/image" Target="../media/image126.png"/><Relationship Id="rId1" Type="http://schemas.openxmlformats.org/officeDocument/2006/relationships/image" Target="../media/image13.jpeg"/><Relationship Id="rId6" Type="http://schemas.openxmlformats.org/officeDocument/2006/relationships/image" Target="../media/image113.png"/><Relationship Id="rId11" Type="http://schemas.openxmlformats.org/officeDocument/2006/relationships/image" Target="../media/image118.png"/><Relationship Id="rId24" Type="http://schemas.openxmlformats.org/officeDocument/2006/relationships/image" Target="../media/image14.png"/><Relationship Id="rId5" Type="http://schemas.openxmlformats.org/officeDocument/2006/relationships/image" Target="../media/image112.png"/><Relationship Id="rId15" Type="http://schemas.openxmlformats.org/officeDocument/2006/relationships/image" Target="../media/image121.png"/><Relationship Id="rId23" Type="http://schemas.openxmlformats.org/officeDocument/2006/relationships/image" Target="../media/image12.png"/><Relationship Id="rId10" Type="http://schemas.openxmlformats.org/officeDocument/2006/relationships/image" Target="../media/image117.png"/><Relationship Id="rId19" Type="http://schemas.openxmlformats.org/officeDocument/2006/relationships/image" Target="../media/image125.png"/><Relationship Id="rId4" Type="http://schemas.openxmlformats.org/officeDocument/2006/relationships/image" Target="../media/image111.png"/><Relationship Id="rId9" Type="http://schemas.openxmlformats.org/officeDocument/2006/relationships/image" Target="../media/image116.png"/><Relationship Id="rId14" Type="http://schemas.openxmlformats.org/officeDocument/2006/relationships/image" Target="../media/image7.png"/><Relationship Id="rId22" Type="http://schemas.openxmlformats.org/officeDocument/2006/relationships/image" Target="../media/image128.png"/></Relationships>
</file>

<file path=xl/drawings/_rels/drawing7.xml.rels><?xml version="1.0" encoding="UTF-8" standalone="yes"?>
<Relationships xmlns="http://schemas.openxmlformats.org/package/2006/relationships"><Relationship Id="rId8" Type="http://schemas.openxmlformats.org/officeDocument/2006/relationships/image" Target="../media/image134.png"/><Relationship Id="rId13" Type="http://schemas.openxmlformats.org/officeDocument/2006/relationships/image" Target="../media/image139.png"/><Relationship Id="rId18" Type="http://schemas.openxmlformats.org/officeDocument/2006/relationships/image" Target="../media/image143.png"/><Relationship Id="rId3" Type="http://schemas.openxmlformats.org/officeDocument/2006/relationships/image" Target="../media/image7.png"/><Relationship Id="rId21" Type="http://schemas.microsoft.com/office/2007/relationships/hdphoto" Target="../media/hdphoto2.wdp"/><Relationship Id="rId7" Type="http://schemas.openxmlformats.org/officeDocument/2006/relationships/image" Target="../media/image133.png"/><Relationship Id="rId12" Type="http://schemas.openxmlformats.org/officeDocument/2006/relationships/image" Target="../media/image138.png"/><Relationship Id="rId17" Type="http://schemas.openxmlformats.org/officeDocument/2006/relationships/image" Target="../media/image42.png"/><Relationship Id="rId25" Type="http://schemas.openxmlformats.org/officeDocument/2006/relationships/image" Target="../media/image14.png"/><Relationship Id="rId2" Type="http://schemas.openxmlformats.org/officeDocument/2006/relationships/image" Target="../media/image13.jpeg"/><Relationship Id="rId16" Type="http://schemas.openxmlformats.org/officeDocument/2006/relationships/image" Target="../media/image142.png"/><Relationship Id="rId20" Type="http://schemas.openxmlformats.org/officeDocument/2006/relationships/image" Target="../media/image48.png"/><Relationship Id="rId1" Type="http://schemas.openxmlformats.org/officeDocument/2006/relationships/image" Target="../media/image129.png"/><Relationship Id="rId6" Type="http://schemas.openxmlformats.org/officeDocument/2006/relationships/image" Target="../media/image132.png"/><Relationship Id="rId11" Type="http://schemas.openxmlformats.org/officeDocument/2006/relationships/image" Target="../media/image137.png"/><Relationship Id="rId24" Type="http://schemas.openxmlformats.org/officeDocument/2006/relationships/image" Target="../media/image12.png"/><Relationship Id="rId5" Type="http://schemas.openxmlformats.org/officeDocument/2006/relationships/image" Target="../media/image131.png"/><Relationship Id="rId15" Type="http://schemas.openxmlformats.org/officeDocument/2006/relationships/image" Target="../media/image141.png"/><Relationship Id="rId23" Type="http://schemas.microsoft.com/office/2007/relationships/hdphoto" Target="../media/hdphoto3.wdp"/><Relationship Id="rId10" Type="http://schemas.openxmlformats.org/officeDocument/2006/relationships/image" Target="../media/image136.png"/><Relationship Id="rId19" Type="http://schemas.openxmlformats.org/officeDocument/2006/relationships/image" Target="../media/image144.png"/><Relationship Id="rId4" Type="http://schemas.openxmlformats.org/officeDocument/2006/relationships/image" Target="../media/image130.png"/><Relationship Id="rId9" Type="http://schemas.openxmlformats.org/officeDocument/2006/relationships/image" Target="../media/image135.png"/><Relationship Id="rId14" Type="http://schemas.openxmlformats.org/officeDocument/2006/relationships/image" Target="../media/image140.png"/><Relationship Id="rId22" Type="http://schemas.openxmlformats.org/officeDocument/2006/relationships/image" Target="../media/image49.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26.png"/><Relationship Id="rId18" Type="http://schemas.openxmlformats.org/officeDocument/2006/relationships/image" Target="../media/image158.png"/><Relationship Id="rId26" Type="http://schemas.openxmlformats.org/officeDocument/2006/relationships/image" Target="../media/image166.png"/><Relationship Id="rId39" Type="http://schemas.openxmlformats.org/officeDocument/2006/relationships/image" Target="../media/image42.png"/><Relationship Id="rId21" Type="http://schemas.openxmlformats.org/officeDocument/2006/relationships/image" Target="../media/image161.png"/><Relationship Id="rId34" Type="http://schemas.openxmlformats.org/officeDocument/2006/relationships/image" Target="../media/image173.png"/><Relationship Id="rId42" Type="http://schemas.openxmlformats.org/officeDocument/2006/relationships/image" Target="../media/image176.png"/><Relationship Id="rId47" Type="http://schemas.openxmlformats.org/officeDocument/2006/relationships/image" Target="../media/image63.png"/><Relationship Id="rId50" Type="http://schemas.openxmlformats.org/officeDocument/2006/relationships/image" Target="../media/image181.png"/><Relationship Id="rId55" Type="http://schemas.microsoft.com/office/2007/relationships/hdphoto" Target="../media/hdphoto3.wdp"/><Relationship Id="rId7" Type="http://schemas.openxmlformats.org/officeDocument/2006/relationships/image" Target="../media/image149.png"/><Relationship Id="rId2" Type="http://schemas.openxmlformats.org/officeDocument/2006/relationships/image" Target="../media/image7.png"/><Relationship Id="rId16" Type="http://schemas.openxmlformats.org/officeDocument/2006/relationships/image" Target="../media/image156.png"/><Relationship Id="rId29" Type="http://schemas.openxmlformats.org/officeDocument/2006/relationships/image" Target="../media/image132.png"/><Relationship Id="rId11" Type="http://schemas.openxmlformats.org/officeDocument/2006/relationships/image" Target="../media/image153.png"/><Relationship Id="rId24" Type="http://schemas.openxmlformats.org/officeDocument/2006/relationships/image" Target="../media/image164.png"/><Relationship Id="rId32" Type="http://schemas.openxmlformats.org/officeDocument/2006/relationships/image" Target="../media/image171.png"/><Relationship Id="rId37" Type="http://schemas.openxmlformats.org/officeDocument/2006/relationships/image" Target="../media/image175.png"/><Relationship Id="rId40" Type="http://schemas.openxmlformats.org/officeDocument/2006/relationships/image" Target="../media/image90.png"/><Relationship Id="rId45" Type="http://schemas.openxmlformats.org/officeDocument/2006/relationships/image" Target="../media/image179.png"/><Relationship Id="rId53" Type="http://schemas.microsoft.com/office/2007/relationships/hdphoto" Target="../media/hdphoto2.wdp"/><Relationship Id="rId5" Type="http://schemas.openxmlformats.org/officeDocument/2006/relationships/image" Target="../media/image147.png"/><Relationship Id="rId19" Type="http://schemas.openxmlformats.org/officeDocument/2006/relationships/image" Target="../media/image159.png"/><Relationship Id="rId4" Type="http://schemas.openxmlformats.org/officeDocument/2006/relationships/image" Target="../media/image146.png"/><Relationship Id="rId9" Type="http://schemas.openxmlformats.org/officeDocument/2006/relationships/image" Target="../media/image151.png"/><Relationship Id="rId14" Type="http://schemas.openxmlformats.org/officeDocument/2006/relationships/image" Target="../media/image81.png"/><Relationship Id="rId22" Type="http://schemas.openxmlformats.org/officeDocument/2006/relationships/image" Target="../media/image162.png"/><Relationship Id="rId27" Type="http://schemas.openxmlformats.org/officeDocument/2006/relationships/image" Target="../media/image167.png"/><Relationship Id="rId30" Type="http://schemas.openxmlformats.org/officeDocument/2006/relationships/image" Target="../media/image169.png"/><Relationship Id="rId35" Type="http://schemas.openxmlformats.org/officeDocument/2006/relationships/image" Target="../media/image174.png"/><Relationship Id="rId43" Type="http://schemas.openxmlformats.org/officeDocument/2006/relationships/image" Target="../media/image177.png"/><Relationship Id="rId48" Type="http://schemas.openxmlformats.org/officeDocument/2006/relationships/image" Target="../media/image67.png"/><Relationship Id="rId56" Type="http://schemas.openxmlformats.org/officeDocument/2006/relationships/image" Target="../media/image12.png"/><Relationship Id="rId8" Type="http://schemas.openxmlformats.org/officeDocument/2006/relationships/image" Target="../media/image150.png"/><Relationship Id="rId51" Type="http://schemas.openxmlformats.org/officeDocument/2006/relationships/image" Target="../media/image182.png"/><Relationship Id="rId3" Type="http://schemas.openxmlformats.org/officeDocument/2006/relationships/image" Target="../media/image145.png"/><Relationship Id="rId12" Type="http://schemas.openxmlformats.org/officeDocument/2006/relationships/image" Target="../media/image154.png"/><Relationship Id="rId17" Type="http://schemas.openxmlformats.org/officeDocument/2006/relationships/image" Target="../media/image157.png"/><Relationship Id="rId25" Type="http://schemas.openxmlformats.org/officeDocument/2006/relationships/image" Target="../media/image165.png"/><Relationship Id="rId33" Type="http://schemas.openxmlformats.org/officeDocument/2006/relationships/image" Target="../media/image172.png"/><Relationship Id="rId38" Type="http://schemas.openxmlformats.org/officeDocument/2006/relationships/image" Target="../media/image55.png"/><Relationship Id="rId46" Type="http://schemas.openxmlformats.org/officeDocument/2006/relationships/image" Target="../media/image88.png"/><Relationship Id="rId20" Type="http://schemas.openxmlformats.org/officeDocument/2006/relationships/image" Target="../media/image160.png"/><Relationship Id="rId41" Type="http://schemas.openxmlformats.org/officeDocument/2006/relationships/image" Target="../media/image91.png"/><Relationship Id="rId54" Type="http://schemas.openxmlformats.org/officeDocument/2006/relationships/image" Target="../media/image49.png"/><Relationship Id="rId1" Type="http://schemas.openxmlformats.org/officeDocument/2006/relationships/image" Target="../media/image13.jpeg"/><Relationship Id="rId6" Type="http://schemas.openxmlformats.org/officeDocument/2006/relationships/image" Target="../media/image148.png"/><Relationship Id="rId15" Type="http://schemas.openxmlformats.org/officeDocument/2006/relationships/image" Target="../media/image155.png"/><Relationship Id="rId23" Type="http://schemas.openxmlformats.org/officeDocument/2006/relationships/image" Target="../media/image163.png"/><Relationship Id="rId28" Type="http://schemas.openxmlformats.org/officeDocument/2006/relationships/image" Target="../media/image168.png"/><Relationship Id="rId36" Type="http://schemas.openxmlformats.org/officeDocument/2006/relationships/image" Target="../media/image54.png"/><Relationship Id="rId49" Type="http://schemas.openxmlformats.org/officeDocument/2006/relationships/image" Target="../media/image180.png"/><Relationship Id="rId57" Type="http://schemas.openxmlformats.org/officeDocument/2006/relationships/image" Target="../media/image14.png"/><Relationship Id="rId10" Type="http://schemas.openxmlformats.org/officeDocument/2006/relationships/image" Target="../media/image152.png"/><Relationship Id="rId31" Type="http://schemas.openxmlformats.org/officeDocument/2006/relationships/image" Target="../media/image170.png"/><Relationship Id="rId44" Type="http://schemas.openxmlformats.org/officeDocument/2006/relationships/image" Target="../media/image178.png"/><Relationship Id="rId52" Type="http://schemas.openxmlformats.org/officeDocument/2006/relationships/image" Target="../media/image48.png"/></Relationships>
</file>

<file path=xl/drawings/_rels/drawing9.xml.rels><?xml version="1.0" encoding="UTF-8" standalone="yes"?>
<Relationships xmlns="http://schemas.openxmlformats.org/package/2006/relationships"><Relationship Id="rId3" Type="http://schemas.openxmlformats.org/officeDocument/2006/relationships/image" Target="../media/image185.png"/><Relationship Id="rId2" Type="http://schemas.openxmlformats.org/officeDocument/2006/relationships/image" Target="../media/image184.png"/><Relationship Id="rId1" Type="http://schemas.openxmlformats.org/officeDocument/2006/relationships/image" Target="../media/image183.png"/><Relationship Id="rId5" Type="http://schemas.openxmlformats.org/officeDocument/2006/relationships/image" Target="../media/image14.png"/><Relationship Id="rId4"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91.png"/><Relationship Id="rId13" Type="http://schemas.openxmlformats.org/officeDocument/2006/relationships/image" Target="../media/image196.png"/><Relationship Id="rId3" Type="http://schemas.microsoft.com/office/2007/relationships/hdphoto" Target="../media/hdphoto4.wdp"/><Relationship Id="rId7" Type="http://schemas.openxmlformats.org/officeDocument/2006/relationships/image" Target="../media/image190.png"/><Relationship Id="rId12" Type="http://schemas.openxmlformats.org/officeDocument/2006/relationships/image" Target="../media/image195.png"/><Relationship Id="rId2" Type="http://schemas.openxmlformats.org/officeDocument/2006/relationships/image" Target="../media/image186.png"/><Relationship Id="rId16" Type="http://schemas.openxmlformats.org/officeDocument/2006/relationships/image" Target="../media/image14.png"/><Relationship Id="rId1" Type="http://schemas.openxmlformats.org/officeDocument/2006/relationships/image" Target="../media/image13.jpeg"/><Relationship Id="rId6" Type="http://schemas.openxmlformats.org/officeDocument/2006/relationships/image" Target="../media/image189.png"/><Relationship Id="rId11" Type="http://schemas.openxmlformats.org/officeDocument/2006/relationships/image" Target="../media/image194.png"/><Relationship Id="rId5" Type="http://schemas.openxmlformats.org/officeDocument/2006/relationships/image" Target="../media/image188.png"/><Relationship Id="rId15" Type="http://schemas.openxmlformats.org/officeDocument/2006/relationships/image" Target="../media/image12.png"/><Relationship Id="rId10" Type="http://schemas.openxmlformats.org/officeDocument/2006/relationships/image" Target="../media/image193.png"/><Relationship Id="rId4" Type="http://schemas.openxmlformats.org/officeDocument/2006/relationships/image" Target="../media/image187.png"/><Relationship Id="rId9" Type="http://schemas.openxmlformats.org/officeDocument/2006/relationships/image" Target="../media/image192.png"/><Relationship Id="rId14" Type="http://schemas.openxmlformats.org/officeDocument/2006/relationships/image" Target="../media/image19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99.png"/><Relationship Id="rId1" Type="http://schemas.openxmlformats.org/officeDocument/2006/relationships/image" Target="../media/image19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1.png"/><Relationship Id="rId7" Type="http://schemas.openxmlformats.org/officeDocument/2006/relationships/image" Target="../media/image14.png"/><Relationship Id="rId2" Type="http://schemas.openxmlformats.org/officeDocument/2006/relationships/image" Target="../media/image200.png"/><Relationship Id="rId1" Type="http://schemas.openxmlformats.org/officeDocument/2006/relationships/image" Target="../media/image187.png"/><Relationship Id="rId6" Type="http://schemas.openxmlformats.org/officeDocument/2006/relationships/image" Target="../media/image12.png"/><Relationship Id="rId5" Type="http://schemas.openxmlformats.org/officeDocument/2006/relationships/image" Target="../media/image203.png"/><Relationship Id="rId4" Type="http://schemas.openxmlformats.org/officeDocument/2006/relationships/image" Target="../media/image202.png"/></Relationships>
</file>

<file path=xl/drawings/drawing1.xml><?xml version="1.0" encoding="utf-8"?>
<xdr:wsDr xmlns:xdr="http://schemas.openxmlformats.org/drawingml/2006/spreadsheetDrawing" xmlns:a="http://schemas.openxmlformats.org/drawingml/2006/main">
  <xdr:twoCellAnchor editAs="oneCell">
    <xdr:from>
      <xdr:col>2</xdr:col>
      <xdr:colOff>152400</xdr:colOff>
      <xdr:row>15</xdr:row>
      <xdr:rowOff>590550</xdr:rowOff>
    </xdr:from>
    <xdr:to>
      <xdr:col>2</xdr:col>
      <xdr:colOff>3286125</xdr:colOff>
      <xdr:row>15</xdr:row>
      <xdr:rowOff>2019300</xdr:rowOff>
    </xdr:to>
    <xdr:pic>
      <xdr:nvPicPr>
        <xdr:cNvPr id="403569" name="Рисунок 8">
          <a:extLst>
            <a:ext uri="{FF2B5EF4-FFF2-40B4-BE49-F238E27FC236}">
              <a16:creationId xmlns:a16="http://schemas.microsoft.com/office/drawing/2014/main" id="{00000000-0008-0000-0000-000071280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4819650" y="6086475"/>
          <a:ext cx="313372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714375</xdr:colOff>
      <xdr:row>15</xdr:row>
      <xdr:rowOff>85725</xdr:rowOff>
    </xdr:from>
    <xdr:to>
      <xdr:col>0</xdr:col>
      <xdr:colOff>3857625</xdr:colOff>
      <xdr:row>15</xdr:row>
      <xdr:rowOff>1524000</xdr:rowOff>
    </xdr:to>
    <xdr:pic>
      <xdr:nvPicPr>
        <xdr:cNvPr id="403570" name="Рисунок 10">
          <a:extLst>
            <a:ext uri="{FF2B5EF4-FFF2-40B4-BE49-F238E27FC236}">
              <a16:creationId xmlns:a16="http://schemas.microsoft.com/office/drawing/2014/main" id="{00000000-0008-0000-0000-000072280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714375" y="5581650"/>
          <a:ext cx="314325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15</xdr:row>
      <xdr:rowOff>200025</xdr:rowOff>
    </xdr:from>
    <xdr:to>
      <xdr:col>0</xdr:col>
      <xdr:colOff>876300</xdr:colOff>
      <xdr:row>15</xdr:row>
      <xdr:rowOff>2200275</xdr:rowOff>
    </xdr:to>
    <xdr:pic>
      <xdr:nvPicPr>
        <xdr:cNvPr id="403571" name="Рисунок 11" descr="http://breez.ru/images/catalog/hisense/kolonnik_new.png">
          <a:extLst>
            <a:ext uri="{FF2B5EF4-FFF2-40B4-BE49-F238E27FC236}">
              <a16:creationId xmlns:a16="http://schemas.microsoft.com/office/drawing/2014/main" id="{00000000-0008-0000-0000-0000732806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0" y="5695950"/>
          <a:ext cx="876300" cy="2000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3028950</xdr:colOff>
      <xdr:row>15</xdr:row>
      <xdr:rowOff>1079046</xdr:rowOff>
    </xdr:from>
    <xdr:to>
      <xdr:col>1</xdr:col>
      <xdr:colOff>552450</xdr:colOff>
      <xdr:row>15</xdr:row>
      <xdr:rowOff>2202996</xdr:rowOff>
    </xdr:to>
    <xdr:pic>
      <xdr:nvPicPr>
        <xdr:cNvPr id="403572" name="Picture 14" descr="ÐÐ½ÐµÑÐ½Ð¸Ðµ Ð±Ð»Ð¾ÐºÐ¸ HEAVY Classic">
          <a:extLst>
            <a:ext uri="{FF2B5EF4-FFF2-40B4-BE49-F238E27FC236}">
              <a16:creationId xmlns:a16="http://schemas.microsoft.com/office/drawing/2014/main" id="{00000000-0008-0000-0000-0000742806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rcRect/>
        <a:stretch>
          <a:fillRect/>
        </a:stretch>
      </xdr:blipFill>
      <xdr:spPr bwMode="auto">
        <a:xfrm>
          <a:off x="3028950" y="6331403"/>
          <a:ext cx="1605643"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3305175</xdr:colOff>
      <xdr:row>15</xdr:row>
      <xdr:rowOff>742950</xdr:rowOff>
    </xdr:from>
    <xdr:to>
      <xdr:col>3</xdr:col>
      <xdr:colOff>1514475</xdr:colOff>
      <xdr:row>15</xdr:row>
      <xdr:rowOff>1905000</xdr:rowOff>
    </xdr:to>
    <xdr:pic>
      <xdr:nvPicPr>
        <xdr:cNvPr id="403573" name="Picture 16" descr="Premium Slim Design Super DC Inverter">
          <a:extLst>
            <a:ext uri="{FF2B5EF4-FFF2-40B4-BE49-F238E27FC236}">
              <a16:creationId xmlns:a16="http://schemas.microsoft.com/office/drawing/2014/main" id="{00000000-0008-0000-0000-0000752806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a:ext>
          </a:extLst>
        </a:blip>
        <a:srcRect/>
        <a:stretch>
          <a:fillRect/>
        </a:stretch>
      </xdr:blipFill>
      <xdr:spPr bwMode="auto">
        <a:xfrm>
          <a:off x="7972425" y="6238875"/>
          <a:ext cx="168592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153761</xdr:colOff>
      <xdr:row>17</xdr:row>
      <xdr:rowOff>111579</xdr:rowOff>
    </xdr:from>
    <xdr:to>
      <xdr:col>1</xdr:col>
      <xdr:colOff>268061</xdr:colOff>
      <xdr:row>18</xdr:row>
      <xdr:rowOff>34018</xdr:rowOff>
    </xdr:to>
    <xdr:grpSp>
      <xdr:nvGrpSpPr>
        <xdr:cNvPr id="403575" name="Группа 1">
          <a:extLst>
            <a:ext uri="{FF2B5EF4-FFF2-40B4-BE49-F238E27FC236}">
              <a16:creationId xmlns:a16="http://schemas.microsoft.com/office/drawing/2014/main" id="{00000000-0008-0000-0000-000077280600}"/>
            </a:ext>
          </a:extLst>
        </xdr:cNvPr>
        <xdr:cNvGrpSpPr>
          <a:grpSpLocks/>
        </xdr:cNvGrpSpPr>
      </xdr:nvGrpSpPr>
      <xdr:grpSpPr bwMode="auto">
        <a:xfrm>
          <a:off x="153761" y="10738758"/>
          <a:ext cx="4196443" cy="2276474"/>
          <a:chOff x="81643" y="8599714"/>
          <a:chExt cx="4196443" cy="2277836"/>
        </a:xfrm>
      </xdr:grpSpPr>
      <xdr:pic>
        <xdr:nvPicPr>
          <xdr:cNvPr id="403577" name="Рисунок 14">
            <a:extLst>
              <a:ext uri="{FF2B5EF4-FFF2-40B4-BE49-F238E27FC236}">
                <a16:creationId xmlns:a16="http://schemas.microsoft.com/office/drawing/2014/main" id="{00000000-0008-0000-0000-0000792806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a:ext>
            </a:extLst>
          </a:blip>
          <a:srcRect/>
          <a:stretch>
            <a:fillRect/>
          </a:stretch>
        </xdr:blipFill>
        <xdr:spPr bwMode="auto">
          <a:xfrm>
            <a:off x="81643" y="8599714"/>
            <a:ext cx="4196443" cy="22424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03578" name="Рисунок 13">
            <a:extLst>
              <a:ext uri="{FF2B5EF4-FFF2-40B4-BE49-F238E27FC236}">
                <a16:creationId xmlns:a16="http://schemas.microsoft.com/office/drawing/2014/main" id="{00000000-0008-0000-0000-00007A2806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a:ext>
            </a:extLst>
          </a:blip>
          <a:srcRect/>
          <a:stretch>
            <a:fillRect/>
          </a:stretch>
        </xdr:blipFill>
        <xdr:spPr bwMode="auto">
          <a:xfrm>
            <a:off x="3186337" y="10273393"/>
            <a:ext cx="637270" cy="6041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0</xdr:colOff>
      <xdr:row>0</xdr:row>
      <xdr:rowOff>0</xdr:rowOff>
    </xdr:from>
    <xdr:to>
      <xdr:col>0</xdr:col>
      <xdr:colOff>2039471</xdr:colOff>
      <xdr:row>0</xdr:row>
      <xdr:rowOff>1264700</xdr:rowOff>
    </xdr:to>
    <xdr:pic>
      <xdr:nvPicPr>
        <xdr:cNvPr id="16" name="Рисунок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val="0"/>
            </a:ext>
          </a:extLst>
        </a:blip>
        <a:stretch>
          <a:fillRect/>
        </a:stretch>
      </xdr:blipFill>
      <xdr:spPr>
        <a:xfrm>
          <a:off x="0" y="0"/>
          <a:ext cx="2039471" cy="1264700"/>
        </a:xfrm>
        <a:prstGeom prst="rect">
          <a:avLst/>
        </a:prstGeom>
      </xdr:spPr>
    </xdr:pic>
    <xdr:clientData/>
  </xdr:twoCellAnchor>
  <xdr:oneCellAnchor>
    <xdr:from>
      <xdr:col>0</xdr:col>
      <xdr:colOff>1877786</xdr:colOff>
      <xdr:row>0</xdr:row>
      <xdr:rowOff>136871</xdr:rowOff>
    </xdr:from>
    <xdr:ext cx="5252357" cy="1094210"/>
    <xdr:sp macro="" textlink="">
      <xdr:nvSpPr>
        <xdr:cNvPr id="18" name="TextBox 17">
          <a:extLst>
            <a:ext uri="{FF2B5EF4-FFF2-40B4-BE49-F238E27FC236}">
              <a16:creationId xmlns:a16="http://schemas.microsoft.com/office/drawing/2014/main" id="{00000000-0008-0000-0000-000012000000}"/>
            </a:ext>
          </a:extLst>
        </xdr:cNvPr>
        <xdr:cNvSpPr txBox="1"/>
      </xdr:nvSpPr>
      <xdr:spPr>
        <a:xfrm>
          <a:off x="1877786" y="136871"/>
          <a:ext cx="5252357" cy="1094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ru-RU" sz="2000" b="1">
              <a:solidFill>
                <a:schemeClr val="tx1">
                  <a:lumMod val="65000"/>
                  <a:lumOff val="35000"/>
                </a:schemeClr>
              </a:solidFill>
            </a:rPr>
            <a:t>СИСТЕМЫ</a:t>
          </a:r>
          <a:r>
            <a:rPr lang="ru-RU" sz="2000" b="1" baseline="0">
              <a:solidFill>
                <a:schemeClr val="tx1">
                  <a:lumMod val="65000"/>
                  <a:lumOff val="35000"/>
                </a:schemeClr>
              </a:solidFill>
            </a:rPr>
            <a:t> </a:t>
          </a:r>
        </a:p>
        <a:p>
          <a:pPr algn="ctr"/>
          <a:r>
            <a:rPr lang="ru-RU" sz="2000" b="1" baseline="0">
              <a:solidFill>
                <a:schemeClr val="tx1">
                  <a:lumMod val="65000"/>
                  <a:lumOff val="35000"/>
                </a:schemeClr>
              </a:solidFill>
            </a:rPr>
            <a:t>КОНДИЦИОНИРОВАНИЯ</a:t>
          </a:r>
        </a:p>
        <a:p>
          <a:pPr algn="ctr"/>
          <a:r>
            <a:rPr lang="ru-RU" sz="2400" b="1" baseline="0">
              <a:solidFill>
                <a:srgbClr val="037D7A"/>
              </a:solidFill>
            </a:rPr>
            <a:t>ПРАЙС-ЛИСТ</a:t>
          </a:r>
          <a:r>
            <a:rPr lang="ru-RU" sz="2400" b="1" baseline="0">
              <a:solidFill>
                <a:srgbClr val="C00000"/>
              </a:solidFill>
            </a:rPr>
            <a:t> </a:t>
          </a:r>
          <a:endParaRPr lang="ru-RU" sz="2000" b="1" baseline="0">
            <a:solidFill>
              <a:srgbClr val="C00000"/>
            </a:solidFill>
          </a:endParaRPr>
        </a:p>
      </xdr:txBody>
    </xdr:sp>
    <xdr:clientData/>
  </xdr:oneCellAnchor>
  <xdr:oneCellAnchor>
    <xdr:from>
      <xdr:col>2</xdr:col>
      <xdr:colOff>2381250</xdr:colOff>
      <xdr:row>17</xdr:row>
      <xdr:rowOff>285750</xdr:rowOff>
    </xdr:from>
    <xdr:ext cx="1154206" cy="1769167"/>
    <xdr:pic>
      <xdr:nvPicPr>
        <xdr:cNvPr id="20" name="Рисунок 19">
          <a:extLst>
            <a:ext uri="{FF2B5EF4-FFF2-40B4-BE49-F238E27FC236}">
              <a16:creationId xmlns:a16="http://schemas.microsoft.com/office/drawing/2014/main" id="{00000000-0008-0000-0000-000014000000}"/>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2381250" y="13498286"/>
          <a:ext cx="1154206" cy="1769167"/>
        </a:xfrm>
        <a:prstGeom prst="rect">
          <a:avLst/>
        </a:prstGeom>
      </xdr:spPr>
    </xdr:pic>
    <xdr:clientData/>
  </xdr:oneCellAnchor>
  <xdr:oneCellAnchor>
    <xdr:from>
      <xdr:col>2</xdr:col>
      <xdr:colOff>1006929</xdr:colOff>
      <xdr:row>17</xdr:row>
      <xdr:rowOff>285749</xdr:rowOff>
    </xdr:from>
    <xdr:ext cx="1104124" cy="1809751"/>
    <xdr:pic>
      <xdr:nvPicPr>
        <xdr:cNvPr id="21" name="Рисунок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9" cstate="email">
          <a:extLst>
            <a:ext uri="{BEBA8EAE-BF5A-486C-A8C5-ECC9F3942E4B}">
              <a14:imgProps xmlns:a14="http://schemas.microsoft.com/office/drawing/2010/main">
                <a14:imgLayer r:embed="rId10">
                  <a14:imgEffect>
                    <a14:backgroundRemoval t="7109" b="91265" l="10000" r="90000">
                      <a14:foregroundMark x1="85496" y1="9479" x2="51488" y2="5787"/>
                      <a14:foregroundMark x1="51034" y1="5880" x2="17645" y2="12731"/>
                      <a14:foregroundMark x1="17645" y1="12731" x2="17190" y2="85506"/>
                      <a14:foregroundMark x1="17190" y1="85506" x2="51694" y2="91265"/>
                      <a14:foregroundMark x1="51694" y1="91265" x2="79567" y2="81151"/>
                      <a14:foregroundMark x1="83120" y1="78497" x2="86116" y2="11077"/>
                      <a14:foregroundMark x1="50992" y1="7109" x2="31116" y2="7909"/>
                      <a14:foregroundMark x1="76736" y1="81786" x2="81983" y2="77046"/>
                      <a14:backgroundMark x1="83760" y1="80601" x2="80826" y2="81786"/>
                      <a14:backgroundMark x1="81405" y1="81786" x2="81405" y2="81786"/>
                      <a14:backgroundMark x1="78512" y1="82171" x2="85496" y2="78231"/>
                      <a14:backgroundMark x1="83760" y1="78617" x2="83760" y2="78617"/>
                      <a14:backgroundMark x1="79091" y1="83770" x2="79091" y2="83770"/>
                      <a14:backgroundMark x1="78512" y1="83356" x2="81405" y2="81786"/>
                      <a14:backgroundMark x1="87273" y1="78231" x2="79669" y2="82585"/>
                      <a14:backgroundMark x1="86694" y1="77818" x2="87273" y2="80601"/>
                      <a14:backgroundMark x1="79091" y1="84541" x2="79669" y2="85340"/>
                      <a14:backgroundMark x1="79091" y1="83770" x2="79091" y2="83356"/>
                      <a14:backgroundMark x1="78512" y1="82171" x2="84339" y2="77818"/>
                      <a14:backgroundMark x1="50992" y1="5924" x2="58595" y2="5924"/>
                      <a14:backgroundMark x1="86694" y1="77432" x2="78512" y2="82585"/>
                    </a14:backgroundRemoval>
                  </a14:imgEffect>
                </a14:imgLayer>
              </a14:imgProps>
            </a:ext>
            <a:ext uri="{28A0092B-C50C-407E-A947-70E740481C1C}">
              <a14:useLocalDpi xmlns:a14="http://schemas.microsoft.com/office/drawing/2010/main"/>
            </a:ext>
          </a:extLst>
        </a:blip>
        <a:stretch>
          <a:fillRect/>
        </a:stretch>
      </xdr:blipFill>
      <xdr:spPr>
        <a:xfrm>
          <a:off x="1006929" y="13498285"/>
          <a:ext cx="1104124" cy="1809751"/>
        </a:xfrm>
        <a:prstGeom prst="rect">
          <a:avLst/>
        </a:prstGeom>
      </xdr:spPr>
    </xdr:pic>
    <xdr:clientData/>
  </xdr:oneCellAnchor>
  <xdr:twoCellAnchor editAs="oneCell">
    <xdr:from>
      <xdr:col>0</xdr:col>
      <xdr:colOff>566057</xdr:colOff>
      <xdr:row>12</xdr:row>
      <xdr:rowOff>881743</xdr:rowOff>
    </xdr:from>
    <xdr:to>
      <xdr:col>0</xdr:col>
      <xdr:colOff>4080300</xdr:colOff>
      <xdr:row>14</xdr:row>
      <xdr:rowOff>97972</xdr:rowOff>
    </xdr:to>
    <xdr:pic>
      <xdr:nvPicPr>
        <xdr:cNvPr id="3" name="Рисунок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566057" y="5736772"/>
          <a:ext cx="3580918" cy="1534886"/>
        </a:xfrm>
        <a:prstGeom prst="rect">
          <a:avLst/>
        </a:prstGeom>
      </xdr:spPr>
    </xdr:pic>
    <xdr:clientData/>
  </xdr:twoCellAnchor>
  <xdr:twoCellAnchor editAs="oneCell">
    <xdr:from>
      <xdr:col>2</xdr:col>
      <xdr:colOff>870857</xdr:colOff>
      <xdr:row>12</xdr:row>
      <xdr:rowOff>881743</xdr:rowOff>
    </xdr:from>
    <xdr:to>
      <xdr:col>3</xdr:col>
      <xdr:colOff>982847</xdr:colOff>
      <xdr:row>14</xdr:row>
      <xdr:rowOff>141514</xdr:rowOff>
    </xdr:to>
    <xdr:pic>
      <xdr:nvPicPr>
        <xdr:cNvPr id="4" name="Рисунок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5671457" y="5736772"/>
          <a:ext cx="3682504" cy="1578428"/>
        </a:xfrm>
        <a:prstGeom prst="rect">
          <a:avLst/>
        </a:prstGeom>
      </xdr:spPr>
    </xdr:pic>
    <xdr:clientData/>
  </xdr:twoCellAnchor>
  <xdr:twoCellAnchor editAs="oneCell">
    <xdr:from>
      <xdr:col>2</xdr:col>
      <xdr:colOff>2653393</xdr:colOff>
      <xdr:row>0</xdr:row>
      <xdr:rowOff>68036</xdr:rowOff>
    </xdr:from>
    <xdr:to>
      <xdr:col>3</xdr:col>
      <xdr:colOff>1598199</xdr:colOff>
      <xdr:row>0</xdr:row>
      <xdr:rowOff>1226596</xdr:rowOff>
    </xdr:to>
    <xdr:pic>
      <xdr:nvPicPr>
        <xdr:cNvPr id="17" name="Рисунок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3" cstate="hqprint">
          <a:extLst>
            <a:ext uri="{28A0092B-C50C-407E-A947-70E740481C1C}">
              <a14:useLocalDpi xmlns:a14="http://schemas.microsoft.com/office/drawing/2010/main" val="0"/>
            </a:ext>
          </a:extLst>
        </a:blip>
        <a:stretch>
          <a:fillRect/>
        </a:stretch>
      </xdr:blipFill>
      <xdr:spPr>
        <a:xfrm>
          <a:off x="7320643" y="68036"/>
          <a:ext cx="2428235" cy="11585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9</xdr:col>
      <xdr:colOff>0</xdr:colOff>
      <xdr:row>0</xdr:row>
      <xdr:rowOff>0</xdr:rowOff>
    </xdr:to>
    <xdr:pic>
      <xdr:nvPicPr>
        <xdr:cNvPr id="3" name="Picture 1" descr="verx">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2175" y="0"/>
          <a:ext cx="99631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11206</xdr:colOff>
      <xdr:row>0</xdr:row>
      <xdr:rowOff>0</xdr:rowOff>
    </xdr:from>
    <xdr:to>
      <xdr:col>1</xdr:col>
      <xdr:colOff>2050677</xdr:colOff>
      <xdr:row>1</xdr:row>
      <xdr:rowOff>68711</xdr:rowOff>
    </xdr:to>
    <xdr:pic>
      <xdr:nvPicPr>
        <xdr:cNvPr id="25" name="Рисунок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val="0"/>
            </a:ext>
          </a:extLst>
        </a:blip>
        <a:stretch>
          <a:fillRect/>
        </a:stretch>
      </xdr:blipFill>
      <xdr:spPr>
        <a:xfrm>
          <a:off x="11206" y="0"/>
          <a:ext cx="2039471" cy="1266941"/>
        </a:xfrm>
        <a:prstGeom prst="rect">
          <a:avLst/>
        </a:prstGeom>
      </xdr:spPr>
    </xdr:pic>
    <xdr:clientData/>
  </xdr:twoCellAnchor>
  <xdr:oneCellAnchor>
    <xdr:from>
      <xdr:col>2</xdr:col>
      <xdr:colOff>190500</xdr:colOff>
      <xdr:row>0</xdr:row>
      <xdr:rowOff>142875</xdr:rowOff>
    </xdr:from>
    <xdr:ext cx="9300882" cy="875111"/>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3585882" y="142875"/>
          <a:ext cx="9300882" cy="875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marL="0" marR="0" lvl="0" indent="0" algn="ctr" defTabSz="914400" eaLnBrk="1" fontAlgn="auto" latinLnBrk="0" hangingPunct="1">
            <a:lnSpc>
              <a:spcPct val="100000"/>
            </a:lnSpc>
            <a:spcBef>
              <a:spcPts val="0"/>
            </a:spcBef>
            <a:spcAft>
              <a:spcPts val="0"/>
            </a:spcAft>
            <a:buClrTx/>
            <a:buSzTx/>
            <a:buFontTx/>
            <a:buNone/>
            <a:tabLst/>
            <a:defRPr/>
          </a:pPr>
          <a:r>
            <a:rPr lang="ru-RU" sz="2400" b="1" baseline="0">
              <a:solidFill>
                <a:srgbClr val="037D7A"/>
              </a:solidFill>
              <a:effectLst/>
              <a:latin typeface="+mn-lt"/>
              <a:ea typeface="+mn-ea"/>
              <a:cs typeface="+mn-cs"/>
            </a:rPr>
            <a:t>ПРАЙС-ЛИСТ</a:t>
          </a:r>
          <a:r>
            <a:rPr lang="ru-RU" sz="2500" b="1" baseline="0">
              <a:solidFill>
                <a:srgbClr val="C00000"/>
              </a:solidFill>
            </a:rPr>
            <a:t> </a:t>
          </a:r>
        </a:p>
      </xdr:txBody>
    </xdr:sp>
    <xdr:clientData/>
  </xdr:oneCellAnchor>
  <xdr:twoCellAnchor>
    <xdr:from>
      <xdr:col>1</xdr:col>
      <xdr:colOff>2140323</xdr:colOff>
      <xdr:row>88</xdr:row>
      <xdr:rowOff>44823</xdr:rowOff>
    </xdr:from>
    <xdr:to>
      <xdr:col>3</xdr:col>
      <xdr:colOff>22413</xdr:colOff>
      <xdr:row>88</xdr:row>
      <xdr:rowOff>268940</xdr:rowOff>
    </xdr:to>
    <xdr:sp macro="" textlink="">
      <xdr:nvSpPr>
        <xdr:cNvPr id="4" name="Прямоугольник: скругленные углы 3">
          <a:extLst>
            <a:ext uri="{FF2B5EF4-FFF2-40B4-BE49-F238E27FC236}">
              <a16:creationId xmlns:a16="http://schemas.microsoft.com/office/drawing/2014/main" id="{00000000-0008-0000-0100-000004000000}"/>
            </a:ext>
          </a:extLst>
        </xdr:cNvPr>
        <xdr:cNvSpPr/>
      </xdr:nvSpPr>
      <xdr:spPr>
        <a:xfrm>
          <a:off x="2140323" y="12830735"/>
          <a:ext cx="2790266" cy="224117"/>
        </a:xfrm>
        <a:prstGeom prst="roundRect">
          <a:avLst/>
        </a:prstGeom>
        <a:solidFill>
          <a:srgbClr val="037D7A"/>
        </a:solidFill>
        <a:ln>
          <a:solidFill>
            <a:srgbClr val="037D7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800" b="1">
              <a:solidFill>
                <a:schemeClr val="lt1"/>
              </a:solidFill>
              <a:effectLst/>
              <a:latin typeface="+mn-lt"/>
              <a:ea typeface="+mn-ea"/>
              <a:cs typeface="+mn-cs"/>
            </a:rPr>
            <a:t>РЕКОМЕНДОВАНО ДЛЯ ПРОДАЖИ НА МАРКЕТПЛЕЙСАХ</a:t>
          </a:r>
          <a:endParaRPr lang="ru-RU" sz="800">
            <a:effectLst/>
          </a:endParaRPr>
        </a:p>
        <a:p>
          <a:pPr algn="ctr"/>
          <a:endParaRPr lang="ru-RU" sz="1200"/>
        </a:p>
      </xdr:txBody>
    </xdr:sp>
    <xdr:clientData/>
  </xdr:twoCellAnchor>
  <xdr:twoCellAnchor>
    <xdr:from>
      <xdr:col>1</xdr:col>
      <xdr:colOff>1799663</xdr:colOff>
      <xdr:row>115</xdr:row>
      <xdr:rowOff>186018</xdr:rowOff>
    </xdr:from>
    <xdr:to>
      <xdr:col>2</xdr:col>
      <xdr:colOff>1194547</xdr:colOff>
      <xdr:row>116</xdr:row>
      <xdr:rowOff>219635</xdr:rowOff>
    </xdr:to>
    <xdr:sp macro="" textlink="">
      <xdr:nvSpPr>
        <xdr:cNvPr id="5" name="Прямоугольник: скругленные углы 4">
          <a:extLst>
            <a:ext uri="{FF2B5EF4-FFF2-40B4-BE49-F238E27FC236}">
              <a16:creationId xmlns:a16="http://schemas.microsoft.com/office/drawing/2014/main" id="{00000000-0008-0000-0100-000005000000}"/>
            </a:ext>
          </a:extLst>
        </xdr:cNvPr>
        <xdr:cNvSpPr/>
      </xdr:nvSpPr>
      <xdr:spPr>
        <a:xfrm>
          <a:off x="3010699" y="25155125"/>
          <a:ext cx="2783062" cy="986117"/>
        </a:xfrm>
        <a:prstGeom prst="roundRect">
          <a:avLst/>
        </a:prstGeom>
        <a:solidFill>
          <a:srgbClr val="037D7A"/>
        </a:solidFill>
        <a:ln>
          <a:solidFill>
            <a:srgbClr val="037D7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800" b="1">
              <a:solidFill>
                <a:schemeClr val="lt1"/>
              </a:solidFill>
              <a:effectLst/>
              <a:latin typeface="+mn-lt"/>
              <a:ea typeface="+mn-ea"/>
              <a:cs typeface="+mn-cs"/>
            </a:rPr>
            <a:t>РЕКОМЕНДОВАНО ДЛЯ ПРОДАЖИ НА МАРКЕТПЛЕЙСАХ</a:t>
          </a:r>
          <a:endParaRPr lang="ru-RU" sz="800">
            <a:effectLst/>
          </a:endParaRPr>
        </a:p>
        <a:p>
          <a:pPr algn="ctr"/>
          <a:endParaRPr lang="ru-RU" sz="1200"/>
        </a:p>
      </xdr:txBody>
    </xdr:sp>
    <xdr:clientData/>
  </xdr:twoCellAnchor>
  <xdr:twoCellAnchor>
    <xdr:from>
      <xdr:col>2</xdr:col>
      <xdr:colOff>0</xdr:colOff>
      <xdr:row>82</xdr:row>
      <xdr:rowOff>0</xdr:rowOff>
    </xdr:from>
    <xdr:to>
      <xdr:col>3</xdr:col>
      <xdr:colOff>1369361</xdr:colOff>
      <xdr:row>82</xdr:row>
      <xdr:rowOff>224117</xdr:rowOff>
    </xdr:to>
    <xdr:sp macro="" textlink="">
      <xdr:nvSpPr>
        <xdr:cNvPr id="9" name="Прямоугольник: скругленные углы 3">
          <a:extLst>
            <a:ext uri="{FF2B5EF4-FFF2-40B4-BE49-F238E27FC236}">
              <a16:creationId xmlns:a16="http://schemas.microsoft.com/office/drawing/2014/main" id="{00000000-0008-0000-0100-000009000000}"/>
            </a:ext>
          </a:extLst>
        </xdr:cNvPr>
        <xdr:cNvSpPr/>
      </xdr:nvSpPr>
      <xdr:spPr>
        <a:xfrm>
          <a:off x="3487271" y="18207318"/>
          <a:ext cx="3278843" cy="224117"/>
        </a:xfrm>
        <a:prstGeom prst="roundRect">
          <a:avLst/>
        </a:prstGeom>
        <a:solidFill>
          <a:srgbClr val="037D7A"/>
        </a:solidFill>
        <a:ln>
          <a:solidFill>
            <a:srgbClr val="037D7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800" b="1">
              <a:solidFill>
                <a:schemeClr val="lt1"/>
              </a:solidFill>
              <a:effectLst/>
              <a:latin typeface="+mn-lt"/>
              <a:ea typeface="+mn-ea"/>
              <a:cs typeface="+mn-cs"/>
            </a:rPr>
            <a:t>РЕКОМЕНДОВАНО ДЛЯ ПРОДАЖИ НА МАРКЕТПЛЕЙСАХ</a:t>
          </a:r>
          <a:endParaRPr lang="ru-RU" sz="800">
            <a:effectLst/>
          </a:endParaRPr>
        </a:p>
        <a:p>
          <a:pPr algn="ctr"/>
          <a:endParaRPr lang="ru-RU" sz="1200"/>
        </a:p>
      </xdr:txBody>
    </xdr:sp>
    <xdr:clientData/>
  </xdr:twoCellAnchor>
  <xdr:twoCellAnchor>
    <xdr:from>
      <xdr:col>2</xdr:col>
      <xdr:colOff>302558</xdr:colOff>
      <xdr:row>338</xdr:row>
      <xdr:rowOff>67236</xdr:rowOff>
    </xdr:from>
    <xdr:to>
      <xdr:col>3</xdr:col>
      <xdr:colOff>1232647</xdr:colOff>
      <xdr:row>338</xdr:row>
      <xdr:rowOff>268941</xdr:rowOff>
    </xdr:to>
    <xdr:sp macro="" textlink="">
      <xdr:nvSpPr>
        <xdr:cNvPr id="12" name="Прямоугольник: скругленные углы 4">
          <a:extLst>
            <a:ext uri="{FF2B5EF4-FFF2-40B4-BE49-F238E27FC236}">
              <a16:creationId xmlns:a16="http://schemas.microsoft.com/office/drawing/2014/main" id="{00000000-0008-0000-0100-00000C000000}"/>
            </a:ext>
          </a:extLst>
        </xdr:cNvPr>
        <xdr:cNvSpPr/>
      </xdr:nvSpPr>
      <xdr:spPr>
        <a:xfrm>
          <a:off x="3697940" y="70541030"/>
          <a:ext cx="2790266" cy="201705"/>
        </a:xfrm>
        <a:prstGeom prst="roundRect">
          <a:avLst/>
        </a:prstGeom>
        <a:solidFill>
          <a:srgbClr val="037D7A"/>
        </a:solidFill>
        <a:ln>
          <a:solidFill>
            <a:srgbClr val="037D7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800" b="1">
              <a:solidFill>
                <a:schemeClr val="lt1"/>
              </a:solidFill>
              <a:effectLst/>
              <a:latin typeface="+mn-lt"/>
              <a:ea typeface="+mn-ea"/>
              <a:cs typeface="+mn-cs"/>
            </a:rPr>
            <a:t>РЕКОМЕНДОВАНО ДЛЯ ПРОДАЖИ НА МАРКЕТПЛЕЙСАХ</a:t>
          </a:r>
          <a:endParaRPr lang="ru-RU" sz="800">
            <a:effectLst/>
          </a:endParaRPr>
        </a:p>
        <a:p>
          <a:pPr algn="ctr"/>
          <a:endParaRPr lang="ru-RU" sz="1200"/>
        </a:p>
      </xdr:txBody>
    </xdr:sp>
    <xdr:clientData/>
  </xdr:twoCellAnchor>
  <xdr:twoCellAnchor>
    <xdr:from>
      <xdr:col>2</xdr:col>
      <xdr:colOff>302558</xdr:colOff>
      <xdr:row>344</xdr:row>
      <xdr:rowOff>78443</xdr:rowOff>
    </xdr:from>
    <xdr:to>
      <xdr:col>3</xdr:col>
      <xdr:colOff>1232647</xdr:colOff>
      <xdr:row>344</xdr:row>
      <xdr:rowOff>257737</xdr:rowOff>
    </xdr:to>
    <xdr:sp macro="" textlink="">
      <xdr:nvSpPr>
        <xdr:cNvPr id="13" name="Прямоугольник: скругленные углы 4">
          <a:extLst>
            <a:ext uri="{FF2B5EF4-FFF2-40B4-BE49-F238E27FC236}">
              <a16:creationId xmlns:a16="http://schemas.microsoft.com/office/drawing/2014/main" id="{00000000-0008-0000-0100-00000D000000}"/>
            </a:ext>
          </a:extLst>
        </xdr:cNvPr>
        <xdr:cNvSpPr/>
      </xdr:nvSpPr>
      <xdr:spPr>
        <a:xfrm>
          <a:off x="3697940" y="71336649"/>
          <a:ext cx="2790266" cy="179294"/>
        </a:xfrm>
        <a:prstGeom prst="roundRect">
          <a:avLst/>
        </a:prstGeom>
        <a:solidFill>
          <a:srgbClr val="037D7A"/>
        </a:solidFill>
        <a:ln>
          <a:solidFill>
            <a:srgbClr val="037D7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800" b="1">
              <a:solidFill>
                <a:schemeClr val="lt1"/>
              </a:solidFill>
              <a:effectLst/>
              <a:latin typeface="+mn-lt"/>
              <a:ea typeface="+mn-ea"/>
              <a:cs typeface="+mn-cs"/>
            </a:rPr>
            <a:t>РЕКОМЕНДОВАНО ДЛЯ ПРОДАЖИ НА МАРКЕТПЛЕЙСАХ</a:t>
          </a:r>
          <a:endParaRPr lang="ru-RU" sz="800">
            <a:effectLst/>
          </a:endParaRPr>
        </a:p>
        <a:p>
          <a:pPr algn="ctr"/>
          <a:endParaRPr lang="ru-RU" sz="1200"/>
        </a:p>
      </xdr:txBody>
    </xdr:sp>
    <xdr:clientData/>
  </xdr:twoCellAnchor>
  <xdr:twoCellAnchor>
    <xdr:from>
      <xdr:col>2</xdr:col>
      <xdr:colOff>302558</xdr:colOff>
      <xdr:row>341</xdr:row>
      <xdr:rowOff>67236</xdr:rowOff>
    </xdr:from>
    <xdr:to>
      <xdr:col>3</xdr:col>
      <xdr:colOff>1232647</xdr:colOff>
      <xdr:row>341</xdr:row>
      <xdr:rowOff>268941</xdr:rowOff>
    </xdr:to>
    <xdr:sp macro="" textlink="">
      <xdr:nvSpPr>
        <xdr:cNvPr id="15" name="Прямоугольник: скругленные углы 4">
          <a:extLst>
            <a:ext uri="{FF2B5EF4-FFF2-40B4-BE49-F238E27FC236}">
              <a16:creationId xmlns:a16="http://schemas.microsoft.com/office/drawing/2014/main" id="{00000000-0008-0000-0100-00000F000000}"/>
            </a:ext>
          </a:extLst>
        </xdr:cNvPr>
        <xdr:cNvSpPr/>
      </xdr:nvSpPr>
      <xdr:spPr>
        <a:xfrm>
          <a:off x="3690737" y="70116807"/>
          <a:ext cx="2794267" cy="201705"/>
        </a:xfrm>
        <a:prstGeom prst="roundRect">
          <a:avLst/>
        </a:prstGeom>
        <a:solidFill>
          <a:srgbClr val="037D7A"/>
        </a:solidFill>
        <a:ln>
          <a:solidFill>
            <a:srgbClr val="037D7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ru-RU" sz="800" b="1">
              <a:solidFill>
                <a:schemeClr val="lt1"/>
              </a:solidFill>
              <a:effectLst/>
              <a:latin typeface="+mn-lt"/>
              <a:ea typeface="+mn-ea"/>
              <a:cs typeface="+mn-cs"/>
            </a:rPr>
            <a:t>РЕКОМЕНДОВАНО ДЛЯ ПРОДАЖИ НА МАРКЕТПЛЕЙСАХ</a:t>
          </a:r>
          <a:endParaRPr lang="ru-RU" sz="800">
            <a:effectLst/>
          </a:endParaRPr>
        </a:p>
        <a:p>
          <a:pPr algn="ctr"/>
          <a:endParaRPr lang="ru-RU" sz="1200"/>
        </a:p>
      </xdr:txBody>
    </xdr:sp>
    <xdr:clientData/>
  </xdr:twoCellAnchor>
  <xdr:twoCellAnchor editAs="oneCell">
    <xdr:from>
      <xdr:col>10</xdr:col>
      <xdr:colOff>762000</xdr:colOff>
      <xdr:row>0</xdr:row>
      <xdr:rowOff>0</xdr:rowOff>
    </xdr:from>
    <xdr:to>
      <xdr:col>12</xdr:col>
      <xdr:colOff>1040307</xdr:colOff>
      <xdr:row>0</xdr:row>
      <xdr:rowOff>1158560</xdr:rowOff>
    </xdr:to>
    <xdr:pic>
      <xdr:nvPicPr>
        <xdr:cNvPr id="16" name="Рисунок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3" cstate="hqprint">
          <a:extLst>
            <a:ext uri="{28A0092B-C50C-407E-A947-70E740481C1C}">
              <a14:useLocalDpi xmlns:a14="http://schemas.microsoft.com/office/drawing/2010/main" val="0"/>
            </a:ext>
          </a:extLst>
        </a:blip>
        <a:stretch>
          <a:fillRect/>
        </a:stretch>
      </xdr:blipFill>
      <xdr:spPr>
        <a:xfrm>
          <a:off x="15552964" y="0"/>
          <a:ext cx="2428235" cy="1158560"/>
        </a:xfrm>
        <a:prstGeom prst="rect">
          <a:avLst/>
        </a:prstGeom>
      </xdr:spPr>
    </xdr:pic>
    <xdr:clientData/>
  </xdr:twoCellAnchor>
  <xdr:twoCellAnchor>
    <xdr:from>
      <xdr:col>0</xdr:col>
      <xdr:colOff>0</xdr:colOff>
      <xdr:row>422</xdr:row>
      <xdr:rowOff>163285</xdr:rowOff>
    </xdr:from>
    <xdr:to>
      <xdr:col>13</xdr:col>
      <xdr:colOff>10959</xdr:colOff>
      <xdr:row>437</xdr:row>
      <xdr:rowOff>217713</xdr:rowOff>
    </xdr:to>
    <xdr:pic>
      <xdr:nvPicPr>
        <xdr:cNvPr id="2" name="Picture 1047">
          <a:extLst>
            <a:ext uri="{FF2B5EF4-FFF2-40B4-BE49-F238E27FC236}">
              <a16:creationId xmlns:a16="http://schemas.microsoft.com/office/drawing/2014/main" id="{084808BB-76BD-4A47-B574-0E7C9E25BC4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0" y="91058999"/>
          <a:ext cx="16938245" cy="3374571"/>
        </a:xfrm>
        <a:prstGeom prst="rect">
          <a:avLst/>
        </a:prstGeom>
        <a:noFill/>
        <a:ln w="9525">
          <a:noFill/>
          <a:round/>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0</xdr:row>
      <xdr:rowOff>0</xdr:rowOff>
    </xdr:from>
    <xdr:to>
      <xdr:col>11</xdr:col>
      <xdr:colOff>0</xdr:colOff>
      <xdr:row>0</xdr:row>
      <xdr:rowOff>0</xdr:rowOff>
    </xdr:to>
    <xdr:pic>
      <xdr:nvPicPr>
        <xdr:cNvPr id="3" name="Picture 1" descr="verx">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0"/>
          <a:ext cx="11458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68120</xdr:colOff>
      <xdr:row>8</xdr:row>
      <xdr:rowOff>10410</xdr:rowOff>
    </xdr:from>
    <xdr:to>
      <xdr:col>16</xdr:col>
      <xdr:colOff>519912</xdr:colOff>
      <xdr:row>9</xdr:row>
      <xdr:rowOff>252531</xdr:rowOff>
    </xdr:to>
    <xdr:pic>
      <xdr:nvPicPr>
        <xdr:cNvPr id="13" name="Рисунок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2650645" y="3067935"/>
          <a:ext cx="451792" cy="451671"/>
        </a:xfrm>
        <a:prstGeom prst="rect">
          <a:avLst/>
        </a:prstGeom>
      </xdr:spPr>
    </xdr:pic>
    <xdr:clientData/>
  </xdr:twoCellAnchor>
  <xdr:twoCellAnchor editAs="oneCell">
    <xdr:from>
      <xdr:col>17</xdr:col>
      <xdr:colOff>176075</xdr:colOff>
      <xdr:row>8</xdr:row>
      <xdr:rowOff>23134</xdr:rowOff>
    </xdr:from>
    <xdr:to>
      <xdr:col>17</xdr:col>
      <xdr:colOff>640903</xdr:colOff>
      <xdr:row>9</xdr:row>
      <xdr:rowOff>265255</xdr:rowOff>
    </xdr:to>
    <xdr:pic>
      <xdr:nvPicPr>
        <xdr:cNvPr id="18" name="Рисунок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3701575" y="3080659"/>
          <a:ext cx="464828" cy="451671"/>
        </a:xfrm>
        <a:prstGeom prst="rect">
          <a:avLst/>
        </a:prstGeom>
      </xdr:spPr>
    </xdr:pic>
    <xdr:clientData/>
  </xdr:twoCellAnchor>
  <xdr:twoCellAnchor editAs="oneCell">
    <xdr:from>
      <xdr:col>17</xdr:col>
      <xdr:colOff>679061</xdr:colOff>
      <xdr:row>8</xdr:row>
      <xdr:rowOff>15288</xdr:rowOff>
    </xdr:from>
    <xdr:to>
      <xdr:col>17</xdr:col>
      <xdr:colOff>1142589</xdr:colOff>
      <xdr:row>9</xdr:row>
      <xdr:rowOff>257409</xdr:rowOff>
    </xdr:to>
    <xdr:pic>
      <xdr:nvPicPr>
        <xdr:cNvPr id="20" name="Рисунок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4204561" y="3072813"/>
          <a:ext cx="463528" cy="451671"/>
        </a:xfrm>
        <a:prstGeom prst="rect">
          <a:avLst/>
        </a:prstGeom>
      </xdr:spPr>
    </xdr:pic>
    <xdr:clientData/>
  </xdr:twoCellAnchor>
  <xdr:twoCellAnchor editAs="oneCell">
    <xdr:from>
      <xdr:col>2</xdr:col>
      <xdr:colOff>11207</xdr:colOff>
      <xdr:row>0</xdr:row>
      <xdr:rowOff>0</xdr:rowOff>
    </xdr:from>
    <xdr:to>
      <xdr:col>3</xdr:col>
      <xdr:colOff>324971</xdr:colOff>
      <xdr:row>1</xdr:row>
      <xdr:rowOff>676</xdr:rowOff>
    </xdr:to>
    <xdr:pic>
      <xdr:nvPicPr>
        <xdr:cNvPr id="5" name="Рисунок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val="0"/>
            </a:ext>
          </a:extLst>
        </a:blip>
        <a:stretch>
          <a:fillRect/>
        </a:stretch>
      </xdr:blipFill>
      <xdr:spPr>
        <a:xfrm>
          <a:off x="2106707" y="0"/>
          <a:ext cx="2039471" cy="1264700"/>
        </a:xfrm>
        <a:prstGeom prst="rect">
          <a:avLst/>
        </a:prstGeom>
      </xdr:spPr>
    </xdr:pic>
    <xdr:clientData/>
  </xdr:twoCellAnchor>
  <xdr:oneCellAnchor>
    <xdr:from>
      <xdr:col>5</xdr:col>
      <xdr:colOff>683562</xdr:colOff>
      <xdr:row>0</xdr:row>
      <xdr:rowOff>67234</xdr:rowOff>
    </xdr:from>
    <xdr:ext cx="5085495" cy="1188210"/>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5013107" y="67234"/>
          <a:ext cx="5085495" cy="1188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algn="ctr"/>
          <a:r>
            <a:rPr lang="ru-RU" sz="2500" b="1" baseline="0">
              <a:solidFill>
                <a:srgbClr val="037D7A"/>
              </a:solidFill>
            </a:rPr>
            <a:t>ПРАЙС-ЛИСТ</a:t>
          </a:r>
          <a:r>
            <a:rPr lang="ru-RU" sz="2500" b="1" baseline="0">
              <a:solidFill>
                <a:srgbClr val="C00000"/>
              </a:solidFill>
            </a:rPr>
            <a:t> </a:t>
          </a:r>
          <a:br>
            <a:rPr lang="ru-RU" sz="2500" b="1" baseline="0">
              <a:solidFill>
                <a:srgbClr val="C00000"/>
              </a:solidFill>
            </a:rPr>
          </a:br>
          <a:r>
            <a:rPr lang="ru-RU" sz="2000" b="1" baseline="0">
              <a:solidFill>
                <a:srgbClr val="037D7A"/>
              </a:solidFill>
            </a:rPr>
            <a:t>КЛАССИЧЕСКИЕ СПЛИТ-СИСТЕМЫ</a:t>
          </a:r>
          <a:endParaRPr lang="ru-RU" sz="2000" b="1">
            <a:solidFill>
              <a:srgbClr val="037D7A"/>
            </a:solidFill>
          </a:endParaRPr>
        </a:p>
      </xdr:txBody>
    </xdr:sp>
    <xdr:clientData/>
  </xdr:oneCellAnchor>
  <xdr:twoCellAnchor editAs="oneCell">
    <xdr:from>
      <xdr:col>16</xdr:col>
      <xdr:colOff>9525</xdr:colOff>
      <xdr:row>50</xdr:row>
      <xdr:rowOff>198669</xdr:rowOff>
    </xdr:from>
    <xdr:to>
      <xdr:col>16</xdr:col>
      <xdr:colOff>469392</xdr:colOff>
      <xdr:row>53</xdr:row>
      <xdr:rowOff>21690</xdr:rowOff>
    </xdr:to>
    <xdr:pic>
      <xdr:nvPicPr>
        <xdr:cNvPr id="85" name="Рисунок 84">
          <a:extLst>
            <a:ext uri="{FF2B5EF4-FFF2-40B4-BE49-F238E27FC236}">
              <a16:creationId xmlns:a16="http://schemas.microsoft.com/office/drawing/2014/main" id="{00000000-0008-0000-0200-000055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2592050" y="11361969"/>
          <a:ext cx="459867" cy="451671"/>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71391</xdr:colOff>
      <xdr:row>50</xdr:row>
      <xdr:rowOff>208194</xdr:rowOff>
    </xdr:from>
    <xdr:to>
      <xdr:col>17</xdr:col>
      <xdr:colOff>531258</xdr:colOff>
      <xdr:row>53</xdr:row>
      <xdr:rowOff>31215</xdr:rowOff>
    </xdr:to>
    <xdr:pic>
      <xdr:nvPicPr>
        <xdr:cNvPr id="86" name="Рисунок 85">
          <a:extLst>
            <a:ext uri="{FF2B5EF4-FFF2-40B4-BE49-F238E27FC236}">
              <a16:creationId xmlns:a16="http://schemas.microsoft.com/office/drawing/2014/main" id="{00000000-0008-0000-0200-000056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3596891" y="11371494"/>
          <a:ext cx="459867" cy="451671"/>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511106</xdr:colOff>
      <xdr:row>50</xdr:row>
      <xdr:rowOff>198669</xdr:rowOff>
    </xdr:from>
    <xdr:to>
      <xdr:col>17</xdr:col>
      <xdr:colOff>29049</xdr:colOff>
      <xdr:row>53</xdr:row>
      <xdr:rowOff>21690</xdr:rowOff>
    </xdr:to>
    <xdr:pic>
      <xdr:nvPicPr>
        <xdr:cNvPr id="87" name="Рисунок 86">
          <a:extLst>
            <a:ext uri="{FF2B5EF4-FFF2-40B4-BE49-F238E27FC236}">
              <a16:creationId xmlns:a16="http://schemas.microsoft.com/office/drawing/2014/main" id="{00000000-0008-0000-0200-000057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3093631" y="11361969"/>
          <a:ext cx="460918" cy="451671"/>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584176</xdr:colOff>
      <xdr:row>51</xdr:row>
      <xdr:rowOff>8169</xdr:rowOff>
    </xdr:from>
    <xdr:to>
      <xdr:col>17</xdr:col>
      <xdr:colOff>1044043</xdr:colOff>
      <xdr:row>53</xdr:row>
      <xdr:rowOff>40740</xdr:rowOff>
    </xdr:to>
    <xdr:pic>
      <xdr:nvPicPr>
        <xdr:cNvPr id="88" name="Рисунок 87">
          <a:extLst>
            <a:ext uri="{FF2B5EF4-FFF2-40B4-BE49-F238E27FC236}">
              <a16:creationId xmlns:a16="http://schemas.microsoft.com/office/drawing/2014/main" id="{00000000-0008-0000-0200-000058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109676" y="11381019"/>
          <a:ext cx="459867" cy="451671"/>
        </a:xfrm>
        <a:prstGeom prst="rect">
          <a:avLst/>
        </a:prstGeom>
      </xdr:spPr>
    </xdr:pic>
    <xdr:clientData/>
  </xdr:twoCellAnchor>
  <xdr:twoCellAnchor editAs="oneCell">
    <xdr:from>
      <xdr:col>16</xdr:col>
      <xdr:colOff>0</xdr:colOff>
      <xdr:row>35</xdr:row>
      <xdr:rowOff>0</xdr:rowOff>
    </xdr:from>
    <xdr:to>
      <xdr:col>16</xdr:col>
      <xdr:colOff>481117</xdr:colOff>
      <xdr:row>37</xdr:row>
      <xdr:rowOff>32573</xdr:rowOff>
    </xdr:to>
    <xdr:pic>
      <xdr:nvPicPr>
        <xdr:cNvPr id="93" name="Рисунок 92">
          <a:extLst>
            <a:ext uri="{FF2B5EF4-FFF2-40B4-BE49-F238E27FC236}">
              <a16:creationId xmlns:a16="http://schemas.microsoft.com/office/drawing/2014/main" id="{00000000-0008-0000-0200-00005D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2823371" y="7326086"/>
          <a:ext cx="481117" cy="468000"/>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100853</xdr:colOff>
      <xdr:row>35</xdr:row>
      <xdr:rowOff>14232</xdr:rowOff>
    </xdr:from>
    <xdr:to>
      <xdr:col>17</xdr:col>
      <xdr:colOff>581970</xdr:colOff>
      <xdr:row>37</xdr:row>
      <xdr:rowOff>46805</xdr:rowOff>
    </xdr:to>
    <xdr:pic>
      <xdr:nvPicPr>
        <xdr:cNvPr id="94" name="Рисунок 93">
          <a:extLst>
            <a:ext uri="{FF2B5EF4-FFF2-40B4-BE49-F238E27FC236}">
              <a16:creationId xmlns:a16="http://schemas.microsoft.com/office/drawing/2014/main" id="{00000000-0008-0000-0200-00005E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3893053" y="7340318"/>
          <a:ext cx="481117" cy="46800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514150</xdr:colOff>
      <xdr:row>35</xdr:row>
      <xdr:rowOff>0</xdr:rowOff>
    </xdr:from>
    <xdr:to>
      <xdr:col>17</xdr:col>
      <xdr:colOff>56122</xdr:colOff>
      <xdr:row>37</xdr:row>
      <xdr:rowOff>32573</xdr:rowOff>
    </xdr:to>
    <xdr:pic>
      <xdr:nvPicPr>
        <xdr:cNvPr id="95" name="Рисунок 94">
          <a:extLst>
            <a:ext uri="{FF2B5EF4-FFF2-40B4-BE49-F238E27FC236}">
              <a16:creationId xmlns:a16="http://schemas.microsoft.com/office/drawing/2014/main" id="{00000000-0008-0000-0200-00005F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3337521" y="7326086"/>
          <a:ext cx="510800" cy="468000"/>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629463</xdr:colOff>
      <xdr:row>35</xdr:row>
      <xdr:rowOff>14232</xdr:rowOff>
    </xdr:from>
    <xdr:to>
      <xdr:col>17</xdr:col>
      <xdr:colOff>1110580</xdr:colOff>
      <xdr:row>37</xdr:row>
      <xdr:rowOff>46805</xdr:rowOff>
    </xdr:to>
    <xdr:pic>
      <xdr:nvPicPr>
        <xdr:cNvPr id="96" name="Рисунок 95">
          <a:extLst>
            <a:ext uri="{FF2B5EF4-FFF2-40B4-BE49-F238E27FC236}">
              <a16:creationId xmlns:a16="http://schemas.microsoft.com/office/drawing/2014/main" id="{00000000-0008-0000-0200-000060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4421663" y="7340318"/>
          <a:ext cx="481117" cy="468000"/>
        </a:xfrm>
        <a:prstGeom prst="rect">
          <a:avLst/>
        </a:prstGeom>
        <a:effectLst>
          <a:outerShdw blurRad="50800" dist="38100" dir="2700000" algn="tl" rotWithShape="0">
            <a:prstClr val="black">
              <a:alpha val="40000"/>
            </a:prstClr>
          </a:outerShdw>
        </a:effectLst>
      </xdr:spPr>
    </xdr:pic>
    <xdr:clientData/>
  </xdr:twoCellAnchor>
  <xdr:oneCellAnchor>
    <xdr:from>
      <xdr:col>15</xdr:col>
      <xdr:colOff>936166</xdr:colOff>
      <xdr:row>63</xdr:row>
      <xdr:rowOff>1931</xdr:rowOff>
    </xdr:from>
    <xdr:ext cx="465205" cy="468000"/>
    <xdr:pic>
      <xdr:nvPicPr>
        <xdr:cNvPr id="100" name="Рисунок 99">
          <a:extLst>
            <a:ext uri="{FF2B5EF4-FFF2-40B4-BE49-F238E27FC236}">
              <a16:creationId xmlns:a16="http://schemas.microsoft.com/office/drawing/2014/main" id="{00000000-0008-0000-0200-000064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2823366" y="11638760"/>
          <a:ext cx="465205" cy="468000"/>
        </a:xfrm>
        <a:prstGeom prst="rect">
          <a:avLst/>
        </a:prstGeom>
      </xdr:spPr>
    </xdr:pic>
    <xdr:clientData/>
  </xdr:oneCellAnchor>
  <xdr:twoCellAnchor editAs="oneCell">
    <xdr:from>
      <xdr:col>16</xdr:col>
      <xdr:colOff>505807</xdr:colOff>
      <xdr:row>63</xdr:row>
      <xdr:rowOff>2727</xdr:rowOff>
    </xdr:from>
    <xdr:to>
      <xdr:col>17</xdr:col>
      <xdr:colOff>30381</xdr:colOff>
      <xdr:row>64</xdr:row>
      <xdr:rowOff>176813</xdr:rowOff>
    </xdr:to>
    <xdr:pic>
      <xdr:nvPicPr>
        <xdr:cNvPr id="101" name="Рисунок 100">
          <a:extLst>
            <a:ext uri="{FF2B5EF4-FFF2-40B4-BE49-F238E27FC236}">
              <a16:creationId xmlns:a16="http://schemas.microsoft.com/office/drawing/2014/main" id="{00000000-0008-0000-0200-000065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3329178" y="11639556"/>
          <a:ext cx="493402" cy="468000"/>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605118</xdr:colOff>
      <xdr:row>63</xdr:row>
      <xdr:rowOff>0</xdr:rowOff>
    </xdr:from>
    <xdr:to>
      <xdr:col>17</xdr:col>
      <xdr:colOff>1070518</xdr:colOff>
      <xdr:row>64</xdr:row>
      <xdr:rowOff>174086</xdr:rowOff>
    </xdr:to>
    <xdr:pic>
      <xdr:nvPicPr>
        <xdr:cNvPr id="102" name="Рисунок 101">
          <a:extLst>
            <a:ext uri="{FF2B5EF4-FFF2-40B4-BE49-F238E27FC236}">
              <a16:creationId xmlns:a16="http://schemas.microsoft.com/office/drawing/2014/main" id="{00000000-0008-0000-0200-000066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4397318" y="11636829"/>
          <a:ext cx="465400" cy="468000"/>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90937</xdr:colOff>
      <xdr:row>63</xdr:row>
      <xdr:rowOff>0</xdr:rowOff>
    </xdr:from>
    <xdr:to>
      <xdr:col>17</xdr:col>
      <xdr:colOff>556337</xdr:colOff>
      <xdr:row>64</xdr:row>
      <xdr:rowOff>174086</xdr:rowOff>
    </xdr:to>
    <xdr:pic>
      <xdr:nvPicPr>
        <xdr:cNvPr id="103" name="Рисунок 102">
          <a:extLst>
            <a:ext uri="{FF2B5EF4-FFF2-40B4-BE49-F238E27FC236}">
              <a16:creationId xmlns:a16="http://schemas.microsoft.com/office/drawing/2014/main" id="{00000000-0008-0000-0200-000067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3883137" y="11636829"/>
          <a:ext cx="465400" cy="468000"/>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120784</xdr:colOff>
      <xdr:row>180</xdr:row>
      <xdr:rowOff>32124</xdr:rowOff>
    </xdr:from>
    <xdr:to>
      <xdr:col>3</xdr:col>
      <xdr:colOff>1479497</xdr:colOff>
      <xdr:row>181</xdr:row>
      <xdr:rowOff>65303</xdr:rowOff>
    </xdr:to>
    <xdr:pic>
      <xdr:nvPicPr>
        <xdr:cNvPr id="42" name="Рисунок 41">
          <a:extLst>
            <a:ext uri="{FF2B5EF4-FFF2-40B4-BE49-F238E27FC236}">
              <a16:creationId xmlns:a16="http://schemas.microsoft.com/office/drawing/2014/main" id="{00000000-0008-0000-0200-00002A000000}"/>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1895155" y="35508667"/>
          <a:ext cx="1358713" cy="457721"/>
        </a:xfrm>
        <a:prstGeom prst="rect">
          <a:avLst/>
        </a:prstGeom>
      </xdr:spPr>
    </xdr:pic>
    <xdr:clientData/>
  </xdr:twoCellAnchor>
  <xdr:twoCellAnchor editAs="oneCell">
    <xdr:from>
      <xdr:col>3</xdr:col>
      <xdr:colOff>560295</xdr:colOff>
      <xdr:row>182</xdr:row>
      <xdr:rowOff>56028</xdr:rowOff>
    </xdr:from>
    <xdr:to>
      <xdr:col>3</xdr:col>
      <xdr:colOff>896840</xdr:colOff>
      <xdr:row>182</xdr:row>
      <xdr:rowOff>787826</xdr:rowOff>
    </xdr:to>
    <xdr:pic>
      <xdr:nvPicPr>
        <xdr:cNvPr id="32" name="Рисунок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2286001" y="25056352"/>
          <a:ext cx="336545" cy="731798"/>
        </a:xfrm>
        <a:prstGeom prst="rect">
          <a:avLst/>
        </a:prstGeom>
      </xdr:spPr>
    </xdr:pic>
    <xdr:clientData/>
  </xdr:twoCellAnchor>
  <xdr:oneCellAnchor>
    <xdr:from>
      <xdr:col>16</xdr:col>
      <xdr:colOff>44823</xdr:colOff>
      <xdr:row>166</xdr:row>
      <xdr:rowOff>10410</xdr:rowOff>
    </xdr:from>
    <xdr:ext cx="448290" cy="450980"/>
    <xdr:pic>
      <xdr:nvPicPr>
        <xdr:cNvPr id="33" name="Рисунок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1284323" y="15328851"/>
          <a:ext cx="448290" cy="450980"/>
        </a:xfrm>
        <a:prstGeom prst="rect">
          <a:avLst/>
        </a:prstGeom>
      </xdr:spPr>
    </xdr:pic>
    <xdr:clientData/>
  </xdr:oneCellAnchor>
  <xdr:oneCellAnchor>
    <xdr:from>
      <xdr:col>16</xdr:col>
      <xdr:colOff>550630</xdr:colOff>
      <xdr:row>166</xdr:row>
      <xdr:rowOff>11206</xdr:rowOff>
    </xdr:from>
    <xdr:ext cx="457500" cy="457500"/>
    <xdr:pic>
      <xdr:nvPicPr>
        <xdr:cNvPr id="34" name="Рисунок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1790130" y="15329647"/>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649941</xdr:colOff>
      <xdr:row>166</xdr:row>
      <xdr:rowOff>8479</xdr:rowOff>
    </xdr:from>
    <xdr:ext cx="457500" cy="457500"/>
    <xdr:pic>
      <xdr:nvPicPr>
        <xdr:cNvPr id="35" name="Рисунок 34">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2830735" y="15326920"/>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135760</xdr:colOff>
      <xdr:row>166</xdr:row>
      <xdr:rowOff>8479</xdr:rowOff>
    </xdr:from>
    <xdr:ext cx="457500" cy="457500"/>
    <xdr:pic>
      <xdr:nvPicPr>
        <xdr:cNvPr id="36" name="Рисунок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2316554" y="15326920"/>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16</xdr:col>
      <xdr:colOff>44818</xdr:colOff>
      <xdr:row>80</xdr:row>
      <xdr:rowOff>10410</xdr:rowOff>
    </xdr:from>
    <xdr:ext cx="465205" cy="468000"/>
    <xdr:pic>
      <xdr:nvPicPr>
        <xdr:cNvPr id="49" name="Рисунок 48">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2868189" y="14825867"/>
          <a:ext cx="465205" cy="468000"/>
        </a:xfrm>
        <a:prstGeom prst="rect">
          <a:avLst/>
        </a:prstGeom>
      </xdr:spPr>
    </xdr:pic>
    <xdr:clientData/>
  </xdr:oneCellAnchor>
  <xdr:oneCellAnchor>
    <xdr:from>
      <xdr:col>16</xdr:col>
      <xdr:colOff>550630</xdr:colOff>
      <xdr:row>80</xdr:row>
      <xdr:rowOff>11206</xdr:rowOff>
    </xdr:from>
    <xdr:ext cx="468000" cy="468000"/>
    <xdr:pic>
      <xdr:nvPicPr>
        <xdr:cNvPr id="50" name="Рисунок 49">
          <a:extLst>
            <a:ext uri="{FF2B5EF4-FFF2-40B4-BE49-F238E27FC236}">
              <a16:creationId xmlns:a16="http://schemas.microsoft.com/office/drawing/2014/main" id="{00000000-0008-0000-0200-000032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3374001" y="14826663"/>
          <a:ext cx="468000" cy="4680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649941</xdr:colOff>
      <xdr:row>80</xdr:row>
      <xdr:rowOff>8479</xdr:rowOff>
    </xdr:from>
    <xdr:ext cx="468000" cy="468000"/>
    <xdr:pic>
      <xdr:nvPicPr>
        <xdr:cNvPr id="52" name="Рисунок 51">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4442141" y="14823936"/>
          <a:ext cx="468000" cy="4680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135760</xdr:colOff>
      <xdr:row>80</xdr:row>
      <xdr:rowOff>8479</xdr:rowOff>
    </xdr:from>
    <xdr:ext cx="468000" cy="468000"/>
    <xdr:pic>
      <xdr:nvPicPr>
        <xdr:cNvPr id="53" name="Рисунок 52">
          <a:extLst>
            <a:ext uri="{FF2B5EF4-FFF2-40B4-BE49-F238E27FC236}">
              <a16:creationId xmlns:a16="http://schemas.microsoft.com/office/drawing/2014/main" id="{00000000-0008-0000-0200-000035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3927960" y="14823936"/>
          <a:ext cx="468000" cy="468000"/>
        </a:xfrm>
        <a:prstGeom prst="rect">
          <a:avLst/>
        </a:prstGeom>
        <a:effectLst>
          <a:outerShdw blurRad="50800" dist="38100" dir="2700000" algn="tl" rotWithShape="0">
            <a:prstClr val="black">
              <a:alpha val="40000"/>
            </a:prstClr>
          </a:outerShdw>
        </a:effectLst>
      </xdr:spPr>
    </xdr:pic>
    <xdr:clientData/>
  </xdr:oneCellAnchor>
  <xdr:oneCellAnchor>
    <xdr:from>
      <xdr:col>16</xdr:col>
      <xdr:colOff>44823</xdr:colOff>
      <xdr:row>115</xdr:row>
      <xdr:rowOff>10410</xdr:rowOff>
    </xdr:from>
    <xdr:ext cx="448290" cy="450980"/>
    <xdr:pic>
      <xdr:nvPicPr>
        <xdr:cNvPr id="55" name="Рисунок 54">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1284323" y="12975616"/>
          <a:ext cx="448290" cy="450980"/>
        </a:xfrm>
        <a:prstGeom prst="rect">
          <a:avLst/>
        </a:prstGeom>
      </xdr:spPr>
    </xdr:pic>
    <xdr:clientData/>
  </xdr:oneCellAnchor>
  <xdr:oneCellAnchor>
    <xdr:from>
      <xdr:col>16</xdr:col>
      <xdr:colOff>550630</xdr:colOff>
      <xdr:row>115</xdr:row>
      <xdr:rowOff>11206</xdr:rowOff>
    </xdr:from>
    <xdr:ext cx="457500" cy="457500"/>
    <xdr:pic>
      <xdr:nvPicPr>
        <xdr:cNvPr id="56" name="Рисунок 55">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1790130" y="12976412"/>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649941</xdr:colOff>
      <xdr:row>115</xdr:row>
      <xdr:rowOff>8479</xdr:rowOff>
    </xdr:from>
    <xdr:ext cx="457500" cy="457500"/>
    <xdr:pic>
      <xdr:nvPicPr>
        <xdr:cNvPr id="57" name="Рисунок 56">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2830735" y="12973685"/>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135760</xdr:colOff>
      <xdr:row>115</xdr:row>
      <xdr:rowOff>8479</xdr:rowOff>
    </xdr:from>
    <xdr:ext cx="457500" cy="457500"/>
    <xdr:pic>
      <xdr:nvPicPr>
        <xdr:cNvPr id="58" name="Рисунок 57">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2316554" y="12973685"/>
          <a:ext cx="457500" cy="457500"/>
        </a:xfrm>
        <a:prstGeom prst="rect">
          <a:avLst/>
        </a:prstGeom>
        <a:effectLst>
          <a:outerShdw blurRad="50800" dist="38100" dir="2700000" algn="tl" rotWithShape="0">
            <a:prstClr val="black">
              <a:alpha val="40000"/>
            </a:prstClr>
          </a:outerShdw>
        </a:effectLst>
      </xdr:spPr>
    </xdr:pic>
    <xdr:clientData/>
  </xdr:oneCellAnchor>
  <xdr:twoCellAnchor>
    <xdr:from>
      <xdr:col>2</xdr:col>
      <xdr:colOff>308644</xdr:colOff>
      <xdr:row>79</xdr:row>
      <xdr:rowOff>23291</xdr:rowOff>
    </xdr:from>
    <xdr:to>
      <xdr:col>3</xdr:col>
      <xdr:colOff>1502998</xdr:colOff>
      <xdr:row>83</xdr:row>
      <xdr:rowOff>15688</xdr:rowOff>
    </xdr:to>
    <xdr:pic>
      <xdr:nvPicPr>
        <xdr:cNvPr id="60" name="Рисунок 59">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308644" y="15568091"/>
          <a:ext cx="2968725" cy="95034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2</xdr:col>
      <xdr:colOff>190500</xdr:colOff>
      <xdr:row>49</xdr:row>
      <xdr:rowOff>0</xdr:rowOff>
    </xdr:from>
    <xdr:to>
      <xdr:col>3</xdr:col>
      <xdr:colOff>1290543</xdr:colOff>
      <xdr:row>54</xdr:row>
      <xdr:rowOff>1676</xdr:rowOff>
    </xdr:to>
    <xdr:pic>
      <xdr:nvPicPr>
        <xdr:cNvPr id="67" name="Рисунок 66">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90500" y="6981265"/>
          <a:ext cx="2825750" cy="1069517"/>
        </a:xfrm>
        <a:prstGeom prst="rect">
          <a:avLst/>
        </a:prstGeom>
      </xdr:spPr>
    </xdr:pic>
    <xdr:clientData/>
  </xdr:twoCellAnchor>
  <xdr:twoCellAnchor editAs="oneCell">
    <xdr:from>
      <xdr:col>1</xdr:col>
      <xdr:colOff>1114425</xdr:colOff>
      <xdr:row>33</xdr:row>
      <xdr:rowOff>76200</xdr:rowOff>
    </xdr:from>
    <xdr:to>
      <xdr:col>3</xdr:col>
      <xdr:colOff>1605613</xdr:colOff>
      <xdr:row>37</xdr:row>
      <xdr:rowOff>108857</xdr:rowOff>
    </xdr:to>
    <xdr:pic>
      <xdr:nvPicPr>
        <xdr:cNvPr id="70" name="Рисунок 69">
          <a:extLst>
            <a:ext uri="{FF2B5EF4-FFF2-40B4-BE49-F238E27FC236}">
              <a16:creationId xmlns:a16="http://schemas.microsoft.com/office/drawing/2014/main" id="{00000000-0008-0000-0200-000046000000}"/>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2457450" y="6905625"/>
          <a:ext cx="3324999" cy="914400"/>
        </a:xfrm>
        <a:prstGeom prst="rect">
          <a:avLst/>
        </a:prstGeom>
      </xdr:spPr>
    </xdr:pic>
    <xdr:clientData/>
  </xdr:twoCellAnchor>
  <xdr:twoCellAnchor editAs="oneCell">
    <xdr:from>
      <xdr:col>2</xdr:col>
      <xdr:colOff>192742</xdr:colOff>
      <xdr:row>5</xdr:row>
      <xdr:rowOff>1889</xdr:rowOff>
    </xdr:from>
    <xdr:to>
      <xdr:col>3</xdr:col>
      <xdr:colOff>1257300</xdr:colOff>
      <xdr:row>9</xdr:row>
      <xdr:rowOff>181516</xdr:rowOff>
    </xdr:to>
    <xdr:pic>
      <xdr:nvPicPr>
        <xdr:cNvPr id="71" name="Рисунок 70">
          <a:extLst>
            <a:ext uri="{FF2B5EF4-FFF2-40B4-BE49-F238E27FC236}">
              <a16:creationId xmlns:a16="http://schemas.microsoft.com/office/drawing/2014/main" id="{00000000-0008-0000-0200-000047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192742" y="2342318"/>
          <a:ext cx="2792665" cy="996056"/>
        </a:xfrm>
        <a:prstGeom prst="rect">
          <a:avLst/>
        </a:prstGeom>
      </xdr:spPr>
    </xdr:pic>
    <xdr:clientData/>
  </xdr:twoCellAnchor>
  <xdr:twoCellAnchor editAs="oneCell">
    <xdr:from>
      <xdr:col>2</xdr:col>
      <xdr:colOff>190500</xdr:colOff>
      <xdr:row>60</xdr:row>
      <xdr:rowOff>123265</xdr:rowOff>
    </xdr:from>
    <xdr:to>
      <xdr:col>3</xdr:col>
      <xdr:colOff>1367118</xdr:colOff>
      <xdr:row>67</xdr:row>
      <xdr:rowOff>54697</xdr:rowOff>
    </xdr:to>
    <xdr:pic>
      <xdr:nvPicPr>
        <xdr:cNvPr id="72" name="Рисунок 71">
          <a:extLst>
            <a:ext uri="{FF2B5EF4-FFF2-40B4-BE49-F238E27FC236}">
              <a16:creationId xmlns:a16="http://schemas.microsoft.com/office/drawing/2014/main" id="{00000000-0008-0000-0200-000048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90500" y="11705665"/>
          <a:ext cx="2950990" cy="1564288"/>
        </a:xfrm>
        <a:prstGeom prst="rect">
          <a:avLst/>
        </a:prstGeom>
      </xdr:spPr>
    </xdr:pic>
    <xdr:clientData/>
  </xdr:twoCellAnchor>
  <xdr:twoCellAnchor>
    <xdr:from>
      <xdr:col>3</xdr:col>
      <xdr:colOff>1251857</xdr:colOff>
      <xdr:row>5</xdr:row>
      <xdr:rowOff>141514</xdr:rowOff>
    </xdr:from>
    <xdr:to>
      <xdr:col>4</xdr:col>
      <xdr:colOff>647351</xdr:colOff>
      <xdr:row>9</xdr:row>
      <xdr:rowOff>148298</xdr:rowOff>
    </xdr:to>
    <xdr:grpSp>
      <xdr:nvGrpSpPr>
        <xdr:cNvPr id="78" name="Группа 77">
          <a:extLst>
            <a:ext uri="{FF2B5EF4-FFF2-40B4-BE49-F238E27FC236}">
              <a16:creationId xmlns:a16="http://schemas.microsoft.com/office/drawing/2014/main" id="{00000000-0008-0000-0200-00004E000000}"/>
            </a:ext>
          </a:extLst>
        </xdr:cNvPr>
        <xdr:cNvGrpSpPr/>
      </xdr:nvGrpSpPr>
      <xdr:grpSpPr>
        <a:xfrm>
          <a:off x="2979964" y="2577193"/>
          <a:ext cx="1069173" cy="823212"/>
          <a:chOff x="3009900" y="9211733"/>
          <a:chExt cx="1078600" cy="961059"/>
        </a:xfrm>
      </xdr:grpSpPr>
      <xdr:pic>
        <xdr:nvPicPr>
          <xdr:cNvPr id="79" name="Рисунок 78">
            <a:extLst>
              <a:ext uri="{FF2B5EF4-FFF2-40B4-BE49-F238E27FC236}">
                <a16:creationId xmlns:a16="http://schemas.microsoft.com/office/drawing/2014/main" id="{00000000-0008-0000-0200-00004F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3739250" y="9385232"/>
            <a:ext cx="349250" cy="787560"/>
          </a:xfrm>
          <a:prstGeom prst="rect">
            <a:avLst/>
          </a:prstGeom>
        </xdr:spPr>
      </xdr:pic>
      <xdr:sp macro="" textlink="">
        <xdr:nvSpPr>
          <xdr:cNvPr id="81" name="TextBox 16">
            <a:extLst>
              <a:ext uri="{FF2B5EF4-FFF2-40B4-BE49-F238E27FC236}">
                <a16:creationId xmlns:a16="http://schemas.microsoft.com/office/drawing/2014/main" id="{00000000-0008-0000-0200-000051000000}"/>
              </a:ext>
            </a:extLst>
          </xdr:cNvPr>
          <xdr:cNvSpPr txBox="1"/>
        </xdr:nvSpPr>
        <xdr:spPr>
          <a:xfrm>
            <a:off x="3009900" y="9211733"/>
            <a:ext cx="971800" cy="240678"/>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endParaRPr lang="ru-RU" sz="800" b="1">
              <a:solidFill>
                <a:srgbClr val="FF0000"/>
              </a:solidFill>
              <a:latin typeface="SegoeUI"/>
            </a:endParaRPr>
          </a:p>
        </xdr:txBody>
      </xdr:sp>
    </xdr:grpSp>
    <xdr:clientData/>
  </xdr:twoCellAnchor>
  <xdr:twoCellAnchor>
    <xdr:from>
      <xdr:col>4</xdr:col>
      <xdr:colOff>306369</xdr:colOff>
      <xdr:row>33</xdr:row>
      <xdr:rowOff>206616</xdr:rowOff>
    </xdr:from>
    <xdr:to>
      <xdr:col>4</xdr:col>
      <xdr:colOff>606660</xdr:colOff>
      <xdr:row>37</xdr:row>
      <xdr:rowOff>24380</xdr:rowOff>
    </xdr:to>
    <xdr:pic>
      <xdr:nvPicPr>
        <xdr:cNvPr id="90" name="Рисунок 89">
          <a:extLst>
            <a:ext uri="{FF2B5EF4-FFF2-40B4-BE49-F238E27FC236}">
              <a16:creationId xmlns:a16="http://schemas.microsoft.com/office/drawing/2014/main" id="{00000000-0008-0000-0200-00005A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3670055" y="7837502"/>
          <a:ext cx="300291" cy="645078"/>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xdr:from>
      <xdr:col>4</xdr:col>
      <xdr:colOff>307568</xdr:colOff>
      <xdr:row>49</xdr:row>
      <xdr:rowOff>153402</xdr:rowOff>
    </xdr:from>
    <xdr:to>
      <xdr:col>4</xdr:col>
      <xdr:colOff>654485</xdr:colOff>
      <xdr:row>53</xdr:row>
      <xdr:rowOff>13961</xdr:rowOff>
    </xdr:to>
    <xdr:pic>
      <xdr:nvPicPr>
        <xdr:cNvPr id="112" name="Рисунок 111">
          <a:extLst>
            <a:ext uri="{FF2B5EF4-FFF2-40B4-BE49-F238E27FC236}">
              <a16:creationId xmlns:a16="http://schemas.microsoft.com/office/drawing/2014/main" id="{00000000-0008-0000-0200-000070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3671254" y="9493345"/>
          <a:ext cx="346917" cy="818502"/>
        </a:xfrm>
        <a:prstGeom prst="rect">
          <a:avLst/>
        </a:prstGeom>
      </xdr:spPr>
    </xdr:pic>
    <xdr:clientData/>
  </xdr:twoCellAnchor>
  <xdr:twoCellAnchor editAs="oneCell">
    <xdr:from>
      <xdr:col>2</xdr:col>
      <xdr:colOff>204268</xdr:colOff>
      <xdr:row>113</xdr:row>
      <xdr:rowOff>3322</xdr:rowOff>
    </xdr:from>
    <xdr:to>
      <xdr:col>3</xdr:col>
      <xdr:colOff>1382485</xdr:colOff>
      <xdr:row>117</xdr:row>
      <xdr:rowOff>163287</xdr:rowOff>
    </xdr:to>
    <xdr:pic>
      <xdr:nvPicPr>
        <xdr:cNvPr id="120" name="Рисунок 119">
          <a:extLst>
            <a:ext uri="{FF2B5EF4-FFF2-40B4-BE49-F238E27FC236}">
              <a16:creationId xmlns:a16="http://schemas.microsoft.com/office/drawing/2014/main" id="{00000000-0008-0000-0200-000078000000}"/>
            </a:ext>
          </a:extLst>
        </xdr:cNvPr>
        <xdr:cNvPicPr>
          <a:picLocks noChangeAspect="1" noChangeArrowheads="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bwMode="auto">
        <a:xfrm>
          <a:off x="204268" y="22177522"/>
          <a:ext cx="2952589" cy="1030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383722</xdr:colOff>
      <xdr:row>164</xdr:row>
      <xdr:rowOff>24492</xdr:rowOff>
    </xdr:from>
    <xdr:to>
      <xdr:col>4</xdr:col>
      <xdr:colOff>528821</xdr:colOff>
      <xdr:row>169</xdr:row>
      <xdr:rowOff>18738</xdr:rowOff>
    </xdr:to>
    <xdr:pic>
      <xdr:nvPicPr>
        <xdr:cNvPr id="121" name="Рисунок 120">
          <a:extLst>
            <a:ext uri="{FF2B5EF4-FFF2-40B4-BE49-F238E27FC236}">
              <a16:creationId xmlns:a16="http://schemas.microsoft.com/office/drawing/2014/main" id="{00000000-0008-0000-0200-000079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a:ext>
          </a:extLst>
        </a:blip>
        <a:srcRect/>
        <a:stretch>
          <a:fillRect/>
        </a:stretch>
      </xdr:blipFill>
      <xdr:spPr bwMode="auto">
        <a:xfrm>
          <a:off x="2941865" y="31375349"/>
          <a:ext cx="3546885" cy="1082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44823</xdr:colOff>
      <xdr:row>150</xdr:row>
      <xdr:rowOff>10410</xdr:rowOff>
    </xdr:from>
    <xdr:ext cx="448290" cy="450980"/>
    <xdr:pic>
      <xdr:nvPicPr>
        <xdr:cNvPr id="65" name="Рисунок 64">
          <a:extLst>
            <a:ext uri="{FF2B5EF4-FFF2-40B4-BE49-F238E27FC236}">
              <a16:creationId xmlns:a16="http://schemas.microsoft.com/office/drawing/2014/main" id="{00000000-0008-0000-0200-000041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3713198" y="16507710"/>
          <a:ext cx="448290" cy="450980"/>
        </a:xfrm>
        <a:prstGeom prst="rect">
          <a:avLst/>
        </a:prstGeom>
      </xdr:spPr>
    </xdr:pic>
    <xdr:clientData/>
  </xdr:oneCellAnchor>
  <xdr:oneCellAnchor>
    <xdr:from>
      <xdr:col>16</xdr:col>
      <xdr:colOff>550630</xdr:colOff>
      <xdr:row>150</xdr:row>
      <xdr:rowOff>11206</xdr:rowOff>
    </xdr:from>
    <xdr:ext cx="457500" cy="457500"/>
    <xdr:pic>
      <xdr:nvPicPr>
        <xdr:cNvPr id="66" name="Рисунок 65">
          <a:extLst>
            <a:ext uri="{FF2B5EF4-FFF2-40B4-BE49-F238E27FC236}">
              <a16:creationId xmlns:a16="http://schemas.microsoft.com/office/drawing/2014/main" id="{00000000-0008-0000-0200-000042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4219005" y="16508506"/>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649941</xdr:colOff>
      <xdr:row>150</xdr:row>
      <xdr:rowOff>8479</xdr:rowOff>
    </xdr:from>
    <xdr:ext cx="457500" cy="457500"/>
    <xdr:pic>
      <xdr:nvPicPr>
        <xdr:cNvPr id="68" name="Рисунок 67">
          <a:extLst>
            <a:ext uri="{FF2B5EF4-FFF2-40B4-BE49-F238E27FC236}">
              <a16:creationId xmlns:a16="http://schemas.microsoft.com/office/drawing/2014/main" id="{00000000-0008-0000-0200-000044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5261291" y="16505779"/>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135760</xdr:colOff>
      <xdr:row>150</xdr:row>
      <xdr:rowOff>8479</xdr:rowOff>
    </xdr:from>
    <xdr:ext cx="457500" cy="457500"/>
    <xdr:pic>
      <xdr:nvPicPr>
        <xdr:cNvPr id="73" name="Рисунок 72">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4747110" y="16505779"/>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15</xdr:col>
      <xdr:colOff>892548</xdr:colOff>
      <xdr:row>134</xdr:row>
      <xdr:rowOff>172335</xdr:rowOff>
    </xdr:from>
    <xdr:ext cx="448290" cy="450980"/>
    <xdr:pic>
      <xdr:nvPicPr>
        <xdr:cNvPr id="76" name="Рисунок 75">
          <a:extLst>
            <a:ext uri="{FF2B5EF4-FFF2-40B4-BE49-F238E27FC236}">
              <a16:creationId xmlns:a16="http://schemas.microsoft.com/office/drawing/2014/main" id="{00000000-0008-0000-0200-00004C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2560673" y="28099635"/>
          <a:ext cx="448290" cy="450980"/>
        </a:xfrm>
        <a:prstGeom prst="rect">
          <a:avLst/>
        </a:prstGeom>
      </xdr:spPr>
    </xdr:pic>
    <xdr:clientData/>
  </xdr:oneCellAnchor>
  <xdr:oneCellAnchor>
    <xdr:from>
      <xdr:col>17</xdr:col>
      <xdr:colOff>554691</xdr:colOff>
      <xdr:row>134</xdr:row>
      <xdr:rowOff>170404</xdr:rowOff>
    </xdr:from>
    <xdr:ext cx="457500" cy="457500"/>
    <xdr:pic>
      <xdr:nvPicPr>
        <xdr:cNvPr id="83" name="Рисунок 82">
          <a:extLst>
            <a:ext uri="{FF2B5EF4-FFF2-40B4-BE49-F238E27FC236}">
              <a16:creationId xmlns:a16="http://schemas.microsoft.com/office/drawing/2014/main" id="{00000000-0008-0000-0200-000053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4080191" y="28097704"/>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40510</xdr:colOff>
      <xdr:row>134</xdr:row>
      <xdr:rowOff>170404</xdr:rowOff>
    </xdr:from>
    <xdr:ext cx="457500" cy="457500"/>
    <xdr:pic>
      <xdr:nvPicPr>
        <xdr:cNvPr id="84" name="Рисунок 83">
          <a:extLst>
            <a:ext uri="{FF2B5EF4-FFF2-40B4-BE49-F238E27FC236}">
              <a16:creationId xmlns:a16="http://schemas.microsoft.com/office/drawing/2014/main" id="{00000000-0008-0000-0200-000054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3566010" y="28097704"/>
          <a:ext cx="457500" cy="457500"/>
        </a:xfrm>
        <a:prstGeom prst="rect">
          <a:avLst/>
        </a:prstGeom>
        <a:effectLst>
          <a:outerShdw blurRad="50800" dist="38100" dir="2700000" algn="tl" rotWithShape="0">
            <a:prstClr val="black">
              <a:alpha val="40000"/>
            </a:prstClr>
          </a:outerShdw>
        </a:effectLst>
      </xdr:spPr>
    </xdr:pic>
    <xdr:clientData/>
  </xdr:oneCellAnchor>
  <xdr:oneCellAnchor>
    <xdr:from>
      <xdr:col>16</xdr:col>
      <xdr:colOff>82923</xdr:colOff>
      <xdr:row>99</xdr:row>
      <xdr:rowOff>153285</xdr:rowOff>
    </xdr:from>
    <xdr:ext cx="448290" cy="450980"/>
    <xdr:pic>
      <xdr:nvPicPr>
        <xdr:cNvPr id="98" name="Рисунок 97">
          <a:extLst>
            <a:ext uri="{FF2B5EF4-FFF2-40B4-BE49-F238E27FC236}">
              <a16:creationId xmlns:a16="http://schemas.microsoft.com/office/drawing/2014/main" id="{00000000-0008-0000-0200-000062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2665448" y="21327360"/>
          <a:ext cx="448290" cy="450980"/>
        </a:xfrm>
        <a:prstGeom prst="rect">
          <a:avLst/>
        </a:prstGeom>
      </xdr:spPr>
    </xdr:pic>
    <xdr:clientData/>
  </xdr:oneCellAnchor>
  <xdr:oneCellAnchor>
    <xdr:from>
      <xdr:col>17</xdr:col>
      <xdr:colOff>96028</xdr:colOff>
      <xdr:row>99</xdr:row>
      <xdr:rowOff>155159</xdr:rowOff>
    </xdr:from>
    <xdr:ext cx="456422" cy="456422"/>
    <xdr:pic>
      <xdr:nvPicPr>
        <xdr:cNvPr id="99" name="Рисунок 98">
          <a:extLst>
            <a:ext uri="{FF2B5EF4-FFF2-40B4-BE49-F238E27FC236}">
              <a16:creationId xmlns:a16="http://schemas.microsoft.com/office/drawing/2014/main" id="{00000000-0008-0000-0200-000063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3621528" y="21329234"/>
          <a:ext cx="456422" cy="456422"/>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583266</xdr:colOff>
      <xdr:row>99</xdr:row>
      <xdr:rowOff>141829</xdr:rowOff>
    </xdr:from>
    <xdr:ext cx="457500" cy="457500"/>
    <xdr:pic>
      <xdr:nvPicPr>
        <xdr:cNvPr id="104" name="Рисунок 103">
          <a:extLst>
            <a:ext uri="{FF2B5EF4-FFF2-40B4-BE49-F238E27FC236}">
              <a16:creationId xmlns:a16="http://schemas.microsoft.com/office/drawing/2014/main" id="{00000000-0008-0000-0200-000068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4108766" y="21315904"/>
          <a:ext cx="457500" cy="457500"/>
        </a:xfrm>
        <a:prstGeom prst="rect">
          <a:avLst/>
        </a:prstGeom>
        <a:effectLst>
          <a:outerShdw blurRad="50800" dist="38100" dir="2700000" algn="tl" rotWithShape="0">
            <a:prstClr val="black">
              <a:alpha val="40000"/>
            </a:prstClr>
          </a:outerShdw>
        </a:effectLst>
      </xdr:spPr>
    </xdr:pic>
    <xdr:clientData/>
  </xdr:oneCellAnchor>
  <xdr:twoCellAnchor editAs="oneCell">
    <xdr:from>
      <xdr:col>16</xdr:col>
      <xdr:colOff>565432</xdr:colOff>
      <xdr:row>8</xdr:row>
      <xdr:rowOff>13854</xdr:rowOff>
    </xdr:from>
    <xdr:to>
      <xdr:col>17</xdr:col>
      <xdr:colOff>112535</xdr:colOff>
      <xdr:row>9</xdr:row>
      <xdr:rowOff>255975</xdr:rowOff>
    </xdr:to>
    <xdr:pic>
      <xdr:nvPicPr>
        <xdr:cNvPr id="74" name="Рисунок 73">
          <a:extLst>
            <a:ext uri="{FF2B5EF4-FFF2-40B4-BE49-F238E27FC236}">
              <a16:creationId xmlns:a16="http://schemas.microsoft.com/office/drawing/2014/main" id="{00000000-0008-0000-0200-00004A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3147957" y="3071379"/>
          <a:ext cx="490078" cy="451671"/>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553315</xdr:colOff>
      <xdr:row>99</xdr:row>
      <xdr:rowOff>152400</xdr:rowOff>
    </xdr:from>
    <xdr:to>
      <xdr:col>17</xdr:col>
      <xdr:colOff>63911</xdr:colOff>
      <xdr:row>101</xdr:row>
      <xdr:rowOff>153885</xdr:rowOff>
    </xdr:to>
    <xdr:pic>
      <xdr:nvPicPr>
        <xdr:cNvPr id="80" name="Рисунок 79">
          <a:extLst>
            <a:ext uri="{FF2B5EF4-FFF2-40B4-BE49-F238E27FC236}">
              <a16:creationId xmlns:a16="http://schemas.microsoft.com/office/drawing/2014/main" id="{00000000-0008-0000-0200-000050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3135840" y="21326475"/>
          <a:ext cx="453571" cy="439635"/>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458932</xdr:colOff>
      <xdr:row>134</xdr:row>
      <xdr:rowOff>152400</xdr:rowOff>
    </xdr:from>
    <xdr:to>
      <xdr:col>16</xdr:col>
      <xdr:colOff>937516</xdr:colOff>
      <xdr:row>136</xdr:row>
      <xdr:rowOff>178128</xdr:rowOff>
    </xdr:to>
    <xdr:pic>
      <xdr:nvPicPr>
        <xdr:cNvPr id="82" name="Рисунок 81">
          <a:extLst>
            <a:ext uri="{FF2B5EF4-FFF2-40B4-BE49-F238E27FC236}">
              <a16:creationId xmlns:a16="http://schemas.microsoft.com/office/drawing/2014/main" id="{00000000-0008-0000-0200-000052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3041457" y="28079700"/>
          <a:ext cx="478584" cy="463878"/>
        </a:xfrm>
        <a:prstGeom prst="rect">
          <a:avLst/>
        </a:prstGeom>
        <a:effectLst>
          <a:outerShdw blurRad="50800" dist="38100" dir="2700000" algn="tl" rotWithShape="0">
            <a:prstClr val="black">
              <a:alpha val="40000"/>
            </a:prstClr>
          </a:outerShdw>
        </a:effectLst>
      </xdr:spPr>
    </xdr:pic>
    <xdr:clientData/>
  </xdr:twoCellAnchor>
  <xdr:twoCellAnchor>
    <xdr:from>
      <xdr:col>4</xdr:col>
      <xdr:colOff>315686</xdr:colOff>
      <xdr:row>62</xdr:row>
      <xdr:rowOff>119742</xdr:rowOff>
    </xdr:from>
    <xdr:to>
      <xdr:col>4</xdr:col>
      <xdr:colOff>615977</xdr:colOff>
      <xdr:row>65</xdr:row>
      <xdr:rowOff>46363</xdr:rowOff>
    </xdr:to>
    <xdr:pic>
      <xdr:nvPicPr>
        <xdr:cNvPr id="77" name="Рисунок 76">
          <a:extLst>
            <a:ext uri="{FF2B5EF4-FFF2-40B4-BE49-F238E27FC236}">
              <a16:creationId xmlns:a16="http://schemas.microsoft.com/office/drawing/2014/main" id="{00000000-0008-0000-0200-00004D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3679372" y="12137571"/>
          <a:ext cx="300291" cy="68862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xdr:from>
      <xdr:col>4</xdr:col>
      <xdr:colOff>326572</xdr:colOff>
      <xdr:row>79</xdr:row>
      <xdr:rowOff>130629</xdr:rowOff>
    </xdr:from>
    <xdr:to>
      <xdr:col>4</xdr:col>
      <xdr:colOff>626863</xdr:colOff>
      <xdr:row>82</xdr:row>
      <xdr:rowOff>100793</xdr:rowOff>
    </xdr:to>
    <xdr:pic>
      <xdr:nvPicPr>
        <xdr:cNvPr id="89" name="Рисунок 88">
          <a:extLst>
            <a:ext uri="{FF2B5EF4-FFF2-40B4-BE49-F238E27FC236}">
              <a16:creationId xmlns:a16="http://schemas.microsoft.com/office/drawing/2014/main" id="{00000000-0008-0000-0200-000059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3690258" y="15675429"/>
          <a:ext cx="300291" cy="688621"/>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xdr:from>
      <xdr:col>2</xdr:col>
      <xdr:colOff>326574</xdr:colOff>
      <xdr:row>97</xdr:row>
      <xdr:rowOff>0</xdr:rowOff>
    </xdr:from>
    <xdr:to>
      <xdr:col>3</xdr:col>
      <xdr:colOff>1520928</xdr:colOff>
      <xdr:row>100</xdr:row>
      <xdr:rowOff>210111</xdr:rowOff>
    </xdr:to>
    <xdr:pic>
      <xdr:nvPicPr>
        <xdr:cNvPr id="91" name="Рисунок 90">
          <a:extLst>
            <a:ext uri="{FF2B5EF4-FFF2-40B4-BE49-F238E27FC236}">
              <a16:creationId xmlns:a16="http://schemas.microsoft.com/office/drawing/2014/main" id="{00000000-0008-0000-0200-00005B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326574" y="19017343"/>
          <a:ext cx="2968725" cy="863254"/>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4</xdr:col>
      <xdr:colOff>330895</xdr:colOff>
      <xdr:row>97</xdr:row>
      <xdr:rowOff>175374</xdr:rowOff>
    </xdr:from>
    <xdr:to>
      <xdr:col>4</xdr:col>
      <xdr:colOff>631186</xdr:colOff>
      <xdr:row>100</xdr:row>
      <xdr:rowOff>145538</xdr:rowOff>
    </xdr:to>
    <xdr:pic>
      <xdr:nvPicPr>
        <xdr:cNvPr id="92" name="Рисунок 91">
          <a:extLst>
            <a:ext uri="{FF2B5EF4-FFF2-40B4-BE49-F238E27FC236}">
              <a16:creationId xmlns:a16="http://schemas.microsoft.com/office/drawing/2014/main" id="{00000000-0008-0000-0200-00005C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154752" y="18721910"/>
          <a:ext cx="300291" cy="623307"/>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xdr:from>
      <xdr:col>4</xdr:col>
      <xdr:colOff>293914</xdr:colOff>
      <xdr:row>113</xdr:row>
      <xdr:rowOff>195943</xdr:rowOff>
    </xdr:from>
    <xdr:to>
      <xdr:col>4</xdr:col>
      <xdr:colOff>594205</xdr:colOff>
      <xdr:row>116</xdr:row>
      <xdr:rowOff>166107</xdr:rowOff>
    </xdr:to>
    <xdr:pic>
      <xdr:nvPicPr>
        <xdr:cNvPr id="105" name="Рисунок 104">
          <a:extLst>
            <a:ext uri="{FF2B5EF4-FFF2-40B4-BE49-F238E27FC236}">
              <a16:creationId xmlns:a16="http://schemas.microsoft.com/office/drawing/2014/main" id="{00000000-0008-0000-0200-000069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3657600" y="22370143"/>
          <a:ext cx="300291" cy="623307"/>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editAs="oneCell">
    <xdr:from>
      <xdr:col>2</xdr:col>
      <xdr:colOff>217718</xdr:colOff>
      <xdr:row>132</xdr:row>
      <xdr:rowOff>32658</xdr:rowOff>
    </xdr:from>
    <xdr:to>
      <xdr:col>3</xdr:col>
      <xdr:colOff>1395935</xdr:colOff>
      <xdr:row>136</xdr:row>
      <xdr:rowOff>192621</xdr:rowOff>
    </xdr:to>
    <xdr:pic>
      <xdr:nvPicPr>
        <xdr:cNvPr id="109" name="Рисунок 108">
          <a:extLst>
            <a:ext uri="{FF2B5EF4-FFF2-40B4-BE49-F238E27FC236}">
              <a16:creationId xmlns:a16="http://schemas.microsoft.com/office/drawing/2014/main" id="{00000000-0008-0000-0200-00006D000000}"/>
            </a:ext>
          </a:extLst>
        </xdr:cNvPr>
        <xdr:cNvPicPr>
          <a:picLocks noChangeAspect="1" noChangeArrowheads="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bwMode="auto">
        <a:xfrm>
          <a:off x="217718" y="25897115"/>
          <a:ext cx="2952589" cy="1030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307364</xdr:colOff>
      <xdr:row>132</xdr:row>
      <xdr:rowOff>225279</xdr:rowOff>
    </xdr:from>
    <xdr:to>
      <xdr:col>4</xdr:col>
      <xdr:colOff>607655</xdr:colOff>
      <xdr:row>135</xdr:row>
      <xdr:rowOff>130129</xdr:rowOff>
    </xdr:to>
    <xdr:pic>
      <xdr:nvPicPr>
        <xdr:cNvPr id="110" name="Рисунок 109">
          <a:extLst>
            <a:ext uri="{FF2B5EF4-FFF2-40B4-BE49-F238E27FC236}">
              <a16:creationId xmlns:a16="http://schemas.microsoft.com/office/drawing/2014/main" id="{00000000-0008-0000-0200-00006E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3671050" y="26089736"/>
          <a:ext cx="300291" cy="623307"/>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editAs="oneCell">
    <xdr:from>
      <xdr:col>2</xdr:col>
      <xdr:colOff>408216</xdr:colOff>
      <xdr:row>148</xdr:row>
      <xdr:rowOff>13608</xdr:rowOff>
    </xdr:from>
    <xdr:to>
      <xdr:col>4</xdr:col>
      <xdr:colOff>1</xdr:colOff>
      <xdr:row>152</xdr:row>
      <xdr:rowOff>175533</xdr:rowOff>
    </xdr:to>
    <xdr:pic>
      <xdr:nvPicPr>
        <xdr:cNvPr id="2" name="Рисунок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2966359" y="28289251"/>
          <a:ext cx="2993571" cy="1032782"/>
        </a:xfrm>
        <a:prstGeom prst="rect">
          <a:avLst/>
        </a:prstGeom>
      </xdr:spPr>
    </xdr:pic>
    <xdr:clientData/>
  </xdr:twoCellAnchor>
  <xdr:twoCellAnchor editAs="oneCell">
    <xdr:from>
      <xdr:col>4</xdr:col>
      <xdr:colOff>258536</xdr:colOff>
      <xdr:row>148</xdr:row>
      <xdr:rowOff>81580</xdr:rowOff>
    </xdr:from>
    <xdr:to>
      <xdr:col>4</xdr:col>
      <xdr:colOff>698527</xdr:colOff>
      <xdr:row>152</xdr:row>
      <xdr:rowOff>91115</xdr:rowOff>
    </xdr:to>
    <xdr:pic>
      <xdr:nvPicPr>
        <xdr:cNvPr id="97" name="Рисунок 96">
          <a:extLst>
            <a:ext uri="{FF2B5EF4-FFF2-40B4-BE49-F238E27FC236}">
              <a16:creationId xmlns:a16="http://schemas.microsoft.com/office/drawing/2014/main" id="{00000000-0008-0000-0200-00006100000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a:ext>
          </a:extLst>
        </a:blip>
        <a:srcRect/>
        <a:stretch>
          <a:fillRect/>
        </a:stretch>
      </xdr:blipFill>
      <xdr:spPr bwMode="auto">
        <a:xfrm>
          <a:off x="6082393" y="28357223"/>
          <a:ext cx="439991" cy="880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17</xdr:col>
      <xdr:colOff>191188</xdr:colOff>
      <xdr:row>43</xdr:row>
      <xdr:rowOff>180975</xdr:rowOff>
    </xdr:from>
    <xdr:ext cx="431937" cy="433488"/>
    <xdr:pic>
      <xdr:nvPicPr>
        <xdr:cNvPr id="106" name="Рисунок 105">
          <a:extLst>
            <a:ext uri="{FF2B5EF4-FFF2-40B4-BE49-F238E27FC236}">
              <a16:creationId xmlns:a16="http://schemas.microsoft.com/office/drawing/2014/main" id="{00000000-0008-0000-0200-00006A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3716688" y="10029825"/>
          <a:ext cx="431937" cy="433488"/>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672227</xdr:colOff>
      <xdr:row>43</xdr:row>
      <xdr:rowOff>190500</xdr:rowOff>
    </xdr:from>
    <xdr:ext cx="438353" cy="439927"/>
    <xdr:pic>
      <xdr:nvPicPr>
        <xdr:cNvPr id="111" name="Рисунок 110">
          <a:extLst>
            <a:ext uri="{FF2B5EF4-FFF2-40B4-BE49-F238E27FC236}">
              <a16:creationId xmlns:a16="http://schemas.microsoft.com/office/drawing/2014/main" id="{00000000-0008-0000-0200-00006F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4197727" y="10039350"/>
          <a:ext cx="438353" cy="439927"/>
        </a:xfrm>
        <a:prstGeom prst="rect">
          <a:avLst/>
        </a:prstGeom>
        <a:effectLst>
          <a:outerShdw blurRad="50800" dist="38100" dir="2700000" algn="tl" rotWithShape="0">
            <a:prstClr val="black">
              <a:alpha val="40000"/>
            </a:prstClr>
          </a:outerShdw>
        </a:effectLst>
      </xdr:spPr>
    </xdr:pic>
    <xdr:clientData/>
  </xdr:oneCellAnchor>
  <xdr:twoCellAnchor>
    <xdr:from>
      <xdr:col>4</xdr:col>
      <xdr:colOff>277091</xdr:colOff>
      <xdr:row>42</xdr:row>
      <xdr:rowOff>17318</xdr:rowOff>
    </xdr:from>
    <xdr:to>
      <xdr:col>4</xdr:col>
      <xdr:colOff>577382</xdr:colOff>
      <xdr:row>45</xdr:row>
      <xdr:rowOff>112174</xdr:rowOff>
    </xdr:to>
    <xdr:pic>
      <xdr:nvPicPr>
        <xdr:cNvPr id="115" name="Рисунок 114">
          <a:extLst>
            <a:ext uri="{FF2B5EF4-FFF2-40B4-BE49-F238E27FC236}">
              <a16:creationId xmlns:a16="http://schemas.microsoft.com/office/drawing/2014/main" id="{00000000-0008-0000-0200-000073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6234546" y="9317182"/>
          <a:ext cx="300291" cy="718310"/>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editAs="oneCell">
    <xdr:from>
      <xdr:col>16</xdr:col>
      <xdr:colOff>647700</xdr:colOff>
      <xdr:row>43</xdr:row>
      <xdr:rowOff>196562</xdr:rowOff>
    </xdr:from>
    <xdr:to>
      <xdr:col>17</xdr:col>
      <xdr:colOff>133323</xdr:colOff>
      <xdr:row>45</xdr:row>
      <xdr:rowOff>180975</xdr:rowOff>
    </xdr:to>
    <xdr:pic>
      <xdr:nvPicPr>
        <xdr:cNvPr id="116" name="Рисунок 115">
          <a:extLst>
            <a:ext uri="{FF2B5EF4-FFF2-40B4-BE49-F238E27FC236}">
              <a16:creationId xmlns:a16="http://schemas.microsoft.com/office/drawing/2014/main" id="{00000000-0008-0000-0200-000074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3230225" y="10045412"/>
          <a:ext cx="428598" cy="422563"/>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190500</xdr:colOff>
      <xdr:row>43</xdr:row>
      <xdr:rowOff>188768</xdr:rowOff>
    </xdr:from>
    <xdr:to>
      <xdr:col>16</xdr:col>
      <xdr:colOff>593217</xdr:colOff>
      <xdr:row>45</xdr:row>
      <xdr:rowOff>183239</xdr:rowOff>
    </xdr:to>
    <xdr:pic>
      <xdr:nvPicPr>
        <xdr:cNvPr id="117" name="Рисунок 116">
          <a:extLst>
            <a:ext uri="{FF2B5EF4-FFF2-40B4-BE49-F238E27FC236}">
              <a16:creationId xmlns:a16="http://schemas.microsoft.com/office/drawing/2014/main" id="{00000000-0008-0000-0200-000075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2773025" y="10037618"/>
          <a:ext cx="402717" cy="432621"/>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34636</xdr:colOff>
      <xdr:row>40</xdr:row>
      <xdr:rowOff>225138</xdr:rowOff>
    </xdr:from>
    <xdr:to>
      <xdr:col>3</xdr:col>
      <xdr:colOff>1402772</xdr:colOff>
      <xdr:row>45</xdr:row>
      <xdr:rowOff>164195</xdr:rowOff>
    </xdr:to>
    <xdr:pic>
      <xdr:nvPicPr>
        <xdr:cNvPr id="4" name="Рисунок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2597727" y="9195956"/>
          <a:ext cx="3099954" cy="1050884"/>
        </a:xfrm>
        <a:prstGeom prst="rect">
          <a:avLst/>
        </a:prstGeom>
      </xdr:spPr>
    </xdr:pic>
    <xdr:clientData/>
  </xdr:twoCellAnchor>
  <xdr:twoCellAnchor editAs="oneCell">
    <xdr:from>
      <xdr:col>17</xdr:col>
      <xdr:colOff>106426</xdr:colOff>
      <xdr:row>5</xdr:row>
      <xdr:rowOff>200026</xdr:rowOff>
    </xdr:from>
    <xdr:to>
      <xdr:col>17</xdr:col>
      <xdr:colOff>1057275</xdr:colOff>
      <xdr:row>7</xdr:row>
      <xdr:rowOff>181962</xdr:rowOff>
    </xdr:to>
    <xdr:pic>
      <xdr:nvPicPr>
        <xdr:cNvPr id="7" name="Рисунок 6">
          <a:extLst>
            <a:ext uri="{FF2B5EF4-FFF2-40B4-BE49-F238E27FC236}">
              <a16:creationId xmlns:a16="http://schemas.microsoft.com/office/drawing/2014/main" id="{00000000-0008-0000-0200-000007000000}"/>
            </a:ext>
          </a:extLst>
        </xdr:cNvPr>
        <xdr:cNvPicPr>
          <a:picLocks noChangeAspect="1"/>
        </xdr:cNvPicPr>
      </xdr:nvPicPr>
      <xdr:blipFill rotWithShape="1">
        <a:blip xmlns:r="http://schemas.openxmlformats.org/officeDocument/2006/relationships" r:embed="rId36">
          <a:extLst>
            <a:ext uri="{BEBA8EAE-BF5A-486C-A8C5-ECC9F3942E4B}">
              <a14:imgProps xmlns:a14="http://schemas.microsoft.com/office/drawing/2010/main">
                <a14:imgLayer r:embed="rId37">
                  <a14:imgEffect>
                    <a14:backgroundRemoval t="0" b="100000" l="0" r="100000">
                      <a14:foregroundMark x1="13011" y1="28440" x2="13011" y2="28440"/>
                    </a14:backgroundRemoval>
                  </a14:imgEffect>
                </a14:imgLayer>
              </a14:imgProps>
            </a:ext>
          </a:extLst>
        </a:blip>
        <a:srcRect t="-4087"/>
        <a:stretch/>
      </xdr:blipFill>
      <xdr:spPr>
        <a:xfrm>
          <a:off x="13631926" y="2628901"/>
          <a:ext cx="950849" cy="401036"/>
        </a:xfrm>
        <a:prstGeom prst="rect">
          <a:avLst/>
        </a:prstGeom>
      </xdr:spPr>
    </xdr:pic>
    <xdr:clientData/>
  </xdr:twoCellAnchor>
  <xdr:twoCellAnchor editAs="oneCell">
    <xdr:from>
      <xdr:col>17</xdr:col>
      <xdr:colOff>190501</xdr:colOff>
      <xdr:row>41</xdr:row>
      <xdr:rowOff>167121</xdr:rowOff>
    </xdr:from>
    <xdr:to>
      <xdr:col>17</xdr:col>
      <xdr:colOff>1141350</xdr:colOff>
      <xdr:row>43</xdr:row>
      <xdr:rowOff>168107</xdr:rowOff>
    </xdr:to>
    <xdr:pic>
      <xdr:nvPicPr>
        <xdr:cNvPr id="108" name="Рисунок 107">
          <a:extLst>
            <a:ext uri="{FF2B5EF4-FFF2-40B4-BE49-F238E27FC236}">
              <a16:creationId xmlns:a16="http://schemas.microsoft.com/office/drawing/2014/main" id="{00000000-0008-0000-0200-00006C000000}"/>
            </a:ext>
          </a:extLst>
        </xdr:cNvPr>
        <xdr:cNvPicPr>
          <a:picLocks noChangeAspect="1"/>
        </xdr:cNvPicPr>
      </xdr:nvPicPr>
      <xdr:blipFill rotWithShape="1">
        <a:blip xmlns:r="http://schemas.openxmlformats.org/officeDocument/2006/relationships" r:embed="rId36">
          <a:extLst>
            <a:ext uri="{BEBA8EAE-BF5A-486C-A8C5-ECC9F3942E4B}">
              <a14:imgProps xmlns:a14="http://schemas.microsoft.com/office/drawing/2010/main">
                <a14:imgLayer r:embed="rId37">
                  <a14:imgEffect>
                    <a14:backgroundRemoval t="0" b="100000" l="0" r="100000">
                      <a14:foregroundMark x1="13011" y1="28440" x2="13011" y2="28440"/>
                    </a14:backgroundRemoval>
                  </a14:imgEffect>
                </a14:imgLayer>
              </a14:imgProps>
            </a:ext>
          </a:extLst>
        </a:blip>
        <a:srcRect t="-4087"/>
        <a:stretch/>
      </xdr:blipFill>
      <xdr:spPr>
        <a:xfrm>
          <a:off x="13716001" y="9615921"/>
          <a:ext cx="950849" cy="401036"/>
        </a:xfrm>
        <a:prstGeom prst="rect">
          <a:avLst/>
        </a:prstGeom>
      </xdr:spPr>
    </xdr:pic>
    <xdr:clientData/>
  </xdr:twoCellAnchor>
  <xdr:twoCellAnchor editAs="oneCell">
    <xdr:from>
      <xdr:col>15</xdr:col>
      <xdr:colOff>904875</xdr:colOff>
      <xdr:row>49</xdr:row>
      <xdr:rowOff>0</xdr:rowOff>
    </xdr:from>
    <xdr:to>
      <xdr:col>17</xdr:col>
      <xdr:colOff>7875</xdr:colOff>
      <xdr:row>50</xdr:row>
      <xdr:rowOff>190927</xdr:rowOff>
    </xdr:to>
    <xdr:pic>
      <xdr:nvPicPr>
        <xdr:cNvPr id="113" name="Рисунок 112">
          <a:extLst>
            <a:ext uri="{FF2B5EF4-FFF2-40B4-BE49-F238E27FC236}">
              <a16:creationId xmlns:a16="http://schemas.microsoft.com/office/drawing/2014/main" id="{00000000-0008-0000-0200-000071000000}"/>
            </a:ext>
          </a:extLst>
        </xdr:cNvPr>
        <xdr:cNvPicPr>
          <a:picLocks noChangeAspect="1"/>
        </xdr:cNvPicPr>
      </xdr:nvPicPr>
      <xdr:blipFill>
        <a:blip xmlns:r="http://schemas.openxmlformats.org/officeDocument/2006/relationships" r:embed="rId38">
          <a:extLst>
            <a:ext uri="{BEBA8EAE-BF5A-486C-A8C5-ECC9F3942E4B}">
              <a14:imgProps xmlns:a14="http://schemas.microsoft.com/office/drawing/2010/main">
                <a14:imgLayer r:embed="rId39">
                  <a14:imgEffect>
                    <a14:backgroundRemoval t="0" b="100000" l="0" r="100000"/>
                  </a14:imgEffect>
                </a14:imgLayer>
              </a14:imgProps>
            </a:ext>
          </a:extLst>
        </a:blip>
        <a:stretch>
          <a:fillRect/>
        </a:stretch>
      </xdr:blipFill>
      <xdr:spPr>
        <a:xfrm>
          <a:off x="12573000" y="10953750"/>
          <a:ext cx="960375" cy="400477"/>
        </a:xfrm>
        <a:prstGeom prst="rect">
          <a:avLst/>
        </a:prstGeom>
      </xdr:spPr>
    </xdr:pic>
    <xdr:clientData/>
  </xdr:twoCellAnchor>
  <xdr:twoCellAnchor editAs="oneCell">
    <xdr:from>
      <xdr:col>17</xdr:col>
      <xdr:colOff>133351</xdr:colOff>
      <xdr:row>48</xdr:row>
      <xdr:rowOff>205221</xdr:rowOff>
    </xdr:from>
    <xdr:to>
      <xdr:col>17</xdr:col>
      <xdr:colOff>1084200</xdr:colOff>
      <xdr:row>50</xdr:row>
      <xdr:rowOff>187157</xdr:rowOff>
    </xdr:to>
    <xdr:pic>
      <xdr:nvPicPr>
        <xdr:cNvPr id="114" name="Рисунок 113">
          <a:extLst>
            <a:ext uri="{FF2B5EF4-FFF2-40B4-BE49-F238E27FC236}">
              <a16:creationId xmlns:a16="http://schemas.microsoft.com/office/drawing/2014/main" id="{00000000-0008-0000-0200-000072000000}"/>
            </a:ext>
          </a:extLst>
        </xdr:cNvPr>
        <xdr:cNvPicPr>
          <a:picLocks noChangeAspect="1"/>
        </xdr:cNvPicPr>
      </xdr:nvPicPr>
      <xdr:blipFill rotWithShape="1">
        <a:blip xmlns:r="http://schemas.openxmlformats.org/officeDocument/2006/relationships" r:embed="rId36">
          <a:extLst>
            <a:ext uri="{BEBA8EAE-BF5A-486C-A8C5-ECC9F3942E4B}">
              <a14:imgProps xmlns:a14="http://schemas.microsoft.com/office/drawing/2010/main">
                <a14:imgLayer r:embed="rId37">
                  <a14:imgEffect>
                    <a14:backgroundRemoval t="0" b="100000" l="0" r="100000">
                      <a14:foregroundMark x1="13011" y1="28440" x2="13011" y2="28440"/>
                    </a14:backgroundRemoval>
                  </a14:imgEffect>
                </a14:imgLayer>
              </a14:imgProps>
            </a:ext>
          </a:extLst>
        </a:blip>
        <a:srcRect t="-4087"/>
        <a:stretch/>
      </xdr:blipFill>
      <xdr:spPr>
        <a:xfrm>
          <a:off x="13658851" y="10949421"/>
          <a:ext cx="950849" cy="401036"/>
        </a:xfrm>
        <a:prstGeom prst="rect">
          <a:avLst/>
        </a:prstGeom>
      </xdr:spPr>
    </xdr:pic>
    <xdr:clientData/>
  </xdr:twoCellAnchor>
  <xdr:oneCellAnchor>
    <xdr:from>
      <xdr:col>17</xdr:col>
      <xdr:colOff>914400</xdr:colOff>
      <xdr:row>48</xdr:row>
      <xdr:rowOff>161925</xdr:rowOff>
    </xdr:from>
    <xdr:ext cx="325217" cy="264560"/>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14439900" y="10906125"/>
          <a:ext cx="3252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oneCellAnchor>
    <xdr:from>
      <xdr:col>16</xdr:col>
      <xdr:colOff>819150</xdr:colOff>
      <xdr:row>48</xdr:row>
      <xdr:rowOff>171450</xdr:rowOff>
    </xdr:from>
    <xdr:ext cx="325217" cy="264560"/>
    <xdr:sp macro="" textlink="">
      <xdr:nvSpPr>
        <xdr:cNvPr id="118" name="TextBox 117">
          <a:extLst>
            <a:ext uri="{FF2B5EF4-FFF2-40B4-BE49-F238E27FC236}">
              <a16:creationId xmlns:a16="http://schemas.microsoft.com/office/drawing/2014/main" id="{00000000-0008-0000-0200-000076000000}"/>
            </a:ext>
          </a:extLst>
        </xdr:cNvPr>
        <xdr:cNvSpPr txBox="1"/>
      </xdr:nvSpPr>
      <xdr:spPr>
        <a:xfrm>
          <a:off x="13401675" y="10915650"/>
          <a:ext cx="3252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twoCellAnchor editAs="oneCell">
    <xdr:from>
      <xdr:col>16</xdr:col>
      <xdr:colOff>19051</xdr:colOff>
      <xdr:row>42</xdr:row>
      <xdr:rowOff>0</xdr:rowOff>
    </xdr:from>
    <xdr:to>
      <xdr:col>17</xdr:col>
      <xdr:colOff>28576</xdr:colOff>
      <xdr:row>43</xdr:row>
      <xdr:rowOff>181280</xdr:rowOff>
    </xdr:to>
    <xdr:pic>
      <xdr:nvPicPr>
        <xdr:cNvPr id="119" name="Рисунок 118">
          <a:extLst>
            <a:ext uri="{FF2B5EF4-FFF2-40B4-BE49-F238E27FC236}">
              <a16:creationId xmlns:a16="http://schemas.microsoft.com/office/drawing/2014/main" id="{00000000-0008-0000-0200-000077000000}"/>
            </a:ext>
          </a:extLst>
        </xdr:cNvPr>
        <xdr:cNvPicPr>
          <a:picLocks noChangeAspect="1"/>
        </xdr:cNvPicPr>
      </xdr:nvPicPr>
      <xdr:blipFill>
        <a:blip xmlns:r="http://schemas.openxmlformats.org/officeDocument/2006/relationships" r:embed="rId38">
          <a:extLst>
            <a:ext uri="{BEBA8EAE-BF5A-486C-A8C5-ECC9F3942E4B}">
              <a14:imgProps xmlns:a14="http://schemas.microsoft.com/office/drawing/2010/main">
                <a14:imgLayer r:embed="rId39">
                  <a14:imgEffect>
                    <a14:backgroundRemoval t="0" b="100000" l="0" r="100000"/>
                  </a14:imgEffect>
                </a14:imgLayer>
              </a14:imgProps>
            </a:ext>
          </a:extLst>
        </a:blip>
        <a:stretch>
          <a:fillRect/>
        </a:stretch>
      </xdr:blipFill>
      <xdr:spPr>
        <a:xfrm>
          <a:off x="12601576" y="9648825"/>
          <a:ext cx="952500" cy="381305"/>
        </a:xfrm>
        <a:prstGeom prst="rect">
          <a:avLst/>
        </a:prstGeom>
      </xdr:spPr>
    </xdr:pic>
    <xdr:clientData/>
  </xdr:twoCellAnchor>
  <xdr:twoCellAnchor editAs="oneCell">
    <xdr:from>
      <xdr:col>16</xdr:col>
      <xdr:colOff>0</xdr:colOff>
      <xdr:row>6</xdr:row>
      <xdr:rowOff>0</xdr:rowOff>
    </xdr:from>
    <xdr:to>
      <xdr:col>17</xdr:col>
      <xdr:colOff>17400</xdr:colOff>
      <xdr:row>7</xdr:row>
      <xdr:rowOff>190927</xdr:rowOff>
    </xdr:to>
    <xdr:pic>
      <xdr:nvPicPr>
        <xdr:cNvPr id="122" name="Рисунок 121">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8">
          <a:extLst>
            <a:ext uri="{BEBA8EAE-BF5A-486C-A8C5-ECC9F3942E4B}">
              <a14:imgProps xmlns:a14="http://schemas.microsoft.com/office/drawing/2010/main">
                <a14:imgLayer r:embed="rId39">
                  <a14:imgEffect>
                    <a14:backgroundRemoval t="0" b="100000" l="0" r="100000"/>
                  </a14:imgEffect>
                </a14:imgLayer>
              </a14:imgProps>
            </a:ext>
          </a:extLst>
        </a:blip>
        <a:stretch>
          <a:fillRect/>
        </a:stretch>
      </xdr:blipFill>
      <xdr:spPr>
        <a:xfrm>
          <a:off x="12582525" y="2638425"/>
          <a:ext cx="960375" cy="400477"/>
        </a:xfrm>
        <a:prstGeom prst="rect">
          <a:avLst/>
        </a:prstGeom>
      </xdr:spPr>
    </xdr:pic>
    <xdr:clientData/>
  </xdr:twoCellAnchor>
  <xdr:twoCellAnchor editAs="oneCell">
    <xdr:from>
      <xdr:col>16</xdr:col>
      <xdr:colOff>28575</xdr:colOff>
      <xdr:row>97</xdr:row>
      <xdr:rowOff>147204</xdr:rowOff>
    </xdr:from>
    <xdr:to>
      <xdr:col>17</xdr:col>
      <xdr:colOff>45975</xdr:colOff>
      <xdr:row>99</xdr:row>
      <xdr:rowOff>109531</xdr:rowOff>
    </xdr:to>
    <xdr:pic>
      <xdr:nvPicPr>
        <xdr:cNvPr id="123" name="Рисунок 122">
          <a:extLst>
            <a:ext uri="{FF2B5EF4-FFF2-40B4-BE49-F238E27FC236}">
              <a16:creationId xmlns:a16="http://schemas.microsoft.com/office/drawing/2014/main" id="{00000000-0008-0000-0200-00007B000000}"/>
            </a:ext>
          </a:extLst>
        </xdr:cNvPr>
        <xdr:cNvPicPr>
          <a:picLocks noChangeAspect="1"/>
        </xdr:cNvPicPr>
      </xdr:nvPicPr>
      <xdr:blipFill>
        <a:blip xmlns:r="http://schemas.openxmlformats.org/officeDocument/2006/relationships" r:embed="rId38">
          <a:extLst>
            <a:ext uri="{BEBA8EAE-BF5A-486C-A8C5-ECC9F3942E4B}">
              <a14:imgProps xmlns:a14="http://schemas.microsoft.com/office/drawing/2010/main">
                <a14:imgLayer r:embed="rId39">
                  <a14:imgEffect>
                    <a14:backgroundRemoval t="0" b="100000" l="0" r="100000"/>
                  </a14:imgEffect>
                </a14:imgLayer>
              </a14:imgProps>
            </a:ext>
          </a:extLst>
        </a:blip>
        <a:stretch>
          <a:fillRect/>
        </a:stretch>
      </xdr:blipFill>
      <xdr:spPr>
        <a:xfrm>
          <a:off x="12611100" y="20883129"/>
          <a:ext cx="960375" cy="400477"/>
        </a:xfrm>
        <a:prstGeom prst="rect">
          <a:avLst/>
        </a:prstGeom>
      </xdr:spPr>
    </xdr:pic>
    <xdr:clientData/>
  </xdr:twoCellAnchor>
  <xdr:twoCellAnchor editAs="oneCell">
    <xdr:from>
      <xdr:col>17</xdr:col>
      <xdr:colOff>95251</xdr:colOff>
      <xdr:row>97</xdr:row>
      <xdr:rowOff>122092</xdr:rowOff>
    </xdr:from>
    <xdr:to>
      <xdr:col>17</xdr:col>
      <xdr:colOff>1095375</xdr:colOff>
      <xdr:row>99</xdr:row>
      <xdr:rowOff>105761</xdr:rowOff>
    </xdr:to>
    <xdr:pic>
      <xdr:nvPicPr>
        <xdr:cNvPr id="124" name="Рисунок 123">
          <a:extLst>
            <a:ext uri="{FF2B5EF4-FFF2-40B4-BE49-F238E27FC236}">
              <a16:creationId xmlns:a16="http://schemas.microsoft.com/office/drawing/2014/main" id="{00000000-0008-0000-0200-00007C000000}"/>
            </a:ext>
          </a:extLst>
        </xdr:cNvPr>
        <xdr:cNvPicPr>
          <a:picLocks noChangeAspect="1"/>
        </xdr:cNvPicPr>
      </xdr:nvPicPr>
      <xdr:blipFill rotWithShape="1">
        <a:blip xmlns:r="http://schemas.openxmlformats.org/officeDocument/2006/relationships" r:embed="rId36">
          <a:extLst>
            <a:ext uri="{BEBA8EAE-BF5A-486C-A8C5-ECC9F3942E4B}">
              <a14:imgProps xmlns:a14="http://schemas.microsoft.com/office/drawing/2010/main">
                <a14:imgLayer r:embed="rId37">
                  <a14:imgEffect>
                    <a14:backgroundRemoval t="0" b="100000" l="0" r="100000">
                      <a14:foregroundMark x1="13011" y1="28440" x2="13011" y2="28440"/>
                    </a14:backgroundRemoval>
                  </a14:imgEffect>
                </a14:imgLayer>
              </a14:imgProps>
            </a:ext>
          </a:extLst>
        </a:blip>
        <a:srcRect t="-4087"/>
        <a:stretch/>
      </xdr:blipFill>
      <xdr:spPr>
        <a:xfrm>
          <a:off x="13620751" y="20858017"/>
          <a:ext cx="1000124" cy="421819"/>
        </a:xfrm>
        <a:prstGeom prst="rect">
          <a:avLst/>
        </a:prstGeom>
      </xdr:spPr>
    </xdr:pic>
    <xdr:clientData/>
  </xdr:twoCellAnchor>
  <xdr:twoCellAnchor editAs="oneCell">
    <xdr:from>
      <xdr:col>15</xdr:col>
      <xdr:colOff>904875</xdr:colOff>
      <xdr:row>132</xdr:row>
      <xdr:rowOff>120362</xdr:rowOff>
    </xdr:from>
    <xdr:to>
      <xdr:col>17</xdr:col>
      <xdr:colOff>7875</xdr:colOff>
      <xdr:row>134</xdr:row>
      <xdr:rowOff>82689</xdr:rowOff>
    </xdr:to>
    <xdr:pic>
      <xdr:nvPicPr>
        <xdr:cNvPr id="125" name="Рисунок 124">
          <a:extLst>
            <a:ext uri="{FF2B5EF4-FFF2-40B4-BE49-F238E27FC236}">
              <a16:creationId xmlns:a16="http://schemas.microsoft.com/office/drawing/2014/main" id="{00000000-0008-0000-0200-00007D000000}"/>
            </a:ext>
          </a:extLst>
        </xdr:cNvPr>
        <xdr:cNvPicPr>
          <a:picLocks noChangeAspect="1"/>
        </xdr:cNvPicPr>
      </xdr:nvPicPr>
      <xdr:blipFill>
        <a:blip xmlns:r="http://schemas.openxmlformats.org/officeDocument/2006/relationships" r:embed="rId38">
          <a:extLst>
            <a:ext uri="{BEBA8EAE-BF5A-486C-A8C5-ECC9F3942E4B}">
              <a14:imgProps xmlns:a14="http://schemas.microsoft.com/office/drawing/2010/main">
                <a14:imgLayer r:embed="rId39">
                  <a14:imgEffect>
                    <a14:backgroundRemoval t="0" b="100000" l="0" r="100000"/>
                  </a14:imgEffect>
                </a14:imgLayer>
              </a14:imgProps>
            </a:ext>
          </a:extLst>
        </a:blip>
        <a:stretch>
          <a:fillRect/>
        </a:stretch>
      </xdr:blipFill>
      <xdr:spPr>
        <a:xfrm>
          <a:off x="12573000" y="27609512"/>
          <a:ext cx="960375" cy="400477"/>
        </a:xfrm>
        <a:prstGeom prst="rect">
          <a:avLst/>
        </a:prstGeom>
      </xdr:spPr>
    </xdr:pic>
    <xdr:clientData/>
  </xdr:twoCellAnchor>
  <xdr:twoCellAnchor editAs="oneCell">
    <xdr:from>
      <xdr:col>17</xdr:col>
      <xdr:colOff>57151</xdr:colOff>
      <xdr:row>132</xdr:row>
      <xdr:rowOff>95250</xdr:rowOff>
    </xdr:from>
    <xdr:to>
      <xdr:col>17</xdr:col>
      <xdr:colOff>1057275</xdr:colOff>
      <xdr:row>134</xdr:row>
      <xdr:rowOff>78919</xdr:rowOff>
    </xdr:to>
    <xdr:pic>
      <xdr:nvPicPr>
        <xdr:cNvPr id="126" name="Рисунок 125">
          <a:extLst>
            <a:ext uri="{FF2B5EF4-FFF2-40B4-BE49-F238E27FC236}">
              <a16:creationId xmlns:a16="http://schemas.microsoft.com/office/drawing/2014/main" id="{00000000-0008-0000-0200-00007E000000}"/>
            </a:ext>
          </a:extLst>
        </xdr:cNvPr>
        <xdr:cNvPicPr>
          <a:picLocks noChangeAspect="1"/>
        </xdr:cNvPicPr>
      </xdr:nvPicPr>
      <xdr:blipFill rotWithShape="1">
        <a:blip xmlns:r="http://schemas.openxmlformats.org/officeDocument/2006/relationships" r:embed="rId36">
          <a:extLst>
            <a:ext uri="{BEBA8EAE-BF5A-486C-A8C5-ECC9F3942E4B}">
              <a14:imgProps xmlns:a14="http://schemas.microsoft.com/office/drawing/2010/main">
                <a14:imgLayer r:embed="rId37">
                  <a14:imgEffect>
                    <a14:backgroundRemoval t="0" b="100000" l="0" r="100000">
                      <a14:foregroundMark x1="13011" y1="28440" x2="13011" y2="28440"/>
                    </a14:backgroundRemoval>
                  </a14:imgEffect>
                </a14:imgLayer>
              </a14:imgProps>
            </a:ext>
          </a:extLst>
        </a:blip>
        <a:srcRect t="-4087"/>
        <a:stretch/>
      </xdr:blipFill>
      <xdr:spPr>
        <a:xfrm>
          <a:off x="13582651" y="27584400"/>
          <a:ext cx="1000124" cy="421819"/>
        </a:xfrm>
        <a:prstGeom prst="rect">
          <a:avLst/>
        </a:prstGeom>
      </xdr:spPr>
    </xdr:pic>
    <xdr:clientData/>
  </xdr:twoCellAnchor>
  <xdr:oneCellAnchor>
    <xdr:from>
      <xdr:col>16</xdr:col>
      <xdr:colOff>828675</xdr:colOff>
      <xdr:row>5</xdr:row>
      <xdr:rowOff>180975</xdr:rowOff>
    </xdr:from>
    <xdr:ext cx="254942" cy="264560"/>
    <xdr:sp macro="" textlink="">
      <xdr:nvSpPr>
        <xdr:cNvPr id="127" name="TextBox 126">
          <a:extLst>
            <a:ext uri="{FF2B5EF4-FFF2-40B4-BE49-F238E27FC236}">
              <a16:creationId xmlns:a16="http://schemas.microsoft.com/office/drawing/2014/main" id="{00000000-0008-0000-0200-00007F000000}"/>
            </a:ext>
          </a:extLst>
        </xdr:cNvPr>
        <xdr:cNvSpPr txBox="1"/>
      </xdr:nvSpPr>
      <xdr:spPr>
        <a:xfrm>
          <a:off x="13411200" y="2609850"/>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oneCellAnchor>
    <xdr:from>
      <xdr:col>17</xdr:col>
      <xdr:colOff>923925</xdr:colOff>
      <xdr:row>5</xdr:row>
      <xdr:rowOff>180975</xdr:rowOff>
    </xdr:from>
    <xdr:ext cx="254942" cy="264560"/>
    <xdr:sp macro="" textlink="">
      <xdr:nvSpPr>
        <xdr:cNvPr id="128" name="TextBox 127">
          <a:extLst>
            <a:ext uri="{FF2B5EF4-FFF2-40B4-BE49-F238E27FC236}">
              <a16:creationId xmlns:a16="http://schemas.microsoft.com/office/drawing/2014/main" id="{00000000-0008-0000-0200-000080000000}"/>
            </a:ext>
          </a:extLst>
        </xdr:cNvPr>
        <xdr:cNvSpPr txBox="1"/>
      </xdr:nvSpPr>
      <xdr:spPr>
        <a:xfrm>
          <a:off x="14449425" y="2609850"/>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twoCellAnchor editAs="oneCell">
    <xdr:from>
      <xdr:col>15</xdr:col>
      <xdr:colOff>503464</xdr:colOff>
      <xdr:row>0</xdr:row>
      <xdr:rowOff>0</xdr:rowOff>
    </xdr:from>
    <xdr:to>
      <xdr:col>17</xdr:col>
      <xdr:colOff>1081128</xdr:colOff>
      <xdr:row>0</xdr:row>
      <xdr:rowOff>1158560</xdr:rowOff>
    </xdr:to>
    <xdr:pic>
      <xdr:nvPicPr>
        <xdr:cNvPr id="107" name="Рисунок 106">
          <a:extLst>
            <a:ext uri="{FF2B5EF4-FFF2-40B4-BE49-F238E27FC236}">
              <a16:creationId xmlns:a16="http://schemas.microsoft.com/office/drawing/2014/main" id="{00000000-0008-0000-0200-00006B000000}"/>
            </a:ext>
          </a:extLst>
        </xdr:cNvPr>
        <xdr:cNvPicPr>
          <a:picLocks noChangeAspect="1"/>
        </xdr:cNvPicPr>
      </xdr:nvPicPr>
      <xdr:blipFill>
        <a:blip xmlns:r="http://schemas.openxmlformats.org/officeDocument/2006/relationships" r:embed="rId40" cstate="hqprint">
          <a:extLst>
            <a:ext uri="{28A0092B-C50C-407E-A947-70E740481C1C}">
              <a14:useLocalDpi xmlns:a14="http://schemas.microsoft.com/office/drawing/2010/main" val="0"/>
            </a:ext>
          </a:extLst>
        </a:blip>
        <a:stretch>
          <a:fillRect/>
        </a:stretch>
      </xdr:blipFill>
      <xdr:spPr>
        <a:xfrm>
          <a:off x="12205607" y="0"/>
          <a:ext cx="2428235" cy="1158560"/>
        </a:xfrm>
        <a:prstGeom prst="rect">
          <a:avLst/>
        </a:prstGeom>
      </xdr:spPr>
    </xdr:pic>
    <xdr:clientData/>
  </xdr:twoCellAnchor>
  <xdr:twoCellAnchor>
    <xdr:from>
      <xdr:col>0</xdr:col>
      <xdr:colOff>0</xdr:colOff>
      <xdr:row>183</xdr:row>
      <xdr:rowOff>0</xdr:rowOff>
    </xdr:from>
    <xdr:to>
      <xdr:col>17</xdr:col>
      <xdr:colOff>1182491</xdr:colOff>
      <xdr:row>189</xdr:row>
      <xdr:rowOff>132593</xdr:rowOff>
    </xdr:to>
    <xdr:pic>
      <xdr:nvPicPr>
        <xdr:cNvPr id="6" name="Picture 1047">
          <a:extLst>
            <a:ext uri="{FF2B5EF4-FFF2-40B4-BE49-F238E27FC236}">
              <a16:creationId xmlns:a16="http://schemas.microsoft.com/office/drawing/2014/main" id="{526A25CB-6388-45F9-B49E-FF5BC42F6037}"/>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0" y="38290500"/>
          <a:ext cx="14735205" cy="2935664"/>
        </a:xfrm>
        <a:prstGeom prst="rect">
          <a:avLst/>
        </a:prstGeom>
        <a:noFill/>
        <a:ln w="9525">
          <a:noFill/>
          <a:round/>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66675</xdr:colOff>
      <xdr:row>0</xdr:row>
      <xdr:rowOff>0</xdr:rowOff>
    </xdr:from>
    <xdr:to>
      <xdr:col>12</xdr:col>
      <xdr:colOff>0</xdr:colOff>
      <xdr:row>0</xdr:row>
      <xdr:rowOff>0</xdr:rowOff>
    </xdr:to>
    <xdr:pic>
      <xdr:nvPicPr>
        <xdr:cNvPr id="6" name="Picture 1" descr="verx">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50" y="0"/>
          <a:ext cx="12011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349251</xdr:colOff>
      <xdr:row>23</xdr:row>
      <xdr:rowOff>158751</xdr:rowOff>
    </xdr:from>
    <xdr:to>
      <xdr:col>4</xdr:col>
      <xdr:colOff>1222375</xdr:colOff>
      <xdr:row>23</xdr:row>
      <xdr:rowOff>1190625</xdr:rowOff>
    </xdr:to>
    <xdr:pic>
      <xdr:nvPicPr>
        <xdr:cNvPr id="10" name="Рисунок 9">
          <a:extLst>
            <a:ext uri="{FF2B5EF4-FFF2-40B4-BE49-F238E27FC236}">
              <a16:creationId xmlns:a16="http://schemas.microsoft.com/office/drawing/2014/main" id="{00000000-0008-0000-0300-00000A000000}"/>
            </a:ext>
          </a:extLst>
        </xdr:cNvPr>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bwMode="auto">
        <a:xfrm>
          <a:off x="4746626" y="10334626"/>
          <a:ext cx="2603499" cy="1031874"/>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2</xdr:col>
      <xdr:colOff>11207</xdr:colOff>
      <xdr:row>0</xdr:row>
      <xdr:rowOff>0</xdr:rowOff>
    </xdr:from>
    <xdr:to>
      <xdr:col>3</xdr:col>
      <xdr:colOff>490632</xdr:colOff>
      <xdr:row>1</xdr:row>
      <xdr:rowOff>473</xdr:rowOff>
    </xdr:to>
    <xdr:pic>
      <xdr:nvPicPr>
        <xdr:cNvPr id="14" name="Рисунок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val="0"/>
            </a:ext>
          </a:extLst>
        </a:blip>
        <a:stretch>
          <a:fillRect/>
        </a:stretch>
      </xdr:blipFill>
      <xdr:spPr>
        <a:xfrm>
          <a:off x="2944907" y="0"/>
          <a:ext cx="2038350" cy="1264700"/>
        </a:xfrm>
        <a:prstGeom prst="rect">
          <a:avLst/>
        </a:prstGeom>
      </xdr:spPr>
    </xdr:pic>
    <xdr:clientData/>
  </xdr:twoCellAnchor>
  <xdr:twoCellAnchor editAs="oneCell">
    <xdr:from>
      <xdr:col>3</xdr:col>
      <xdr:colOff>246529</xdr:colOff>
      <xdr:row>20</xdr:row>
      <xdr:rowOff>56028</xdr:rowOff>
    </xdr:from>
    <xdr:to>
      <xdr:col>3</xdr:col>
      <xdr:colOff>1378323</xdr:colOff>
      <xdr:row>20</xdr:row>
      <xdr:rowOff>1190625</xdr:rowOff>
    </xdr:to>
    <xdr:pic>
      <xdr:nvPicPr>
        <xdr:cNvPr id="19" name="Рисунок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4643904" y="6564778"/>
          <a:ext cx="1131794" cy="1134597"/>
        </a:xfrm>
        <a:prstGeom prst="rect">
          <a:avLst/>
        </a:prstGeom>
      </xdr:spPr>
    </xdr:pic>
    <xdr:clientData/>
  </xdr:twoCellAnchor>
  <xdr:twoCellAnchor editAs="oneCell">
    <xdr:from>
      <xdr:col>3</xdr:col>
      <xdr:colOff>268943</xdr:colOff>
      <xdr:row>22</xdr:row>
      <xdr:rowOff>291354</xdr:rowOff>
    </xdr:from>
    <xdr:to>
      <xdr:col>3</xdr:col>
      <xdr:colOff>1423149</xdr:colOff>
      <xdr:row>22</xdr:row>
      <xdr:rowOff>1031876</xdr:rowOff>
    </xdr:to>
    <xdr:pic>
      <xdr:nvPicPr>
        <xdr:cNvPr id="20" name="Рисунок 19">
          <a:extLst>
            <a:ext uri="{FF2B5EF4-FFF2-40B4-BE49-F238E27FC236}">
              <a16:creationId xmlns:a16="http://schemas.microsoft.com/office/drawing/2014/main" id="{00000000-0008-0000-0300-000014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4666318" y="9213104"/>
          <a:ext cx="1154206" cy="740522"/>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212913</xdr:colOff>
      <xdr:row>21</xdr:row>
      <xdr:rowOff>44825</xdr:rowOff>
    </xdr:from>
    <xdr:to>
      <xdr:col>3</xdr:col>
      <xdr:colOff>1389531</xdr:colOff>
      <xdr:row>21</xdr:row>
      <xdr:rowOff>1174750</xdr:rowOff>
    </xdr:to>
    <xdr:pic>
      <xdr:nvPicPr>
        <xdr:cNvPr id="21" name="Рисунок 20">
          <a:extLst>
            <a:ext uri="{FF2B5EF4-FFF2-40B4-BE49-F238E27FC236}">
              <a16:creationId xmlns:a16="http://schemas.microsoft.com/office/drawing/2014/main" id="{00000000-0008-0000-0300-000015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4610288" y="7760075"/>
          <a:ext cx="1176618" cy="1129925"/>
        </a:xfrm>
        <a:prstGeom prst="rect">
          <a:avLst/>
        </a:prstGeom>
        <a:effectLst>
          <a:outerShdw blurRad="50800" dist="38100" dir="2700000" algn="tl" rotWithShape="0">
            <a:prstClr val="black">
              <a:alpha val="40000"/>
            </a:prstClr>
          </a:outerShdw>
        </a:effectLst>
      </xdr:spPr>
    </xdr:pic>
    <xdr:clientData/>
  </xdr:twoCellAnchor>
  <xdr:twoCellAnchor>
    <xdr:from>
      <xdr:col>4</xdr:col>
      <xdr:colOff>199838</xdr:colOff>
      <xdr:row>10</xdr:row>
      <xdr:rowOff>4668</xdr:rowOff>
    </xdr:from>
    <xdr:to>
      <xdr:col>4</xdr:col>
      <xdr:colOff>1085103</xdr:colOff>
      <xdr:row>11</xdr:row>
      <xdr:rowOff>42021</xdr:rowOff>
    </xdr:to>
    <xdr:sp macro="" textlink="">
      <xdr:nvSpPr>
        <xdr:cNvPr id="27" name="TextBox 16">
          <a:extLst>
            <a:ext uri="{FF2B5EF4-FFF2-40B4-BE49-F238E27FC236}">
              <a16:creationId xmlns:a16="http://schemas.microsoft.com/office/drawing/2014/main" id="{00000000-0008-0000-0300-00001B000000}"/>
            </a:ext>
          </a:extLst>
        </xdr:cNvPr>
        <xdr:cNvSpPr txBox="1"/>
      </xdr:nvSpPr>
      <xdr:spPr>
        <a:xfrm>
          <a:off x="6327588" y="3814668"/>
          <a:ext cx="885265" cy="291353"/>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401544</xdr:colOff>
      <xdr:row>8</xdr:row>
      <xdr:rowOff>44075</xdr:rowOff>
    </xdr:from>
    <xdr:to>
      <xdr:col>4</xdr:col>
      <xdr:colOff>884780</xdr:colOff>
      <xdr:row>9</xdr:row>
      <xdr:rowOff>273609</xdr:rowOff>
    </xdr:to>
    <xdr:pic>
      <xdr:nvPicPr>
        <xdr:cNvPr id="28" name="Рисунок 27">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3792444" y="3307975"/>
          <a:ext cx="483236" cy="483534"/>
        </a:xfrm>
        <a:prstGeom prst="rect">
          <a:avLst/>
        </a:prstGeom>
      </xdr:spPr>
    </xdr:pic>
    <xdr:clientData/>
  </xdr:twoCellAnchor>
  <xdr:twoCellAnchor editAs="oneCell">
    <xdr:from>
      <xdr:col>15</xdr:col>
      <xdr:colOff>0</xdr:colOff>
      <xdr:row>10</xdr:row>
      <xdr:rowOff>242458</xdr:rowOff>
    </xdr:from>
    <xdr:to>
      <xdr:col>15</xdr:col>
      <xdr:colOff>437029</xdr:colOff>
      <xdr:row>12</xdr:row>
      <xdr:rowOff>163326</xdr:rowOff>
    </xdr:to>
    <xdr:pic>
      <xdr:nvPicPr>
        <xdr:cNvPr id="29" name="Рисунок 28">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3213773" y="4052458"/>
          <a:ext cx="437029" cy="440413"/>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493031</xdr:colOff>
      <xdr:row>10</xdr:row>
      <xdr:rowOff>242456</xdr:rowOff>
    </xdr:from>
    <xdr:to>
      <xdr:col>16</xdr:col>
      <xdr:colOff>33589</xdr:colOff>
      <xdr:row>12</xdr:row>
      <xdr:rowOff>163324</xdr:rowOff>
    </xdr:to>
    <xdr:pic>
      <xdr:nvPicPr>
        <xdr:cNvPr id="30" name="Рисунок 29">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3706804" y="4052456"/>
          <a:ext cx="441103" cy="440413"/>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79440</xdr:colOff>
      <xdr:row>10</xdr:row>
      <xdr:rowOff>239281</xdr:rowOff>
    </xdr:from>
    <xdr:to>
      <xdr:col>16</xdr:col>
      <xdr:colOff>516469</xdr:colOff>
      <xdr:row>12</xdr:row>
      <xdr:rowOff>161167</xdr:rowOff>
    </xdr:to>
    <xdr:pic>
      <xdr:nvPicPr>
        <xdr:cNvPr id="31" name="Рисунок 30">
          <a:extLst>
            <a:ext uri="{FF2B5EF4-FFF2-40B4-BE49-F238E27FC236}">
              <a16:creationId xmlns:a16="http://schemas.microsoft.com/office/drawing/2014/main" id="{00000000-0008-0000-0300-00001F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4193758" y="4049281"/>
          <a:ext cx="437029" cy="441431"/>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553289</xdr:colOff>
      <xdr:row>10</xdr:row>
      <xdr:rowOff>237549</xdr:rowOff>
    </xdr:from>
    <xdr:to>
      <xdr:col>16</xdr:col>
      <xdr:colOff>991664</xdr:colOff>
      <xdr:row>12</xdr:row>
      <xdr:rowOff>159435</xdr:rowOff>
    </xdr:to>
    <xdr:pic>
      <xdr:nvPicPr>
        <xdr:cNvPr id="32" name="Рисунок 31">
          <a:extLst>
            <a:ext uri="{FF2B5EF4-FFF2-40B4-BE49-F238E27FC236}">
              <a16:creationId xmlns:a16="http://schemas.microsoft.com/office/drawing/2014/main" id="{00000000-0008-0000-0300-000020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4667607" y="4047549"/>
          <a:ext cx="438375" cy="441431"/>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302558</xdr:colOff>
      <xdr:row>7</xdr:row>
      <xdr:rowOff>112059</xdr:rowOff>
    </xdr:from>
    <xdr:to>
      <xdr:col>3</xdr:col>
      <xdr:colOff>1540808</xdr:colOff>
      <xdr:row>12</xdr:row>
      <xdr:rowOff>89647</xdr:rowOff>
    </xdr:to>
    <xdr:pic>
      <xdr:nvPicPr>
        <xdr:cNvPr id="23" name="Рисунок 22">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a:ext>
          </a:extLst>
        </a:blip>
        <a:srcRect/>
        <a:stretch>
          <a:fillRect/>
        </a:stretch>
      </xdr:blipFill>
      <xdr:spPr bwMode="auto">
        <a:xfrm>
          <a:off x="302558" y="3148853"/>
          <a:ext cx="2795868" cy="1266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1568821</xdr:colOff>
      <xdr:row>0</xdr:row>
      <xdr:rowOff>44823</xdr:rowOff>
    </xdr:from>
    <xdr:ext cx="8987118" cy="118821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3127457" y="44823"/>
          <a:ext cx="8987118" cy="1188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algn="ctr"/>
          <a:r>
            <a:rPr lang="ru-RU" sz="2400" b="1" baseline="0">
              <a:solidFill>
                <a:srgbClr val="037D7A"/>
              </a:solidFill>
              <a:latin typeface="+mn-lt"/>
              <a:ea typeface="+mn-ea"/>
              <a:cs typeface="+mn-cs"/>
            </a:rPr>
            <a:t>ПРАЙС-ЛИСТ</a:t>
          </a:r>
          <a:r>
            <a:rPr lang="ru-RU" sz="2500" b="1" baseline="0">
              <a:solidFill>
                <a:srgbClr val="C00000"/>
              </a:solidFill>
            </a:rPr>
            <a:t> </a:t>
          </a:r>
        </a:p>
        <a:p>
          <a:pPr algn="ctr"/>
          <a:r>
            <a:rPr lang="ru-RU" sz="2000" b="1" baseline="0">
              <a:solidFill>
                <a:srgbClr val="037D7A"/>
              </a:solidFill>
            </a:rPr>
            <a:t>ИНВЕРТОРНЫЕ СПЛИТ-СИСТЕМЫ С ФУНКЦИЕЙ ПРИТОКА СВЕЖЕГО ВОЗДУХА</a:t>
          </a:r>
        </a:p>
      </xdr:txBody>
    </xdr:sp>
    <xdr:clientData/>
  </xdr:oneCellAnchor>
  <xdr:twoCellAnchor editAs="oneCell">
    <xdr:from>
      <xdr:col>16</xdr:col>
      <xdr:colOff>44947</xdr:colOff>
      <xdr:row>7</xdr:row>
      <xdr:rowOff>69273</xdr:rowOff>
    </xdr:from>
    <xdr:to>
      <xdr:col>16</xdr:col>
      <xdr:colOff>995796</xdr:colOff>
      <xdr:row>8</xdr:row>
      <xdr:rowOff>245173</xdr:rowOff>
    </xdr:to>
    <xdr:pic>
      <xdr:nvPicPr>
        <xdr:cNvPr id="22" name="Рисунок 21">
          <a:extLst>
            <a:ext uri="{FF2B5EF4-FFF2-40B4-BE49-F238E27FC236}">
              <a16:creationId xmlns:a16="http://schemas.microsoft.com/office/drawing/2014/main" id="{00000000-0008-0000-0300-000016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backgroundRemoval t="0" b="100000" l="0" r="100000">
                      <a14:foregroundMark x1="13011" y1="28440" x2="13011" y2="28440"/>
                    </a14:backgroundRemoval>
                  </a14:imgEffect>
                </a14:imgLayer>
              </a14:imgProps>
            </a:ext>
          </a:extLst>
        </a:blip>
        <a:srcRect t="-4087"/>
        <a:stretch/>
      </xdr:blipFill>
      <xdr:spPr>
        <a:xfrm>
          <a:off x="14159265" y="3099955"/>
          <a:ext cx="950849" cy="401036"/>
        </a:xfrm>
        <a:prstGeom prst="rect">
          <a:avLst/>
        </a:prstGeom>
      </xdr:spPr>
    </xdr:pic>
    <xdr:clientData/>
  </xdr:twoCellAnchor>
  <xdr:twoCellAnchor editAs="oneCell">
    <xdr:from>
      <xdr:col>14</xdr:col>
      <xdr:colOff>796637</xdr:colOff>
      <xdr:row>7</xdr:row>
      <xdr:rowOff>78797</xdr:rowOff>
    </xdr:from>
    <xdr:to>
      <xdr:col>15</xdr:col>
      <xdr:colOff>856466</xdr:colOff>
      <xdr:row>8</xdr:row>
      <xdr:rowOff>254138</xdr:rowOff>
    </xdr:to>
    <xdr:pic>
      <xdr:nvPicPr>
        <xdr:cNvPr id="25" name="Рисунок 24">
          <a:extLst>
            <a:ext uri="{FF2B5EF4-FFF2-40B4-BE49-F238E27FC236}">
              <a16:creationId xmlns:a16="http://schemas.microsoft.com/office/drawing/2014/main" id="{00000000-0008-0000-0300-000019000000}"/>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backgroundRemoval t="0" b="100000" l="0" r="100000"/>
                  </a14:imgEffect>
                </a14:imgLayer>
              </a14:imgProps>
            </a:ext>
          </a:extLst>
        </a:blip>
        <a:stretch>
          <a:fillRect/>
        </a:stretch>
      </xdr:blipFill>
      <xdr:spPr>
        <a:xfrm>
          <a:off x="13109864" y="3109479"/>
          <a:ext cx="960375" cy="400477"/>
        </a:xfrm>
        <a:prstGeom prst="rect">
          <a:avLst/>
        </a:prstGeom>
      </xdr:spPr>
    </xdr:pic>
    <xdr:clientData/>
  </xdr:twoCellAnchor>
  <xdr:twoCellAnchor editAs="oneCell">
    <xdr:from>
      <xdr:col>14</xdr:col>
      <xdr:colOff>0</xdr:colOff>
      <xdr:row>0</xdr:row>
      <xdr:rowOff>0</xdr:rowOff>
    </xdr:from>
    <xdr:to>
      <xdr:col>16</xdr:col>
      <xdr:colOff>627144</xdr:colOff>
      <xdr:row>0</xdr:row>
      <xdr:rowOff>1158560</xdr:rowOff>
    </xdr:to>
    <xdr:pic>
      <xdr:nvPicPr>
        <xdr:cNvPr id="26" name="Рисунок 25">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17" cstate="hqprint">
          <a:extLst>
            <a:ext uri="{28A0092B-C50C-407E-A947-70E740481C1C}">
              <a14:useLocalDpi xmlns:a14="http://schemas.microsoft.com/office/drawing/2010/main" val="0"/>
            </a:ext>
          </a:extLst>
        </a:blip>
        <a:stretch>
          <a:fillRect/>
        </a:stretch>
      </xdr:blipFill>
      <xdr:spPr>
        <a:xfrm>
          <a:off x="12313227" y="0"/>
          <a:ext cx="2428235" cy="1158560"/>
        </a:xfrm>
        <a:prstGeom prst="rect">
          <a:avLst/>
        </a:prstGeom>
      </xdr:spPr>
    </xdr:pic>
    <xdr:clientData/>
  </xdr:twoCellAnchor>
  <xdr:twoCellAnchor>
    <xdr:from>
      <xdr:col>0</xdr:col>
      <xdr:colOff>0</xdr:colOff>
      <xdr:row>24</xdr:row>
      <xdr:rowOff>0</xdr:rowOff>
    </xdr:from>
    <xdr:to>
      <xdr:col>17</xdr:col>
      <xdr:colOff>41409</xdr:colOff>
      <xdr:row>31</xdr:row>
      <xdr:rowOff>121227</xdr:rowOff>
    </xdr:to>
    <xdr:pic>
      <xdr:nvPicPr>
        <xdr:cNvPr id="3" name="Picture 1047">
          <a:extLst>
            <a:ext uri="{FF2B5EF4-FFF2-40B4-BE49-F238E27FC236}">
              <a16:creationId xmlns:a16="http://schemas.microsoft.com/office/drawing/2014/main" id="{F4C66D51-82DA-43B7-B9F7-F56A4BE39457}"/>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0" y="10806545"/>
          <a:ext cx="15212136" cy="3030682"/>
        </a:xfrm>
        <a:prstGeom prst="rect">
          <a:avLst/>
        </a:prstGeom>
        <a:noFill/>
        <a:ln w="9525">
          <a:noFill/>
          <a:round/>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66675</xdr:colOff>
      <xdr:row>0</xdr:row>
      <xdr:rowOff>0</xdr:rowOff>
    </xdr:from>
    <xdr:to>
      <xdr:col>11</xdr:col>
      <xdr:colOff>0</xdr:colOff>
      <xdr:row>0</xdr:row>
      <xdr:rowOff>0</xdr:rowOff>
    </xdr:to>
    <xdr:pic>
      <xdr:nvPicPr>
        <xdr:cNvPr id="6" name="Picture 1" descr="verx">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0"/>
          <a:ext cx="5419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131669</xdr:colOff>
      <xdr:row>232</xdr:row>
      <xdr:rowOff>108324</xdr:rowOff>
    </xdr:from>
    <xdr:to>
      <xdr:col>3</xdr:col>
      <xdr:colOff>1490382</xdr:colOff>
      <xdr:row>233</xdr:row>
      <xdr:rowOff>10875</xdr:rowOff>
    </xdr:to>
    <xdr:pic>
      <xdr:nvPicPr>
        <xdr:cNvPr id="75" name="Рисунок 74">
          <a:extLst>
            <a:ext uri="{FF2B5EF4-FFF2-40B4-BE49-F238E27FC236}">
              <a16:creationId xmlns:a16="http://schemas.microsoft.com/office/drawing/2014/main" id="{00000000-0008-0000-0400-00004B000000}"/>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4927787" y="34028530"/>
          <a:ext cx="1358713" cy="462843"/>
        </a:xfrm>
        <a:prstGeom prst="rect">
          <a:avLst/>
        </a:prstGeom>
      </xdr:spPr>
    </xdr:pic>
    <xdr:clientData/>
  </xdr:twoCellAnchor>
  <xdr:twoCellAnchor editAs="oneCell">
    <xdr:from>
      <xdr:col>2</xdr:col>
      <xdr:colOff>11207</xdr:colOff>
      <xdr:row>0</xdr:row>
      <xdr:rowOff>0</xdr:rowOff>
    </xdr:from>
    <xdr:to>
      <xdr:col>3</xdr:col>
      <xdr:colOff>279836</xdr:colOff>
      <xdr:row>1</xdr:row>
      <xdr:rowOff>3167</xdr:rowOff>
    </xdr:to>
    <xdr:pic>
      <xdr:nvPicPr>
        <xdr:cNvPr id="89" name="Рисунок 88">
          <a:extLst>
            <a:ext uri="{FF2B5EF4-FFF2-40B4-BE49-F238E27FC236}">
              <a16:creationId xmlns:a16="http://schemas.microsoft.com/office/drawing/2014/main" id="{00000000-0008-0000-0400-000059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2563907" y="0"/>
          <a:ext cx="2037790" cy="1264700"/>
        </a:xfrm>
        <a:prstGeom prst="rect">
          <a:avLst/>
        </a:prstGeom>
      </xdr:spPr>
    </xdr:pic>
    <xdr:clientData/>
  </xdr:twoCellAnchor>
  <xdr:oneCellAnchor>
    <xdr:from>
      <xdr:col>5</xdr:col>
      <xdr:colOff>683562</xdr:colOff>
      <xdr:row>0</xdr:row>
      <xdr:rowOff>67234</xdr:rowOff>
    </xdr:from>
    <xdr:ext cx="5647761" cy="1188210"/>
    <xdr:sp macro="" textlink="">
      <xdr:nvSpPr>
        <xdr:cNvPr id="91" name="TextBox 90">
          <a:extLst>
            <a:ext uri="{FF2B5EF4-FFF2-40B4-BE49-F238E27FC236}">
              <a16:creationId xmlns:a16="http://schemas.microsoft.com/office/drawing/2014/main" id="{00000000-0008-0000-0400-00005B000000}"/>
            </a:ext>
          </a:extLst>
        </xdr:cNvPr>
        <xdr:cNvSpPr txBox="1"/>
      </xdr:nvSpPr>
      <xdr:spPr>
        <a:xfrm>
          <a:off x="5065062" y="67234"/>
          <a:ext cx="5647761" cy="1188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algn="ctr"/>
          <a:r>
            <a:rPr lang="ru-RU" sz="2400" b="1" baseline="0">
              <a:solidFill>
                <a:srgbClr val="037D7A"/>
              </a:solidFill>
              <a:latin typeface="+mn-lt"/>
              <a:ea typeface="+mn-ea"/>
              <a:cs typeface="+mn-cs"/>
            </a:rPr>
            <a:t>ПРАЙС-ЛИСТ</a:t>
          </a:r>
          <a:r>
            <a:rPr lang="ru-RU" sz="2500" b="1" baseline="0">
              <a:solidFill>
                <a:srgbClr val="C00000"/>
              </a:solidFill>
            </a:rPr>
            <a:t> </a:t>
          </a:r>
          <a:endParaRPr lang="ru-RU" sz="2400" b="1" baseline="0">
            <a:solidFill>
              <a:srgbClr val="C00000"/>
            </a:solidFill>
            <a:effectLst/>
            <a:latin typeface="+mn-lt"/>
            <a:ea typeface="+mn-ea"/>
            <a:cs typeface="+mn-cs"/>
          </a:endParaRPr>
        </a:p>
        <a:p>
          <a:pPr algn="ctr"/>
          <a:r>
            <a:rPr lang="ru-RU" sz="2000" b="1" baseline="0">
              <a:solidFill>
                <a:srgbClr val="037D7A"/>
              </a:solidFill>
            </a:rPr>
            <a:t>ИНВЕРТОРНЫЕ СПЛИТ-СИСТЕМЫ</a:t>
          </a:r>
          <a:endParaRPr lang="ru-RU" sz="2000" b="1">
            <a:solidFill>
              <a:srgbClr val="037D7A"/>
            </a:solidFill>
          </a:endParaRPr>
        </a:p>
      </xdr:txBody>
    </xdr:sp>
    <xdr:clientData/>
  </xdr:oneCellAnchor>
  <xdr:twoCellAnchor editAs="oneCell">
    <xdr:from>
      <xdr:col>16</xdr:col>
      <xdr:colOff>12734</xdr:colOff>
      <xdr:row>30</xdr:row>
      <xdr:rowOff>0</xdr:rowOff>
    </xdr:from>
    <xdr:to>
      <xdr:col>16</xdr:col>
      <xdr:colOff>449764</xdr:colOff>
      <xdr:row>31</xdr:row>
      <xdr:rowOff>211917</xdr:rowOff>
    </xdr:to>
    <xdr:pic>
      <xdr:nvPicPr>
        <xdr:cNvPr id="234" name="Рисунок 233">
          <a:extLst>
            <a:ext uri="{FF2B5EF4-FFF2-40B4-BE49-F238E27FC236}">
              <a16:creationId xmlns:a16="http://schemas.microsoft.com/office/drawing/2014/main" id="{00000000-0008-0000-0400-0000EA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6989646" y="8639735"/>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517923</xdr:colOff>
      <xdr:row>30</xdr:row>
      <xdr:rowOff>11206</xdr:rowOff>
    </xdr:from>
    <xdr:to>
      <xdr:col>17</xdr:col>
      <xdr:colOff>47277</xdr:colOff>
      <xdr:row>31</xdr:row>
      <xdr:rowOff>210672</xdr:rowOff>
    </xdr:to>
    <xdr:pic>
      <xdr:nvPicPr>
        <xdr:cNvPr id="235" name="Рисунок 234">
          <a:extLst>
            <a:ext uri="{FF2B5EF4-FFF2-40B4-BE49-F238E27FC236}">
              <a16:creationId xmlns:a16="http://schemas.microsoft.com/office/drawing/2014/main" id="{00000000-0008-0000-0400-0000EB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7494835" y="8650941"/>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126644</xdr:colOff>
      <xdr:row>30</xdr:row>
      <xdr:rowOff>0</xdr:rowOff>
    </xdr:from>
    <xdr:to>
      <xdr:col>17</xdr:col>
      <xdr:colOff>563674</xdr:colOff>
      <xdr:row>31</xdr:row>
      <xdr:rowOff>211917</xdr:rowOff>
    </xdr:to>
    <xdr:pic>
      <xdr:nvPicPr>
        <xdr:cNvPr id="237" name="Рисунок 236">
          <a:extLst>
            <a:ext uri="{FF2B5EF4-FFF2-40B4-BE49-F238E27FC236}">
              <a16:creationId xmlns:a16="http://schemas.microsoft.com/office/drawing/2014/main" id="{00000000-0008-0000-0400-0000ED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8011232" y="8639735"/>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0</xdr:colOff>
      <xdr:row>50</xdr:row>
      <xdr:rowOff>1529</xdr:rowOff>
    </xdr:from>
    <xdr:to>
      <xdr:col>16</xdr:col>
      <xdr:colOff>437030</xdr:colOff>
      <xdr:row>51</xdr:row>
      <xdr:rowOff>206600</xdr:rowOff>
    </xdr:to>
    <xdr:pic>
      <xdr:nvPicPr>
        <xdr:cNvPr id="238" name="Рисунок 237">
          <a:extLst>
            <a:ext uri="{FF2B5EF4-FFF2-40B4-BE49-F238E27FC236}">
              <a16:creationId xmlns:a16="http://schemas.microsoft.com/office/drawing/2014/main" id="{00000000-0008-0000-0400-0000EE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455588" y="11666853"/>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505190</xdr:colOff>
      <xdr:row>50</xdr:row>
      <xdr:rowOff>12736</xdr:rowOff>
    </xdr:from>
    <xdr:to>
      <xdr:col>17</xdr:col>
      <xdr:colOff>26599</xdr:colOff>
      <xdr:row>51</xdr:row>
      <xdr:rowOff>214315</xdr:rowOff>
    </xdr:to>
    <xdr:pic>
      <xdr:nvPicPr>
        <xdr:cNvPr id="239" name="Рисунок 238">
          <a:extLst>
            <a:ext uri="{FF2B5EF4-FFF2-40B4-BE49-F238E27FC236}">
              <a16:creationId xmlns:a16="http://schemas.microsoft.com/office/drawing/2014/main" id="{00000000-0008-0000-0400-0000EF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3959253" y="12228549"/>
          <a:ext cx="426284" cy="427796"/>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102004</xdr:colOff>
      <xdr:row>50</xdr:row>
      <xdr:rowOff>25342</xdr:rowOff>
    </xdr:from>
    <xdr:to>
      <xdr:col>17</xdr:col>
      <xdr:colOff>539034</xdr:colOff>
      <xdr:row>52</xdr:row>
      <xdr:rowOff>4194</xdr:rowOff>
    </xdr:to>
    <xdr:pic>
      <xdr:nvPicPr>
        <xdr:cNvPr id="241" name="Рисунок 240">
          <a:extLst>
            <a:ext uri="{FF2B5EF4-FFF2-40B4-BE49-F238E27FC236}">
              <a16:creationId xmlns:a16="http://schemas.microsoft.com/office/drawing/2014/main" id="{00000000-0008-0000-0400-0000F1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460942" y="12241155"/>
          <a:ext cx="437030" cy="431288"/>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0</xdr:colOff>
      <xdr:row>66</xdr:row>
      <xdr:rowOff>1529</xdr:rowOff>
    </xdr:from>
    <xdr:to>
      <xdr:col>16</xdr:col>
      <xdr:colOff>437030</xdr:colOff>
      <xdr:row>67</xdr:row>
      <xdr:rowOff>206595</xdr:rowOff>
    </xdr:to>
    <xdr:pic>
      <xdr:nvPicPr>
        <xdr:cNvPr id="242" name="Рисунок 241">
          <a:extLst>
            <a:ext uri="{FF2B5EF4-FFF2-40B4-BE49-F238E27FC236}">
              <a16:creationId xmlns:a16="http://schemas.microsoft.com/office/drawing/2014/main" id="{00000000-0008-0000-0400-0000F2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455588" y="14289029"/>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113910</xdr:colOff>
      <xdr:row>66</xdr:row>
      <xdr:rowOff>1529</xdr:rowOff>
    </xdr:from>
    <xdr:to>
      <xdr:col>17</xdr:col>
      <xdr:colOff>550940</xdr:colOff>
      <xdr:row>67</xdr:row>
      <xdr:rowOff>206595</xdr:rowOff>
    </xdr:to>
    <xdr:pic>
      <xdr:nvPicPr>
        <xdr:cNvPr id="245" name="Рисунок 244">
          <a:extLst>
            <a:ext uri="{FF2B5EF4-FFF2-40B4-BE49-F238E27FC236}">
              <a16:creationId xmlns:a16="http://schemas.microsoft.com/office/drawing/2014/main" id="{00000000-0008-0000-0400-0000F5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5477175" y="14289029"/>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504265</xdr:colOff>
      <xdr:row>66</xdr:row>
      <xdr:rowOff>0</xdr:rowOff>
    </xdr:from>
    <xdr:to>
      <xdr:col>17</xdr:col>
      <xdr:colOff>44825</xdr:colOff>
      <xdr:row>67</xdr:row>
      <xdr:rowOff>222129</xdr:rowOff>
    </xdr:to>
    <xdr:pic>
      <xdr:nvPicPr>
        <xdr:cNvPr id="246" name="Рисунок 245">
          <a:extLst>
            <a:ext uri="{FF2B5EF4-FFF2-40B4-BE49-F238E27FC236}">
              <a16:creationId xmlns:a16="http://schemas.microsoft.com/office/drawing/2014/main" id="{00000000-0008-0000-0400-0000F6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4959853" y="14287500"/>
          <a:ext cx="448236" cy="44961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0</xdr:colOff>
      <xdr:row>77</xdr:row>
      <xdr:rowOff>1529</xdr:rowOff>
    </xdr:from>
    <xdr:to>
      <xdr:col>16</xdr:col>
      <xdr:colOff>437030</xdr:colOff>
      <xdr:row>78</xdr:row>
      <xdr:rowOff>203240</xdr:rowOff>
    </xdr:to>
    <xdr:pic>
      <xdr:nvPicPr>
        <xdr:cNvPr id="247" name="Рисунок 246">
          <a:extLst>
            <a:ext uri="{FF2B5EF4-FFF2-40B4-BE49-F238E27FC236}">
              <a16:creationId xmlns:a16="http://schemas.microsoft.com/office/drawing/2014/main" id="{00000000-0008-0000-0400-0000F7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4455588" y="16911205"/>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113910</xdr:colOff>
      <xdr:row>77</xdr:row>
      <xdr:rowOff>1529</xdr:rowOff>
    </xdr:from>
    <xdr:to>
      <xdr:col>17</xdr:col>
      <xdr:colOff>550940</xdr:colOff>
      <xdr:row>78</xdr:row>
      <xdr:rowOff>203240</xdr:rowOff>
    </xdr:to>
    <xdr:pic>
      <xdr:nvPicPr>
        <xdr:cNvPr id="249" name="Рисунок 248">
          <a:extLst>
            <a:ext uri="{FF2B5EF4-FFF2-40B4-BE49-F238E27FC236}">
              <a16:creationId xmlns:a16="http://schemas.microsoft.com/office/drawing/2014/main" id="{00000000-0008-0000-0400-0000F9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5477175" y="16911205"/>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504265</xdr:colOff>
      <xdr:row>77</xdr:row>
      <xdr:rowOff>0</xdr:rowOff>
    </xdr:from>
    <xdr:to>
      <xdr:col>17</xdr:col>
      <xdr:colOff>44825</xdr:colOff>
      <xdr:row>78</xdr:row>
      <xdr:rowOff>214291</xdr:rowOff>
    </xdr:to>
    <xdr:pic>
      <xdr:nvPicPr>
        <xdr:cNvPr id="250" name="Рисунок 249">
          <a:extLst>
            <a:ext uri="{FF2B5EF4-FFF2-40B4-BE49-F238E27FC236}">
              <a16:creationId xmlns:a16="http://schemas.microsoft.com/office/drawing/2014/main" id="{00000000-0008-0000-0400-0000FA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4959853" y="16909676"/>
          <a:ext cx="448236" cy="449610"/>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1035845</xdr:colOff>
      <xdr:row>121</xdr:row>
      <xdr:rowOff>190503</xdr:rowOff>
    </xdr:from>
    <xdr:to>
      <xdr:col>16</xdr:col>
      <xdr:colOff>436331</xdr:colOff>
      <xdr:row>122</xdr:row>
      <xdr:rowOff>403394</xdr:rowOff>
    </xdr:to>
    <xdr:pic>
      <xdr:nvPicPr>
        <xdr:cNvPr id="261" name="Рисунок 260">
          <a:extLst>
            <a:ext uri="{FF2B5EF4-FFF2-40B4-BE49-F238E27FC236}">
              <a16:creationId xmlns:a16="http://schemas.microsoft.com/office/drawing/2014/main" id="{00000000-0008-0000-0400-00000501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3727908" y="27729659"/>
          <a:ext cx="448236" cy="427204"/>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503610</xdr:colOff>
      <xdr:row>121</xdr:row>
      <xdr:rowOff>201083</xdr:rowOff>
    </xdr:from>
    <xdr:to>
      <xdr:col>17</xdr:col>
      <xdr:colOff>32963</xdr:colOff>
      <xdr:row>122</xdr:row>
      <xdr:rowOff>401387</xdr:rowOff>
    </xdr:to>
    <xdr:pic>
      <xdr:nvPicPr>
        <xdr:cNvPr id="262" name="Рисунок 261">
          <a:extLst>
            <a:ext uri="{FF2B5EF4-FFF2-40B4-BE49-F238E27FC236}">
              <a16:creationId xmlns:a16="http://schemas.microsoft.com/office/drawing/2014/main" id="{00000000-0008-0000-0400-00000601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3957673" y="27740239"/>
          <a:ext cx="434228" cy="414617"/>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77218</xdr:colOff>
      <xdr:row>121</xdr:row>
      <xdr:rowOff>200639</xdr:rowOff>
    </xdr:from>
    <xdr:to>
      <xdr:col>17</xdr:col>
      <xdr:colOff>514070</xdr:colOff>
      <xdr:row>122</xdr:row>
      <xdr:rowOff>400766</xdr:rowOff>
    </xdr:to>
    <xdr:pic>
      <xdr:nvPicPr>
        <xdr:cNvPr id="263" name="Рисунок 262">
          <a:extLst>
            <a:ext uri="{FF2B5EF4-FFF2-40B4-BE49-F238E27FC236}">
              <a16:creationId xmlns:a16="http://schemas.microsoft.com/office/drawing/2014/main" id="{00000000-0008-0000-0400-00000701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4436156" y="27739795"/>
          <a:ext cx="436852" cy="414440"/>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552303</xdr:colOff>
      <xdr:row>121</xdr:row>
      <xdr:rowOff>204585</xdr:rowOff>
    </xdr:from>
    <xdr:to>
      <xdr:col>17</xdr:col>
      <xdr:colOff>997036</xdr:colOff>
      <xdr:row>122</xdr:row>
      <xdr:rowOff>412593</xdr:rowOff>
    </xdr:to>
    <xdr:pic>
      <xdr:nvPicPr>
        <xdr:cNvPr id="264" name="Рисунок 263">
          <a:extLst>
            <a:ext uri="{FF2B5EF4-FFF2-40B4-BE49-F238E27FC236}">
              <a16:creationId xmlns:a16="http://schemas.microsoft.com/office/drawing/2014/main" id="{00000000-0008-0000-0400-00000801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4911241" y="27743741"/>
          <a:ext cx="444733" cy="422321"/>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0</xdr:colOff>
      <xdr:row>216</xdr:row>
      <xdr:rowOff>297656</xdr:rowOff>
    </xdr:from>
    <xdr:to>
      <xdr:col>16</xdr:col>
      <xdr:colOff>427435</xdr:colOff>
      <xdr:row>217</xdr:row>
      <xdr:rowOff>290725</xdr:rowOff>
    </xdr:to>
    <xdr:pic>
      <xdr:nvPicPr>
        <xdr:cNvPr id="265" name="Рисунок 264">
          <a:extLst>
            <a:ext uri="{FF2B5EF4-FFF2-40B4-BE49-F238E27FC236}">
              <a16:creationId xmlns:a16="http://schemas.microsoft.com/office/drawing/2014/main" id="{00000000-0008-0000-0400-00000901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3739813" y="46220062"/>
          <a:ext cx="427435" cy="421695"/>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484064</xdr:colOff>
      <xdr:row>216</xdr:row>
      <xdr:rowOff>297656</xdr:rowOff>
    </xdr:from>
    <xdr:to>
      <xdr:col>17</xdr:col>
      <xdr:colOff>2517</xdr:colOff>
      <xdr:row>217</xdr:row>
      <xdr:rowOff>290725</xdr:rowOff>
    </xdr:to>
    <xdr:pic>
      <xdr:nvPicPr>
        <xdr:cNvPr id="266" name="Рисунок 265">
          <a:extLst>
            <a:ext uri="{FF2B5EF4-FFF2-40B4-BE49-F238E27FC236}">
              <a16:creationId xmlns:a16="http://schemas.microsoft.com/office/drawing/2014/main" id="{00000000-0008-0000-0400-00000A01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4223877" y="46220062"/>
          <a:ext cx="423328" cy="421695"/>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569685</xdr:colOff>
      <xdr:row>216</xdr:row>
      <xdr:rowOff>296185</xdr:rowOff>
    </xdr:from>
    <xdr:to>
      <xdr:col>17</xdr:col>
      <xdr:colOff>997120</xdr:colOff>
      <xdr:row>217</xdr:row>
      <xdr:rowOff>283286</xdr:rowOff>
    </xdr:to>
    <xdr:pic>
      <xdr:nvPicPr>
        <xdr:cNvPr id="267" name="Рисунок 266">
          <a:extLst>
            <a:ext uri="{FF2B5EF4-FFF2-40B4-BE49-F238E27FC236}">
              <a16:creationId xmlns:a16="http://schemas.microsoft.com/office/drawing/2014/main" id="{00000000-0008-0000-0400-00000B01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5214373" y="46218591"/>
          <a:ext cx="427435" cy="415727"/>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82285</xdr:colOff>
      <xdr:row>216</xdr:row>
      <xdr:rowOff>297656</xdr:rowOff>
    </xdr:from>
    <xdr:to>
      <xdr:col>17</xdr:col>
      <xdr:colOff>509720</xdr:colOff>
      <xdr:row>217</xdr:row>
      <xdr:rowOff>290725</xdr:rowOff>
    </xdr:to>
    <xdr:pic>
      <xdr:nvPicPr>
        <xdr:cNvPr id="268" name="Рисунок 267">
          <a:extLst>
            <a:ext uri="{FF2B5EF4-FFF2-40B4-BE49-F238E27FC236}">
              <a16:creationId xmlns:a16="http://schemas.microsoft.com/office/drawing/2014/main" id="{00000000-0008-0000-0400-00000C01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4726973" y="46220062"/>
          <a:ext cx="427435" cy="421695"/>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83344</xdr:colOff>
      <xdr:row>144</xdr:row>
      <xdr:rowOff>202407</xdr:rowOff>
    </xdr:from>
    <xdr:to>
      <xdr:col>16</xdr:col>
      <xdr:colOff>520374</xdr:colOff>
      <xdr:row>146</xdr:row>
      <xdr:rowOff>174535</xdr:rowOff>
    </xdr:to>
    <xdr:pic>
      <xdr:nvPicPr>
        <xdr:cNvPr id="269" name="Рисунок 268">
          <a:extLst>
            <a:ext uri="{FF2B5EF4-FFF2-40B4-BE49-F238E27FC236}">
              <a16:creationId xmlns:a16="http://schemas.microsoft.com/office/drawing/2014/main" id="{00000000-0008-0000-0400-00000D01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3537407" y="32254032"/>
          <a:ext cx="437030" cy="424566"/>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556115</xdr:colOff>
      <xdr:row>144</xdr:row>
      <xdr:rowOff>202407</xdr:rowOff>
    </xdr:from>
    <xdr:to>
      <xdr:col>17</xdr:col>
      <xdr:colOff>84134</xdr:colOff>
      <xdr:row>146</xdr:row>
      <xdr:rowOff>174535</xdr:rowOff>
    </xdr:to>
    <xdr:pic>
      <xdr:nvPicPr>
        <xdr:cNvPr id="270" name="Рисунок 269">
          <a:extLst>
            <a:ext uri="{FF2B5EF4-FFF2-40B4-BE49-F238E27FC236}">
              <a16:creationId xmlns:a16="http://schemas.microsoft.com/office/drawing/2014/main" id="{00000000-0008-0000-0400-00000E01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4010178" y="32254032"/>
          <a:ext cx="432894" cy="424566"/>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591650</xdr:colOff>
      <xdr:row>144</xdr:row>
      <xdr:rowOff>219431</xdr:rowOff>
    </xdr:from>
    <xdr:to>
      <xdr:col>17</xdr:col>
      <xdr:colOff>1028680</xdr:colOff>
      <xdr:row>146</xdr:row>
      <xdr:rowOff>191559</xdr:rowOff>
    </xdr:to>
    <xdr:pic>
      <xdr:nvPicPr>
        <xdr:cNvPr id="272" name="Рисунок 271">
          <a:extLst>
            <a:ext uri="{FF2B5EF4-FFF2-40B4-BE49-F238E27FC236}">
              <a16:creationId xmlns:a16="http://schemas.microsoft.com/office/drawing/2014/main" id="{00000000-0008-0000-0400-00001001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4950588" y="32271056"/>
          <a:ext cx="437030" cy="424566"/>
        </a:xfrm>
        <a:prstGeom prst="rect">
          <a:avLst/>
        </a:prstGeom>
        <a:effectLst>
          <a:outerShdw blurRad="50800" dist="38100" dir="2700000" algn="tl" rotWithShape="0">
            <a:prstClr val="black">
              <a:alpha val="40000"/>
            </a:prstClr>
          </a:outerShdw>
        </a:effectLst>
      </xdr:spPr>
    </xdr:pic>
    <xdr:clientData/>
  </xdr:twoCellAnchor>
  <xdr:twoCellAnchor>
    <xdr:from>
      <xdr:col>3</xdr:col>
      <xdr:colOff>1576424</xdr:colOff>
      <xdr:row>51</xdr:row>
      <xdr:rowOff>29195</xdr:rowOff>
    </xdr:from>
    <xdr:to>
      <xdr:col>5</xdr:col>
      <xdr:colOff>73965</xdr:colOff>
      <xdr:row>52</xdr:row>
      <xdr:rowOff>37039</xdr:rowOff>
    </xdr:to>
    <xdr:sp macro="" textlink="">
      <xdr:nvSpPr>
        <xdr:cNvPr id="104" name="TextBox 16">
          <a:extLst>
            <a:ext uri="{FF2B5EF4-FFF2-40B4-BE49-F238E27FC236}">
              <a16:creationId xmlns:a16="http://schemas.microsoft.com/office/drawing/2014/main" id="{00000000-0008-0000-0400-000068000000}"/>
            </a:ext>
          </a:extLst>
        </xdr:cNvPr>
        <xdr:cNvSpPr txBox="1"/>
      </xdr:nvSpPr>
      <xdr:spPr>
        <a:xfrm>
          <a:off x="3351436" y="11495054"/>
          <a:ext cx="971800" cy="240926"/>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215782</xdr:colOff>
      <xdr:row>48</xdr:row>
      <xdr:rowOff>180659</xdr:rowOff>
    </xdr:from>
    <xdr:to>
      <xdr:col>4</xdr:col>
      <xdr:colOff>699018</xdr:colOff>
      <xdr:row>49</xdr:row>
      <xdr:rowOff>446413</xdr:rowOff>
    </xdr:to>
    <xdr:pic>
      <xdr:nvPicPr>
        <xdr:cNvPr id="105" name="Рисунок 104">
          <a:extLst>
            <a:ext uri="{FF2B5EF4-FFF2-40B4-BE49-F238E27FC236}">
              <a16:creationId xmlns:a16="http://schemas.microsoft.com/office/drawing/2014/main" id="{00000000-0008-0000-0400-000069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3577547" y="10947271"/>
          <a:ext cx="483236" cy="505699"/>
        </a:xfrm>
        <a:prstGeom prst="rect">
          <a:avLst/>
        </a:prstGeom>
      </xdr:spPr>
    </xdr:pic>
    <xdr:clientData/>
  </xdr:twoCellAnchor>
  <xdr:twoCellAnchor>
    <xdr:from>
      <xdr:col>3</xdr:col>
      <xdr:colOff>1546413</xdr:colOff>
      <xdr:row>66</xdr:row>
      <xdr:rowOff>231030</xdr:rowOff>
    </xdr:from>
    <xdr:to>
      <xdr:col>5</xdr:col>
      <xdr:colOff>69478</xdr:colOff>
      <xdr:row>67</xdr:row>
      <xdr:rowOff>229351</xdr:rowOff>
    </xdr:to>
    <xdr:sp macro="" textlink="">
      <xdr:nvSpPr>
        <xdr:cNvPr id="106" name="TextBox 16">
          <a:extLst>
            <a:ext uri="{FF2B5EF4-FFF2-40B4-BE49-F238E27FC236}">
              <a16:creationId xmlns:a16="http://schemas.microsoft.com/office/drawing/2014/main" id="{00000000-0008-0000-0400-00006A000000}"/>
            </a:ext>
          </a:extLst>
        </xdr:cNvPr>
        <xdr:cNvSpPr txBox="1"/>
      </xdr:nvSpPr>
      <xdr:spPr>
        <a:xfrm>
          <a:off x="3321425" y="14619383"/>
          <a:ext cx="997324" cy="231403"/>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221629</xdr:colOff>
      <xdr:row>64</xdr:row>
      <xdr:rowOff>153773</xdr:rowOff>
    </xdr:from>
    <xdr:to>
      <xdr:col>4</xdr:col>
      <xdr:colOff>704865</xdr:colOff>
      <xdr:row>65</xdr:row>
      <xdr:rowOff>419523</xdr:rowOff>
    </xdr:to>
    <xdr:pic>
      <xdr:nvPicPr>
        <xdr:cNvPr id="109" name="Рисунок 108">
          <a:extLst>
            <a:ext uri="{FF2B5EF4-FFF2-40B4-BE49-F238E27FC236}">
              <a16:creationId xmlns:a16="http://schemas.microsoft.com/office/drawing/2014/main" id="{00000000-0008-0000-0400-00006D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3583394" y="14075961"/>
          <a:ext cx="483236" cy="505696"/>
        </a:xfrm>
        <a:prstGeom prst="rect">
          <a:avLst/>
        </a:prstGeom>
      </xdr:spPr>
    </xdr:pic>
    <xdr:clientData/>
  </xdr:twoCellAnchor>
  <xdr:twoCellAnchor>
    <xdr:from>
      <xdr:col>3</xdr:col>
      <xdr:colOff>1561977</xdr:colOff>
      <xdr:row>78</xdr:row>
      <xdr:rowOff>175808</xdr:rowOff>
    </xdr:from>
    <xdr:to>
      <xdr:col>5</xdr:col>
      <xdr:colOff>85042</xdr:colOff>
      <xdr:row>80</xdr:row>
      <xdr:rowOff>0</xdr:rowOff>
    </xdr:to>
    <xdr:sp macro="" textlink="">
      <xdr:nvSpPr>
        <xdr:cNvPr id="110" name="TextBox 16">
          <a:extLst>
            <a:ext uri="{FF2B5EF4-FFF2-40B4-BE49-F238E27FC236}">
              <a16:creationId xmlns:a16="http://schemas.microsoft.com/office/drawing/2014/main" id="{00000000-0008-0000-0400-00006E000000}"/>
            </a:ext>
          </a:extLst>
        </xdr:cNvPr>
        <xdr:cNvSpPr txBox="1"/>
      </xdr:nvSpPr>
      <xdr:spPr>
        <a:xfrm>
          <a:off x="3336989" y="16697761"/>
          <a:ext cx="997324" cy="168088"/>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246905</xdr:colOff>
      <xdr:row>76</xdr:row>
      <xdr:rowOff>18925</xdr:rowOff>
    </xdr:from>
    <xdr:to>
      <xdr:col>4</xdr:col>
      <xdr:colOff>730141</xdr:colOff>
      <xdr:row>77</xdr:row>
      <xdr:rowOff>5599</xdr:rowOff>
    </xdr:to>
    <xdr:pic>
      <xdr:nvPicPr>
        <xdr:cNvPr id="111" name="Рисунок 110">
          <a:extLst>
            <a:ext uri="{FF2B5EF4-FFF2-40B4-BE49-F238E27FC236}">
              <a16:creationId xmlns:a16="http://schemas.microsoft.com/office/drawing/2014/main" id="{00000000-0008-0000-0400-00006F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3608670" y="16182290"/>
          <a:ext cx="483236" cy="490259"/>
        </a:xfrm>
        <a:prstGeom prst="rect">
          <a:avLst/>
        </a:prstGeom>
      </xdr:spPr>
    </xdr:pic>
    <xdr:clientData/>
  </xdr:twoCellAnchor>
  <xdr:twoCellAnchor>
    <xdr:from>
      <xdr:col>3</xdr:col>
      <xdr:colOff>1485404</xdr:colOff>
      <xdr:row>121</xdr:row>
      <xdr:rowOff>79063</xdr:rowOff>
    </xdr:from>
    <xdr:to>
      <xdr:col>5</xdr:col>
      <xdr:colOff>172822</xdr:colOff>
      <xdr:row>122</xdr:row>
      <xdr:rowOff>67857</xdr:rowOff>
    </xdr:to>
    <xdr:sp macro="" textlink="">
      <xdr:nvSpPr>
        <xdr:cNvPr id="114" name="TextBox 16">
          <a:extLst>
            <a:ext uri="{FF2B5EF4-FFF2-40B4-BE49-F238E27FC236}">
              <a16:creationId xmlns:a16="http://schemas.microsoft.com/office/drawing/2014/main" id="{00000000-0008-0000-0400-000072000000}"/>
            </a:ext>
          </a:extLst>
        </xdr:cNvPr>
        <xdr:cNvSpPr txBox="1"/>
      </xdr:nvSpPr>
      <xdr:spPr>
        <a:xfrm>
          <a:off x="3260416" y="23943110"/>
          <a:ext cx="1161677" cy="168088"/>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231090</xdr:colOff>
      <xdr:row>118</xdr:row>
      <xdr:rowOff>177675</xdr:rowOff>
    </xdr:from>
    <xdr:to>
      <xdr:col>4</xdr:col>
      <xdr:colOff>714326</xdr:colOff>
      <xdr:row>119</xdr:row>
      <xdr:rowOff>426721</xdr:rowOff>
    </xdr:to>
    <xdr:pic>
      <xdr:nvPicPr>
        <xdr:cNvPr id="115" name="Рисунок 114">
          <a:extLst>
            <a:ext uri="{FF2B5EF4-FFF2-40B4-BE49-F238E27FC236}">
              <a16:creationId xmlns:a16="http://schemas.microsoft.com/office/drawing/2014/main" id="{00000000-0008-0000-0400-000073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3592855" y="23485910"/>
          <a:ext cx="483236" cy="482972"/>
        </a:xfrm>
        <a:prstGeom prst="rect">
          <a:avLst/>
        </a:prstGeom>
      </xdr:spPr>
    </xdr:pic>
    <xdr:clientData/>
  </xdr:twoCellAnchor>
  <xdr:twoCellAnchor editAs="oneCell">
    <xdr:from>
      <xdr:col>3</xdr:col>
      <xdr:colOff>347382</xdr:colOff>
      <xdr:row>233</xdr:row>
      <xdr:rowOff>22966</xdr:rowOff>
    </xdr:from>
    <xdr:to>
      <xdr:col>3</xdr:col>
      <xdr:colOff>1120588</xdr:colOff>
      <xdr:row>233</xdr:row>
      <xdr:rowOff>773206</xdr:rowOff>
    </xdr:to>
    <xdr:pic>
      <xdr:nvPicPr>
        <xdr:cNvPr id="95" name="Рисунок 94">
          <a:extLst>
            <a:ext uri="{FF2B5EF4-FFF2-40B4-BE49-F238E27FC236}">
              <a16:creationId xmlns:a16="http://schemas.microsoft.com/office/drawing/2014/main" id="{00000000-0008-0000-0400-00005F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2207558" y="31141701"/>
          <a:ext cx="773206" cy="750240"/>
        </a:xfrm>
        <a:prstGeom prst="rect">
          <a:avLst/>
        </a:prstGeom>
      </xdr:spPr>
    </xdr:pic>
    <xdr:clientData/>
  </xdr:twoCellAnchor>
  <xdr:twoCellAnchor editAs="oneCell">
    <xdr:from>
      <xdr:col>3</xdr:col>
      <xdr:colOff>268944</xdr:colOff>
      <xdr:row>235</xdr:row>
      <xdr:rowOff>145568</xdr:rowOff>
    </xdr:from>
    <xdr:to>
      <xdr:col>3</xdr:col>
      <xdr:colOff>1098178</xdr:colOff>
      <xdr:row>235</xdr:row>
      <xdr:rowOff>717176</xdr:rowOff>
    </xdr:to>
    <xdr:pic>
      <xdr:nvPicPr>
        <xdr:cNvPr id="96" name="Рисунок 95">
          <a:extLst>
            <a:ext uri="{FF2B5EF4-FFF2-40B4-BE49-F238E27FC236}">
              <a16:creationId xmlns:a16="http://schemas.microsoft.com/office/drawing/2014/main" id="{00000000-0008-0000-0400-000060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2129120" y="32833127"/>
          <a:ext cx="829234" cy="571608"/>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302561</xdr:colOff>
      <xdr:row>234</xdr:row>
      <xdr:rowOff>58698</xdr:rowOff>
    </xdr:from>
    <xdr:to>
      <xdr:col>3</xdr:col>
      <xdr:colOff>1030943</xdr:colOff>
      <xdr:row>234</xdr:row>
      <xdr:rowOff>773206</xdr:rowOff>
    </xdr:to>
    <xdr:pic>
      <xdr:nvPicPr>
        <xdr:cNvPr id="97" name="Рисунок 96">
          <a:extLst>
            <a:ext uri="{FF2B5EF4-FFF2-40B4-BE49-F238E27FC236}">
              <a16:creationId xmlns:a16="http://schemas.microsoft.com/office/drawing/2014/main" id="{00000000-0008-0000-0400-000061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2162737" y="31961845"/>
          <a:ext cx="728382" cy="714508"/>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213705</xdr:colOff>
      <xdr:row>214</xdr:row>
      <xdr:rowOff>26895</xdr:rowOff>
    </xdr:from>
    <xdr:to>
      <xdr:col>3</xdr:col>
      <xdr:colOff>1543247</xdr:colOff>
      <xdr:row>217</xdr:row>
      <xdr:rowOff>31878</xdr:rowOff>
    </xdr:to>
    <xdr:pic>
      <xdr:nvPicPr>
        <xdr:cNvPr id="117" name="Рисунок 116">
          <a:extLst>
            <a:ext uri="{FF2B5EF4-FFF2-40B4-BE49-F238E27FC236}">
              <a16:creationId xmlns:a16="http://schemas.microsoft.com/office/drawing/2014/main" id="{00000000-0008-0000-0400-000075000000}"/>
            </a:ext>
          </a:extLst>
        </xdr:cNvPr>
        <xdr:cNvPicPr>
          <a:picLocks noChangeAspect="1" noChangeArrowheads="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b="11765"/>
        <a:stretch/>
      </xdr:blipFill>
      <xdr:spPr bwMode="auto">
        <a:xfrm>
          <a:off x="213705" y="41542448"/>
          <a:ext cx="3142655" cy="913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214776</xdr:colOff>
      <xdr:row>102</xdr:row>
      <xdr:rowOff>159747</xdr:rowOff>
    </xdr:from>
    <xdr:to>
      <xdr:col>4</xdr:col>
      <xdr:colOff>694277</xdr:colOff>
      <xdr:row>103</xdr:row>
      <xdr:rowOff>416084</xdr:rowOff>
    </xdr:to>
    <xdr:pic>
      <xdr:nvPicPr>
        <xdr:cNvPr id="69" name="Рисунок 68">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3576541" y="21424029"/>
          <a:ext cx="479501" cy="490259"/>
        </a:xfrm>
        <a:prstGeom prst="rect">
          <a:avLst/>
        </a:prstGeom>
      </xdr:spPr>
    </xdr:pic>
    <xdr:clientData/>
  </xdr:twoCellAnchor>
  <xdr:twoCellAnchor>
    <xdr:from>
      <xdr:col>4</xdr:col>
      <xdr:colOff>4357</xdr:colOff>
      <xdr:row>104</xdr:row>
      <xdr:rowOff>193987</xdr:rowOff>
    </xdr:from>
    <xdr:to>
      <xdr:col>4</xdr:col>
      <xdr:colOff>885887</xdr:colOff>
      <xdr:row>105</xdr:row>
      <xdr:rowOff>182782</xdr:rowOff>
    </xdr:to>
    <xdr:sp macro="" textlink="">
      <xdr:nvSpPr>
        <xdr:cNvPr id="71" name="TextBox 16">
          <a:extLst>
            <a:ext uri="{FF2B5EF4-FFF2-40B4-BE49-F238E27FC236}">
              <a16:creationId xmlns:a16="http://schemas.microsoft.com/office/drawing/2014/main" id="{00000000-0008-0000-0400-000047000000}"/>
            </a:ext>
          </a:extLst>
        </xdr:cNvPr>
        <xdr:cNvSpPr txBox="1"/>
      </xdr:nvSpPr>
      <xdr:spPr>
        <a:xfrm>
          <a:off x="3366122" y="21924434"/>
          <a:ext cx="881530" cy="221877"/>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16</xdr:col>
      <xdr:colOff>18209</xdr:colOff>
      <xdr:row>104</xdr:row>
      <xdr:rowOff>12036</xdr:rowOff>
    </xdr:from>
    <xdr:to>
      <xdr:col>16</xdr:col>
      <xdr:colOff>449636</xdr:colOff>
      <xdr:row>105</xdr:row>
      <xdr:rowOff>212903</xdr:rowOff>
    </xdr:to>
    <xdr:pic>
      <xdr:nvPicPr>
        <xdr:cNvPr id="72" name="Рисунок 71">
          <a:extLst>
            <a:ext uri="{FF2B5EF4-FFF2-40B4-BE49-F238E27FC236}">
              <a16:creationId xmlns:a16="http://schemas.microsoft.com/office/drawing/2014/main" id="{00000000-0008-0000-0400-000048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3758022" y="23955505"/>
          <a:ext cx="431427" cy="415179"/>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102704</xdr:colOff>
      <xdr:row>104</xdr:row>
      <xdr:rowOff>23942</xdr:rowOff>
    </xdr:from>
    <xdr:to>
      <xdr:col>17</xdr:col>
      <xdr:colOff>539734</xdr:colOff>
      <xdr:row>106</xdr:row>
      <xdr:rowOff>10495</xdr:rowOff>
    </xdr:to>
    <xdr:pic>
      <xdr:nvPicPr>
        <xdr:cNvPr id="74" name="Рисунок 73">
          <a:extLst>
            <a:ext uri="{FF2B5EF4-FFF2-40B4-BE49-F238E27FC236}">
              <a16:creationId xmlns:a16="http://schemas.microsoft.com/office/drawing/2014/main" id="{00000000-0008-0000-0400-00004A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5790939" y="14412295"/>
          <a:ext cx="437030" cy="437030"/>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493059</xdr:colOff>
      <xdr:row>104</xdr:row>
      <xdr:rowOff>22413</xdr:rowOff>
    </xdr:from>
    <xdr:to>
      <xdr:col>17</xdr:col>
      <xdr:colOff>33619</xdr:colOff>
      <xdr:row>106</xdr:row>
      <xdr:rowOff>21546</xdr:rowOff>
    </xdr:to>
    <xdr:pic>
      <xdr:nvPicPr>
        <xdr:cNvPr id="76" name="Рисунок 75">
          <a:extLst>
            <a:ext uri="{FF2B5EF4-FFF2-40B4-BE49-F238E27FC236}">
              <a16:creationId xmlns:a16="http://schemas.microsoft.com/office/drawing/2014/main" id="{00000000-0008-0000-0400-00004C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5273618" y="14410766"/>
          <a:ext cx="448236" cy="449610"/>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529167</xdr:colOff>
      <xdr:row>236</xdr:row>
      <xdr:rowOff>31750</xdr:rowOff>
    </xdr:from>
    <xdr:to>
      <xdr:col>3</xdr:col>
      <xdr:colOff>865712</xdr:colOff>
      <xdr:row>236</xdr:row>
      <xdr:rowOff>771167</xdr:rowOff>
    </xdr:to>
    <xdr:pic>
      <xdr:nvPicPr>
        <xdr:cNvPr id="2" name="Рисунок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5323417" y="34374667"/>
          <a:ext cx="336545" cy="739417"/>
        </a:xfrm>
        <a:prstGeom prst="rect">
          <a:avLst/>
        </a:prstGeom>
      </xdr:spPr>
    </xdr:pic>
    <xdr:clientData/>
  </xdr:twoCellAnchor>
  <xdr:twoCellAnchor>
    <xdr:from>
      <xdr:col>3</xdr:col>
      <xdr:colOff>1571626</xdr:colOff>
      <xdr:row>21</xdr:row>
      <xdr:rowOff>71530</xdr:rowOff>
    </xdr:from>
    <xdr:to>
      <xdr:col>5</xdr:col>
      <xdr:colOff>34366</xdr:colOff>
      <xdr:row>22</xdr:row>
      <xdr:rowOff>165535</xdr:rowOff>
    </xdr:to>
    <xdr:sp macro="" textlink="">
      <xdr:nvSpPr>
        <xdr:cNvPr id="79" name="TextBox 16">
          <a:extLst>
            <a:ext uri="{FF2B5EF4-FFF2-40B4-BE49-F238E27FC236}">
              <a16:creationId xmlns:a16="http://schemas.microsoft.com/office/drawing/2014/main" id="{00000000-0008-0000-0400-00004F000000}"/>
            </a:ext>
          </a:extLst>
        </xdr:cNvPr>
        <xdr:cNvSpPr txBox="1"/>
      </xdr:nvSpPr>
      <xdr:spPr>
        <a:xfrm>
          <a:off x="5657851" y="5091205"/>
          <a:ext cx="920190" cy="274980"/>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8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206936</xdr:colOff>
      <xdr:row>19</xdr:row>
      <xdr:rowOff>60137</xdr:rowOff>
    </xdr:from>
    <xdr:to>
      <xdr:col>4</xdr:col>
      <xdr:colOff>690172</xdr:colOff>
      <xdr:row>20</xdr:row>
      <xdr:rowOff>122640</xdr:rowOff>
    </xdr:to>
    <xdr:pic>
      <xdr:nvPicPr>
        <xdr:cNvPr id="80" name="Рисунок 79">
          <a:extLst>
            <a:ext uri="{FF2B5EF4-FFF2-40B4-BE49-F238E27FC236}">
              <a16:creationId xmlns:a16="http://schemas.microsoft.com/office/drawing/2014/main" id="{00000000-0008-0000-0400-000050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3568701" y="5125196"/>
          <a:ext cx="483236" cy="481043"/>
        </a:xfrm>
        <a:prstGeom prst="rect">
          <a:avLst/>
        </a:prstGeom>
      </xdr:spPr>
    </xdr:pic>
    <xdr:clientData/>
  </xdr:twoCellAnchor>
  <xdr:twoCellAnchor editAs="oneCell">
    <xdr:from>
      <xdr:col>16</xdr:col>
      <xdr:colOff>83608</xdr:colOff>
      <xdr:row>20</xdr:row>
      <xdr:rowOff>68789</xdr:rowOff>
    </xdr:from>
    <xdr:to>
      <xdr:col>16</xdr:col>
      <xdr:colOff>520637</xdr:colOff>
      <xdr:row>22</xdr:row>
      <xdr:rowOff>35521</xdr:rowOff>
    </xdr:to>
    <xdr:pic>
      <xdr:nvPicPr>
        <xdr:cNvPr id="92" name="Рисунок 91">
          <a:extLst>
            <a:ext uri="{FF2B5EF4-FFF2-40B4-BE49-F238E27FC236}">
              <a16:creationId xmlns:a16="http://schemas.microsoft.com/office/drawing/2014/main" id="{00000000-0008-0000-0400-00005C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3537671" y="5783789"/>
          <a:ext cx="437029" cy="419169"/>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557589</xdr:colOff>
      <xdr:row>20</xdr:row>
      <xdr:rowOff>68788</xdr:rowOff>
    </xdr:from>
    <xdr:to>
      <xdr:col>17</xdr:col>
      <xdr:colOff>89743</xdr:colOff>
      <xdr:row>22</xdr:row>
      <xdr:rowOff>35520</xdr:rowOff>
    </xdr:to>
    <xdr:pic>
      <xdr:nvPicPr>
        <xdr:cNvPr id="94" name="Рисунок 93">
          <a:extLst>
            <a:ext uri="{FF2B5EF4-FFF2-40B4-BE49-F238E27FC236}">
              <a16:creationId xmlns:a16="http://schemas.microsoft.com/office/drawing/2014/main" id="{00000000-0008-0000-0400-00005E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4011652" y="5783788"/>
          <a:ext cx="437029" cy="419169"/>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136525</xdr:colOff>
      <xdr:row>20</xdr:row>
      <xdr:rowOff>84894</xdr:rowOff>
    </xdr:from>
    <xdr:to>
      <xdr:col>17</xdr:col>
      <xdr:colOff>539445</xdr:colOff>
      <xdr:row>22</xdr:row>
      <xdr:rowOff>33444</xdr:rowOff>
    </xdr:to>
    <xdr:pic>
      <xdr:nvPicPr>
        <xdr:cNvPr id="112" name="Рисунок 111">
          <a:extLst>
            <a:ext uri="{FF2B5EF4-FFF2-40B4-BE49-F238E27FC236}">
              <a16:creationId xmlns:a16="http://schemas.microsoft.com/office/drawing/2014/main" id="{00000000-0008-0000-0400-000070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4495463" y="5799894"/>
          <a:ext cx="402920" cy="400987"/>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603515</xdr:colOff>
      <xdr:row>20</xdr:row>
      <xdr:rowOff>68790</xdr:rowOff>
    </xdr:from>
    <xdr:to>
      <xdr:col>17</xdr:col>
      <xdr:colOff>1042536</xdr:colOff>
      <xdr:row>22</xdr:row>
      <xdr:rowOff>41646</xdr:rowOff>
    </xdr:to>
    <xdr:pic>
      <xdr:nvPicPr>
        <xdr:cNvPr id="118" name="Рисунок 117">
          <a:extLst>
            <a:ext uri="{FF2B5EF4-FFF2-40B4-BE49-F238E27FC236}">
              <a16:creationId xmlns:a16="http://schemas.microsoft.com/office/drawing/2014/main" id="{00000000-0008-0000-0400-000076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4962453" y="5783790"/>
          <a:ext cx="439021" cy="425293"/>
        </a:xfrm>
        <a:prstGeom prst="rect">
          <a:avLst/>
        </a:prstGeom>
        <a:effectLst>
          <a:outerShdw blurRad="50800" dist="38100" dir="2700000" algn="tl" rotWithShape="0">
            <a:prstClr val="black">
              <a:alpha val="40000"/>
            </a:prstClr>
          </a:outerShdw>
        </a:effectLst>
      </xdr:spPr>
    </xdr:pic>
    <xdr:clientData/>
  </xdr:twoCellAnchor>
  <xdr:twoCellAnchor>
    <xdr:from>
      <xdr:col>2</xdr:col>
      <xdr:colOff>151584</xdr:colOff>
      <xdr:row>170</xdr:row>
      <xdr:rowOff>57584</xdr:rowOff>
    </xdr:from>
    <xdr:to>
      <xdr:col>3</xdr:col>
      <xdr:colOff>1228164</xdr:colOff>
      <xdr:row>174</xdr:row>
      <xdr:rowOff>189011</xdr:rowOff>
    </xdr:to>
    <xdr:pic>
      <xdr:nvPicPr>
        <xdr:cNvPr id="126" name="Рисунок 125">
          <a:extLst>
            <a:ext uri="{FF2B5EF4-FFF2-40B4-BE49-F238E27FC236}">
              <a16:creationId xmlns:a16="http://schemas.microsoft.com/office/drawing/2014/main" id="{00000000-0008-0000-0400-00007E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51584" y="34121365"/>
          <a:ext cx="2802986" cy="103630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xdr:col>
      <xdr:colOff>1265552</xdr:colOff>
      <xdr:row>170</xdr:row>
      <xdr:rowOff>210897</xdr:rowOff>
    </xdr:from>
    <xdr:to>
      <xdr:col>3</xdr:col>
      <xdr:colOff>1572932</xdr:colOff>
      <xdr:row>174</xdr:row>
      <xdr:rowOff>38961</xdr:rowOff>
    </xdr:to>
    <xdr:pic>
      <xdr:nvPicPr>
        <xdr:cNvPr id="127" name="Рисунок 126">
          <a:extLst>
            <a:ext uri="{FF2B5EF4-FFF2-40B4-BE49-F238E27FC236}">
              <a16:creationId xmlns:a16="http://schemas.microsoft.com/office/drawing/2014/main" id="{00000000-0008-0000-0400-00007F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3040564" y="33371344"/>
          <a:ext cx="307380" cy="760393"/>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editAs="oneCell">
    <xdr:from>
      <xdr:col>16</xdr:col>
      <xdr:colOff>48204</xdr:colOff>
      <xdr:row>172</xdr:row>
      <xdr:rowOff>215630</xdr:rowOff>
    </xdr:from>
    <xdr:to>
      <xdr:col>16</xdr:col>
      <xdr:colOff>475639</xdr:colOff>
      <xdr:row>174</xdr:row>
      <xdr:rowOff>180135</xdr:rowOff>
    </xdr:to>
    <xdr:pic>
      <xdr:nvPicPr>
        <xdr:cNvPr id="129" name="Рисунок 128">
          <a:extLst>
            <a:ext uri="{FF2B5EF4-FFF2-40B4-BE49-F238E27FC236}">
              <a16:creationId xmlns:a16="http://schemas.microsoft.com/office/drawing/2014/main" id="{00000000-0008-0000-0400-000081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3788017" y="37517911"/>
          <a:ext cx="427435" cy="416943"/>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520360</xdr:colOff>
      <xdr:row>172</xdr:row>
      <xdr:rowOff>215630</xdr:rowOff>
    </xdr:from>
    <xdr:to>
      <xdr:col>17</xdr:col>
      <xdr:colOff>25055</xdr:colOff>
      <xdr:row>174</xdr:row>
      <xdr:rowOff>180135</xdr:rowOff>
    </xdr:to>
    <xdr:pic>
      <xdr:nvPicPr>
        <xdr:cNvPr id="130" name="Рисунок 129">
          <a:extLst>
            <a:ext uri="{FF2B5EF4-FFF2-40B4-BE49-F238E27FC236}">
              <a16:creationId xmlns:a16="http://schemas.microsoft.com/office/drawing/2014/main" id="{00000000-0008-0000-0400-000082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4260173" y="37517911"/>
          <a:ext cx="409570" cy="416943"/>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558355</xdr:colOff>
      <xdr:row>173</xdr:row>
      <xdr:rowOff>5138</xdr:rowOff>
    </xdr:from>
    <xdr:to>
      <xdr:col>17</xdr:col>
      <xdr:colOff>985790</xdr:colOff>
      <xdr:row>174</xdr:row>
      <xdr:rowOff>204579</xdr:rowOff>
    </xdr:to>
    <xdr:pic>
      <xdr:nvPicPr>
        <xdr:cNvPr id="131" name="Рисунок 130">
          <a:extLst>
            <a:ext uri="{FF2B5EF4-FFF2-40B4-BE49-F238E27FC236}">
              <a16:creationId xmlns:a16="http://schemas.microsoft.com/office/drawing/2014/main" id="{00000000-0008-0000-0400-000083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5203043" y="37533638"/>
          <a:ext cx="427435" cy="425659"/>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206376</xdr:colOff>
      <xdr:row>28</xdr:row>
      <xdr:rowOff>135591</xdr:rowOff>
    </xdr:from>
    <xdr:to>
      <xdr:col>3</xdr:col>
      <xdr:colOff>1112930</xdr:colOff>
      <xdr:row>31</xdr:row>
      <xdr:rowOff>128448</xdr:rowOff>
    </xdr:to>
    <xdr:pic>
      <xdr:nvPicPr>
        <xdr:cNvPr id="119" name="Рисунок 118">
          <a:extLst>
            <a:ext uri="{FF2B5EF4-FFF2-40B4-BE49-F238E27FC236}">
              <a16:creationId xmlns:a16="http://schemas.microsoft.com/office/drawing/2014/main" id="{00000000-0008-0000-0400-000077000000}"/>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206376" y="7083238"/>
          <a:ext cx="2681567" cy="877421"/>
        </a:xfrm>
        <a:prstGeom prst="rect">
          <a:avLst/>
        </a:prstGeom>
      </xdr:spPr>
    </xdr:pic>
    <xdr:clientData/>
  </xdr:twoCellAnchor>
  <xdr:twoCellAnchor>
    <xdr:from>
      <xdr:col>2</xdr:col>
      <xdr:colOff>185812</xdr:colOff>
      <xdr:row>142</xdr:row>
      <xdr:rowOff>71718</xdr:rowOff>
    </xdr:from>
    <xdr:to>
      <xdr:col>3</xdr:col>
      <xdr:colOff>1174376</xdr:colOff>
      <xdr:row>146</xdr:row>
      <xdr:rowOff>134470</xdr:rowOff>
    </xdr:to>
    <xdr:pic>
      <xdr:nvPicPr>
        <xdr:cNvPr id="137" name="Рисунок 136">
          <a:extLst>
            <a:ext uri="{FF2B5EF4-FFF2-40B4-BE49-F238E27FC236}">
              <a16:creationId xmlns:a16="http://schemas.microsoft.com/office/drawing/2014/main" id="{00000000-0008-0000-0400-000089000000}"/>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185812" y="27925059"/>
          <a:ext cx="2763576" cy="995082"/>
        </a:xfrm>
        <a:prstGeom prst="rect">
          <a:avLst/>
        </a:prstGeom>
      </xdr:spPr>
    </xdr:pic>
    <xdr:clientData/>
  </xdr:twoCellAnchor>
  <xdr:twoCellAnchor editAs="oneCell">
    <xdr:from>
      <xdr:col>2</xdr:col>
      <xdr:colOff>248274</xdr:colOff>
      <xdr:row>117</xdr:row>
      <xdr:rowOff>58064</xdr:rowOff>
    </xdr:from>
    <xdr:to>
      <xdr:col>3</xdr:col>
      <xdr:colOff>1070162</xdr:colOff>
      <xdr:row>122</xdr:row>
      <xdr:rowOff>36738</xdr:rowOff>
    </xdr:to>
    <xdr:pic>
      <xdr:nvPicPr>
        <xdr:cNvPr id="138" name="Рисунок 137">
          <a:extLst>
            <a:ext uri="{FF2B5EF4-FFF2-40B4-BE49-F238E27FC236}">
              <a16:creationId xmlns:a16="http://schemas.microsoft.com/office/drawing/2014/main" id="{00000000-0008-0000-0400-00008A000000}"/>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2198098" y="23825740"/>
          <a:ext cx="2547594" cy="1382910"/>
        </a:xfrm>
        <a:prstGeom prst="rect">
          <a:avLst/>
        </a:prstGeom>
      </xdr:spPr>
    </xdr:pic>
    <xdr:clientData/>
  </xdr:twoCellAnchor>
  <xdr:twoCellAnchor editAs="oneCell">
    <xdr:from>
      <xdr:col>2</xdr:col>
      <xdr:colOff>306918</xdr:colOff>
      <xdr:row>64</xdr:row>
      <xdr:rowOff>1078</xdr:rowOff>
    </xdr:from>
    <xdr:to>
      <xdr:col>3</xdr:col>
      <xdr:colOff>1150742</xdr:colOff>
      <xdr:row>66</xdr:row>
      <xdr:rowOff>202787</xdr:rowOff>
    </xdr:to>
    <xdr:pic>
      <xdr:nvPicPr>
        <xdr:cNvPr id="141" name="Рисунок 140">
          <a:extLst>
            <a:ext uri="{FF2B5EF4-FFF2-40B4-BE49-F238E27FC236}">
              <a16:creationId xmlns:a16="http://schemas.microsoft.com/office/drawing/2014/main" id="{00000000-0008-0000-0400-00008D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306918" y="12373187"/>
          <a:ext cx="2616392" cy="947613"/>
        </a:xfrm>
        <a:prstGeom prst="rect">
          <a:avLst/>
        </a:prstGeom>
      </xdr:spPr>
    </xdr:pic>
    <xdr:clientData/>
  </xdr:twoCellAnchor>
  <xdr:twoCellAnchor editAs="oneCell">
    <xdr:from>
      <xdr:col>2</xdr:col>
      <xdr:colOff>232833</xdr:colOff>
      <xdr:row>48</xdr:row>
      <xdr:rowOff>2</xdr:rowOff>
    </xdr:from>
    <xdr:to>
      <xdr:col>3</xdr:col>
      <xdr:colOff>1012196</xdr:colOff>
      <xdr:row>50</xdr:row>
      <xdr:rowOff>151235</xdr:rowOff>
    </xdr:to>
    <xdr:pic>
      <xdr:nvPicPr>
        <xdr:cNvPr id="142" name="Рисунок 141">
          <a:extLst>
            <a:ext uri="{FF2B5EF4-FFF2-40B4-BE49-F238E27FC236}">
              <a16:creationId xmlns:a16="http://schemas.microsoft.com/office/drawing/2014/main" id="{00000000-0008-0000-0400-00008E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232833" y="9670475"/>
          <a:ext cx="2551931" cy="925992"/>
        </a:xfrm>
        <a:prstGeom prst="rect">
          <a:avLst/>
        </a:prstGeom>
      </xdr:spPr>
    </xdr:pic>
    <xdr:clientData/>
  </xdr:twoCellAnchor>
  <xdr:twoCellAnchor editAs="oneCell">
    <xdr:from>
      <xdr:col>3</xdr:col>
      <xdr:colOff>1269423</xdr:colOff>
      <xdr:row>64</xdr:row>
      <xdr:rowOff>149661</xdr:rowOff>
    </xdr:from>
    <xdr:to>
      <xdr:col>3</xdr:col>
      <xdr:colOff>1630461</xdr:colOff>
      <xdr:row>66</xdr:row>
      <xdr:rowOff>161506</xdr:rowOff>
    </xdr:to>
    <xdr:pic>
      <xdr:nvPicPr>
        <xdr:cNvPr id="125" name="Рисунок 124">
          <a:extLst>
            <a:ext uri="{FF2B5EF4-FFF2-40B4-BE49-F238E27FC236}">
              <a16:creationId xmlns:a16="http://schemas.microsoft.com/office/drawing/2014/main" id="{00000000-0008-0000-0400-00007D000000}"/>
            </a:ext>
          </a:extLst>
        </xdr:cNvPr>
        <xdr:cNvPicPr>
          <a:picLocks noChangeAspect="1" noChangeArrowheads="1"/>
        </xdr:cNvPicPr>
      </xdr:nvPicPr>
      <xdr:blipFill>
        <a:blip xmlns:r="http://schemas.openxmlformats.org/officeDocument/2006/relationships" r:embed="rId45" cstate="email">
          <a:extLst>
            <a:ext uri="{28A0092B-C50C-407E-A947-70E740481C1C}">
              <a14:useLocalDpi xmlns:a14="http://schemas.microsoft.com/office/drawing/2010/main"/>
            </a:ext>
          </a:extLst>
        </a:blip>
        <a:srcRect/>
        <a:stretch>
          <a:fillRect/>
        </a:stretch>
      </xdr:blipFill>
      <xdr:spPr bwMode="auto">
        <a:xfrm>
          <a:off x="3472296" y="12521770"/>
          <a:ext cx="395674" cy="750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1452561</xdr:colOff>
      <xdr:row>29</xdr:row>
      <xdr:rowOff>17930</xdr:rowOff>
    </xdr:from>
    <xdr:to>
      <xdr:col>4</xdr:col>
      <xdr:colOff>35112</xdr:colOff>
      <xdr:row>32</xdr:row>
      <xdr:rowOff>58271</xdr:rowOff>
    </xdr:to>
    <xdr:pic>
      <xdr:nvPicPr>
        <xdr:cNvPr id="120" name="Рисунок 119">
          <a:extLst>
            <a:ext uri="{FF2B5EF4-FFF2-40B4-BE49-F238E27FC236}">
              <a16:creationId xmlns:a16="http://schemas.microsoft.com/office/drawing/2014/main" id="{00000000-0008-0000-0400-000078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5119686" y="7423618"/>
          <a:ext cx="368489" cy="683278"/>
        </a:xfrm>
        <a:prstGeom prst="rect">
          <a:avLst/>
        </a:prstGeom>
      </xdr:spPr>
    </xdr:pic>
    <xdr:clientData/>
  </xdr:twoCellAnchor>
  <xdr:twoCellAnchor>
    <xdr:from>
      <xdr:col>3</xdr:col>
      <xdr:colOff>1280324</xdr:colOff>
      <xdr:row>48</xdr:row>
      <xdr:rowOff>206187</xdr:rowOff>
    </xdr:from>
    <xdr:to>
      <xdr:col>3</xdr:col>
      <xdr:colOff>1680884</xdr:colOff>
      <xdr:row>52</xdr:row>
      <xdr:rowOff>134470</xdr:rowOff>
    </xdr:to>
    <xdr:pic>
      <xdr:nvPicPr>
        <xdr:cNvPr id="144" name="Рисунок 143">
          <a:extLst>
            <a:ext uri="{FF2B5EF4-FFF2-40B4-BE49-F238E27FC236}">
              <a16:creationId xmlns:a16="http://schemas.microsoft.com/office/drawing/2014/main" id="{00000000-0008-0000-0400-000090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4955853" y="10862981"/>
          <a:ext cx="400560" cy="824754"/>
        </a:xfrm>
        <a:prstGeom prst="rect">
          <a:avLst/>
        </a:prstGeom>
      </xdr:spPr>
    </xdr:pic>
    <xdr:clientData/>
  </xdr:twoCellAnchor>
  <xdr:twoCellAnchor>
    <xdr:from>
      <xdr:col>3</xdr:col>
      <xdr:colOff>1500187</xdr:colOff>
      <xdr:row>76</xdr:row>
      <xdr:rowOff>4235</xdr:rowOff>
    </xdr:from>
    <xdr:to>
      <xdr:col>4</xdr:col>
      <xdr:colOff>80433</xdr:colOff>
      <xdr:row>80</xdr:row>
      <xdr:rowOff>0</xdr:rowOff>
    </xdr:to>
    <xdr:pic>
      <xdr:nvPicPr>
        <xdr:cNvPr id="149" name="Рисунок 148">
          <a:extLst>
            <a:ext uri="{FF2B5EF4-FFF2-40B4-BE49-F238E27FC236}">
              <a16:creationId xmlns:a16="http://schemas.microsoft.com/office/drawing/2014/main" id="{00000000-0008-0000-0400-000095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5167312" y="16363423"/>
          <a:ext cx="366184" cy="735966"/>
        </a:xfrm>
        <a:prstGeom prst="rect">
          <a:avLst/>
        </a:prstGeom>
      </xdr:spPr>
    </xdr:pic>
    <xdr:clientData/>
  </xdr:twoCellAnchor>
  <xdr:twoCellAnchor>
    <xdr:from>
      <xdr:col>3</xdr:col>
      <xdr:colOff>1274619</xdr:colOff>
      <xdr:row>103</xdr:row>
      <xdr:rowOff>8963</xdr:rowOff>
    </xdr:from>
    <xdr:to>
      <xdr:col>3</xdr:col>
      <xdr:colOff>1586389</xdr:colOff>
      <xdr:row>105</xdr:row>
      <xdr:rowOff>223660</xdr:rowOff>
    </xdr:to>
    <xdr:pic>
      <xdr:nvPicPr>
        <xdr:cNvPr id="133" name="Рисунок 132">
          <a:extLst>
            <a:ext uri="{FF2B5EF4-FFF2-40B4-BE49-F238E27FC236}">
              <a16:creationId xmlns:a16="http://schemas.microsoft.com/office/drawing/2014/main" id="{00000000-0008-0000-0400-000085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3049631" y="21506328"/>
          <a:ext cx="311770" cy="680861"/>
        </a:xfrm>
        <a:prstGeom prst="rect">
          <a:avLst/>
        </a:prstGeom>
      </xdr:spPr>
    </xdr:pic>
    <xdr:clientData/>
  </xdr:twoCellAnchor>
  <xdr:twoCellAnchor>
    <xdr:from>
      <xdr:col>3</xdr:col>
      <xdr:colOff>1464469</xdr:colOff>
      <xdr:row>118</xdr:row>
      <xdr:rowOff>160551</xdr:rowOff>
    </xdr:from>
    <xdr:to>
      <xdr:col>4</xdr:col>
      <xdr:colOff>48133</xdr:colOff>
      <xdr:row>121</xdr:row>
      <xdr:rowOff>188259</xdr:rowOff>
    </xdr:to>
    <xdr:pic>
      <xdr:nvPicPr>
        <xdr:cNvPr id="157" name="Рисунок 156">
          <a:extLst>
            <a:ext uri="{FF2B5EF4-FFF2-40B4-BE49-F238E27FC236}">
              <a16:creationId xmlns:a16="http://schemas.microsoft.com/office/drawing/2014/main" id="{00000000-0008-0000-0400-00009D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5131594" y="24496926"/>
          <a:ext cx="369602" cy="670646"/>
        </a:xfrm>
        <a:prstGeom prst="rect">
          <a:avLst/>
        </a:prstGeom>
      </xdr:spPr>
    </xdr:pic>
    <xdr:clientData/>
  </xdr:twoCellAnchor>
  <xdr:twoCellAnchor>
    <xdr:from>
      <xdr:col>3</xdr:col>
      <xdr:colOff>1299108</xdr:colOff>
      <xdr:row>143</xdr:row>
      <xdr:rowOff>4109</xdr:rowOff>
    </xdr:from>
    <xdr:to>
      <xdr:col>3</xdr:col>
      <xdr:colOff>1559859</xdr:colOff>
      <xdr:row>146</xdr:row>
      <xdr:rowOff>98611</xdr:rowOff>
    </xdr:to>
    <xdr:pic>
      <xdr:nvPicPr>
        <xdr:cNvPr id="136" name="Рисунок 135">
          <a:extLst>
            <a:ext uri="{FF2B5EF4-FFF2-40B4-BE49-F238E27FC236}">
              <a16:creationId xmlns:a16="http://schemas.microsoft.com/office/drawing/2014/main" id="{00000000-0008-0000-0400-000088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3074120" y="28090533"/>
          <a:ext cx="260751" cy="793749"/>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editAs="oneCell">
    <xdr:from>
      <xdr:col>2</xdr:col>
      <xdr:colOff>194732</xdr:colOff>
      <xdr:row>5</xdr:row>
      <xdr:rowOff>182038</xdr:rowOff>
    </xdr:from>
    <xdr:to>
      <xdr:col>3</xdr:col>
      <xdr:colOff>1058955</xdr:colOff>
      <xdr:row>8</xdr:row>
      <xdr:rowOff>180668</xdr:rowOff>
    </xdr:to>
    <xdr:pic>
      <xdr:nvPicPr>
        <xdr:cNvPr id="166" name="Рисунок 165">
          <a:extLst>
            <a:ext uri="{FF2B5EF4-FFF2-40B4-BE49-F238E27FC236}">
              <a16:creationId xmlns:a16="http://schemas.microsoft.com/office/drawing/2014/main" id="{00000000-0008-0000-0400-0000A6000000}"/>
            </a:ext>
          </a:extLst>
        </xdr:cNvPr>
        <xdr:cNvPicPr>
          <a:picLocks noChangeAspect="1" noChangeArrowheads="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bwMode="auto">
        <a:xfrm>
          <a:off x="194732" y="2898344"/>
          <a:ext cx="2639236" cy="835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225560</xdr:colOff>
      <xdr:row>75</xdr:row>
      <xdr:rowOff>129128</xdr:rowOff>
    </xdr:from>
    <xdr:to>
      <xdr:col>3</xdr:col>
      <xdr:colOff>1208604</xdr:colOff>
      <xdr:row>78</xdr:row>
      <xdr:rowOff>128350</xdr:rowOff>
    </xdr:to>
    <xdr:pic>
      <xdr:nvPicPr>
        <xdr:cNvPr id="167" name="Рисунок 166">
          <a:extLst>
            <a:ext uri="{FF2B5EF4-FFF2-40B4-BE49-F238E27FC236}">
              <a16:creationId xmlns:a16="http://schemas.microsoft.com/office/drawing/2014/main" id="{00000000-0008-0000-0400-0000A7000000}"/>
            </a:ext>
          </a:extLst>
        </xdr:cNvPr>
        <xdr:cNvPicPr>
          <a:picLocks noChangeAspect="1" noChangeArrowheads="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r="11136"/>
        <a:stretch/>
      </xdr:blipFill>
      <xdr:spPr bwMode="auto">
        <a:xfrm>
          <a:off x="225560" y="16113199"/>
          <a:ext cx="2758057" cy="979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304800</xdr:colOff>
      <xdr:row>102</xdr:row>
      <xdr:rowOff>80690</xdr:rowOff>
    </xdr:from>
    <xdr:to>
      <xdr:col>3</xdr:col>
      <xdr:colOff>1197001</xdr:colOff>
      <xdr:row>105</xdr:row>
      <xdr:rowOff>191341</xdr:rowOff>
    </xdr:to>
    <xdr:pic>
      <xdr:nvPicPr>
        <xdr:cNvPr id="168" name="Рисунок 167">
          <a:extLst>
            <a:ext uri="{FF2B5EF4-FFF2-40B4-BE49-F238E27FC236}">
              <a16:creationId xmlns:a16="http://schemas.microsoft.com/office/drawing/2014/main" id="{00000000-0008-0000-0400-0000A8000000}"/>
            </a:ext>
          </a:extLst>
        </xdr:cNvPr>
        <xdr:cNvPicPr>
          <a:picLocks noChangeAspect="1" noChangeArrowheads="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bwMode="auto">
        <a:xfrm>
          <a:off x="304800" y="21327043"/>
          <a:ext cx="2667214" cy="1030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95249</xdr:colOff>
      <xdr:row>93</xdr:row>
      <xdr:rowOff>1528</xdr:rowOff>
    </xdr:from>
    <xdr:ext cx="407074" cy="415191"/>
    <xdr:pic>
      <xdr:nvPicPr>
        <xdr:cNvPr id="121" name="Рисунок 120">
          <a:extLst>
            <a:ext uri="{FF2B5EF4-FFF2-40B4-BE49-F238E27FC236}">
              <a16:creationId xmlns:a16="http://schemas.microsoft.com/office/drawing/2014/main" id="{00000000-0008-0000-0400-000079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3549312" y="21492309"/>
          <a:ext cx="407074" cy="415191"/>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606305</xdr:colOff>
      <xdr:row>93</xdr:row>
      <xdr:rowOff>23812</xdr:rowOff>
    </xdr:from>
    <xdr:ext cx="425357" cy="433838"/>
    <xdr:pic>
      <xdr:nvPicPr>
        <xdr:cNvPr id="123" name="Рисунок 122">
          <a:extLst>
            <a:ext uri="{FF2B5EF4-FFF2-40B4-BE49-F238E27FC236}">
              <a16:creationId xmlns:a16="http://schemas.microsoft.com/office/drawing/2014/main" id="{00000000-0008-0000-0400-00007B00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14965243" y="21514593"/>
          <a:ext cx="425357" cy="433838"/>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130968</xdr:colOff>
      <xdr:row>93</xdr:row>
      <xdr:rowOff>18927</xdr:rowOff>
    </xdr:from>
    <xdr:ext cx="419972" cy="428346"/>
    <xdr:pic>
      <xdr:nvPicPr>
        <xdr:cNvPr id="128" name="Рисунок 127">
          <a:extLst>
            <a:ext uri="{FF2B5EF4-FFF2-40B4-BE49-F238E27FC236}">
              <a16:creationId xmlns:a16="http://schemas.microsoft.com/office/drawing/2014/main" id="{00000000-0008-0000-0400-000080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489906" y="21509708"/>
          <a:ext cx="419972" cy="428346"/>
        </a:xfrm>
        <a:prstGeom prst="rect">
          <a:avLst/>
        </a:prstGeom>
        <a:effectLst>
          <a:outerShdw blurRad="50800" dist="38100" dir="2700000" algn="tl" rotWithShape="0">
            <a:prstClr val="black">
              <a:alpha val="40000"/>
            </a:prstClr>
          </a:outerShdw>
        </a:effectLst>
      </xdr:spPr>
    </xdr:pic>
    <xdr:clientData/>
  </xdr:oneCellAnchor>
  <xdr:oneCellAnchor>
    <xdr:from>
      <xdr:col>16</xdr:col>
      <xdr:colOff>563797</xdr:colOff>
      <xdr:row>93</xdr:row>
      <xdr:rowOff>11905</xdr:rowOff>
    </xdr:from>
    <xdr:ext cx="412516" cy="427446"/>
    <xdr:pic>
      <xdr:nvPicPr>
        <xdr:cNvPr id="134" name="Рисунок 133">
          <a:extLst>
            <a:ext uri="{FF2B5EF4-FFF2-40B4-BE49-F238E27FC236}">
              <a16:creationId xmlns:a16="http://schemas.microsoft.com/office/drawing/2014/main" id="{00000000-0008-0000-0400-000086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4017860" y="21502686"/>
          <a:ext cx="412516" cy="427446"/>
        </a:xfrm>
        <a:prstGeom prst="rect">
          <a:avLst/>
        </a:prstGeom>
        <a:effectLst>
          <a:outerShdw blurRad="50800" dist="38100" dir="2700000" algn="tl" rotWithShape="0">
            <a:prstClr val="black">
              <a:alpha val="40000"/>
            </a:prstClr>
          </a:outerShdw>
        </a:effectLst>
      </xdr:spPr>
    </xdr:pic>
    <xdr:clientData/>
  </xdr:oneCellAnchor>
  <xdr:twoCellAnchor>
    <xdr:from>
      <xdr:col>3</xdr:col>
      <xdr:colOff>1519519</xdr:colOff>
      <xdr:row>94</xdr:row>
      <xdr:rowOff>24842</xdr:rowOff>
    </xdr:from>
    <xdr:to>
      <xdr:col>5</xdr:col>
      <xdr:colOff>42584</xdr:colOff>
      <xdr:row>96</xdr:row>
      <xdr:rowOff>23162</xdr:rowOff>
    </xdr:to>
    <xdr:sp macro="" textlink="">
      <xdr:nvSpPr>
        <xdr:cNvPr id="139" name="TextBox 16">
          <a:extLst>
            <a:ext uri="{FF2B5EF4-FFF2-40B4-BE49-F238E27FC236}">
              <a16:creationId xmlns:a16="http://schemas.microsoft.com/office/drawing/2014/main" id="{00000000-0008-0000-0400-00008B000000}"/>
            </a:ext>
          </a:extLst>
        </xdr:cNvPr>
        <xdr:cNvSpPr txBox="1"/>
      </xdr:nvSpPr>
      <xdr:spPr>
        <a:xfrm>
          <a:off x="3294531" y="19872701"/>
          <a:ext cx="997324" cy="231402"/>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oneCellAnchor>
    <xdr:from>
      <xdr:col>4</xdr:col>
      <xdr:colOff>212664</xdr:colOff>
      <xdr:row>91</xdr:row>
      <xdr:rowOff>177505</xdr:rowOff>
    </xdr:from>
    <xdr:ext cx="483236" cy="519206"/>
    <xdr:pic>
      <xdr:nvPicPr>
        <xdr:cNvPr id="140" name="Рисунок 139">
          <a:extLst>
            <a:ext uri="{FF2B5EF4-FFF2-40B4-BE49-F238E27FC236}">
              <a16:creationId xmlns:a16="http://schemas.microsoft.com/office/drawing/2014/main" id="{00000000-0008-0000-0400-00008C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3574429" y="19272329"/>
          <a:ext cx="483236" cy="519206"/>
        </a:xfrm>
        <a:prstGeom prst="rect">
          <a:avLst/>
        </a:prstGeom>
      </xdr:spPr>
    </xdr:pic>
    <xdr:clientData/>
  </xdr:oneCellAnchor>
  <xdr:twoCellAnchor editAs="oneCell">
    <xdr:from>
      <xdr:col>2</xdr:col>
      <xdr:colOff>152400</xdr:colOff>
      <xdr:row>91</xdr:row>
      <xdr:rowOff>22921</xdr:rowOff>
    </xdr:from>
    <xdr:to>
      <xdr:col>3</xdr:col>
      <xdr:colOff>1539687</xdr:colOff>
      <xdr:row>94</xdr:row>
      <xdr:rowOff>96949</xdr:rowOff>
    </xdr:to>
    <xdr:pic>
      <xdr:nvPicPr>
        <xdr:cNvPr id="154" name="Рисунок 153">
          <a:extLst>
            <a:ext uri="{FF2B5EF4-FFF2-40B4-BE49-F238E27FC236}">
              <a16:creationId xmlns:a16="http://schemas.microsoft.com/office/drawing/2014/main" id="{00000000-0008-0000-0400-00009A000000}"/>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a:ext>
          </a:extLst>
        </a:blip>
        <a:srcRect/>
        <a:stretch>
          <a:fillRect/>
        </a:stretch>
      </xdr:blipFill>
      <xdr:spPr bwMode="auto">
        <a:xfrm>
          <a:off x="152400" y="19251515"/>
          <a:ext cx="3113693" cy="943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209550</xdr:colOff>
      <xdr:row>18</xdr:row>
      <xdr:rowOff>107578</xdr:rowOff>
    </xdr:from>
    <xdr:to>
      <xdr:col>3</xdr:col>
      <xdr:colOff>1097055</xdr:colOff>
      <xdr:row>21</xdr:row>
      <xdr:rowOff>201821</xdr:rowOff>
    </xdr:to>
    <xdr:pic>
      <xdr:nvPicPr>
        <xdr:cNvPr id="147" name="Рисунок 146">
          <a:extLst>
            <a:ext uri="{FF2B5EF4-FFF2-40B4-BE49-F238E27FC236}">
              <a16:creationId xmlns:a16="http://schemas.microsoft.com/office/drawing/2014/main" id="{00000000-0008-0000-0400-000093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209550" y="4939554"/>
          <a:ext cx="2662518" cy="978948"/>
        </a:xfrm>
        <a:prstGeom prst="rect">
          <a:avLst/>
        </a:prstGeom>
      </xdr:spPr>
    </xdr:pic>
    <xdr:clientData/>
  </xdr:twoCellAnchor>
  <xdr:twoCellAnchor editAs="oneCell">
    <xdr:from>
      <xdr:col>3</xdr:col>
      <xdr:colOff>1276350</xdr:colOff>
      <xdr:row>18</xdr:row>
      <xdr:rowOff>83485</xdr:rowOff>
    </xdr:from>
    <xdr:to>
      <xdr:col>3</xdr:col>
      <xdr:colOff>1638300</xdr:colOff>
      <xdr:row>21</xdr:row>
      <xdr:rowOff>173130</xdr:rowOff>
    </xdr:to>
    <xdr:pic>
      <xdr:nvPicPr>
        <xdr:cNvPr id="160" name="Рисунок 159">
          <a:extLst>
            <a:ext uri="{FF2B5EF4-FFF2-40B4-BE49-F238E27FC236}">
              <a16:creationId xmlns:a16="http://schemas.microsoft.com/office/drawing/2014/main" id="{00000000-0008-0000-0400-0000A0000000}"/>
            </a:ext>
          </a:extLst>
        </xdr:cNvPr>
        <xdr:cNvPicPr>
          <a:picLocks noChangeAspect="1" noChangeArrowheads="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bwMode="auto">
        <a:xfrm>
          <a:off x="3051362" y="4915461"/>
          <a:ext cx="402291" cy="97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16</xdr:col>
      <xdr:colOff>56885</xdr:colOff>
      <xdr:row>200</xdr:row>
      <xdr:rowOff>206524</xdr:rowOff>
    </xdr:from>
    <xdr:ext cx="427435" cy="434033"/>
    <xdr:pic>
      <xdr:nvPicPr>
        <xdr:cNvPr id="165" name="Рисунок 164">
          <a:extLst>
            <a:ext uri="{FF2B5EF4-FFF2-40B4-BE49-F238E27FC236}">
              <a16:creationId xmlns:a16="http://schemas.microsoft.com/office/drawing/2014/main" id="{00000000-0008-0000-0400-0000A5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3796698" y="42759462"/>
          <a:ext cx="427435" cy="434033"/>
        </a:xfrm>
        <a:prstGeom prst="rect">
          <a:avLst/>
        </a:prstGeom>
        <a:effectLst>
          <a:outerShdw blurRad="50800" dist="38100" dir="2700000" algn="tl" rotWithShape="0">
            <a:prstClr val="black">
              <a:alpha val="40000"/>
            </a:prstClr>
          </a:outerShdw>
        </a:effectLst>
      </xdr:spPr>
    </xdr:pic>
    <xdr:clientData/>
  </xdr:oneCellAnchor>
  <xdr:oneCellAnchor>
    <xdr:from>
      <xdr:col>16</xdr:col>
      <xdr:colOff>552855</xdr:colOff>
      <xdr:row>200</xdr:row>
      <xdr:rowOff>206527</xdr:rowOff>
    </xdr:from>
    <xdr:ext cx="428620" cy="434033"/>
    <xdr:pic>
      <xdr:nvPicPr>
        <xdr:cNvPr id="169" name="Рисунок 168">
          <a:extLst>
            <a:ext uri="{FF2B5EF4-FFF2-40B4-BE49-F238E27FC236}">
              <a16:creationId xmlns:a16="http://schemas.microsoft.com/office/drawing/2014/main" id="{00000000-0008-0000-0400-0000A9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4292668" y="42759465"/>
          <a:ext cx="428620" cy="434033"/>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567038</xdr:colOff>
      <xdr:row>200</xdr:row>
      <xdr:rowOff>210344</xdr:rowOff>
    </xdr:from>
    <xdr:ext cx="427435" cy="442749"/>
    <xdr:pic>
      <xdr:nvPicPr>
        <xdr:cNvPr id="170" name="Рисунок 169">
          <a:extLst>
            <a:ext uri="{FF2B5EF4-FFF2-40B4-BE49-F238E27FC236}">
              <a16:creationId xmlns:a16="http://schemas.microsoft.com/office/drawing/2014/main" id="{00000000-0008-0000-0400-0000AA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5211726" y="42763282"/>
          <a:ext cx="427435" cy="442749"/>
        </a:xfrm>
        <a:prstGeom prst="rect">
          <a:avLst/>
        </a:prstGeom>
        <a:effectLst>
          <a:outerShdw blurRad="50800" dist="38100" dir="2700000" algn="tl" rotWithShape="0">
            <a:prstClr val="black">
              <a:alpha val="40000"/>
            </a:prstClr>
          </a:outerShdw>
        </a:effectLst>
      </xdr:spPr>
    </xdr:pic>
    <xdr:clientData/>
  </xdr:oneCellAnchor>
  <xdr:oneCellAnchor>
    <xdr:from>
      <xdr:col>17</xdr:col>
      <xdr:colOff>103451</xdr:colOff>
      <xdr:row>200</xdr:row>
      <xdr:rowOff>218431</xdr:rowOff>
    </xdr:from>
    <xdr:ext cx="427435" cy="434033"/>
    <xdr:pic>
      <xdr:nvPicPr>
        <xdr:cNvPr id="171" name="Рисунок 170">
          <a:extLst>
            <a:ext uri="{FF2B5EF4-FFF2-40B4-BE49-F238E27FC236}">
              <a16:creationId xmlns:a16="http://schemas.microsoft.com/office/drawing/2014/main" id="{00000000-0008-0000-0400-0000AB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4748139" y="42771369"/>
          <a:ext cx="427435" cy="434033"/>
        </a:xfrm>
        <a:prstGeom prst="rect">
          <a:avLst/>
        </a:prstGeom>
        <a:effectLst>
          <a:outerShdw blurRad="50800" dist="38100" dir="2700000" algn="tl" rotWithShape="0">
            <a:prstClr val="black">
              <a:alpha val="40000"/>
            </a:prstClr>
          </a:outerShdw>
        </a:effectLst>
      </xdr:spPr>
    </xdr:pic>
    <xdr:clientData/>
  </xdr:oneCellAnchor>
  <xdr:twoCellAnchor editAs="oneCell">
    <xdr:from>
      <xdr:col>3</xdr:col>
      <xdr:colOff>1244311</xdr:colOff>
      <xdr:row>198</xdr:row>
      <xdr:rowOff>127135</xdr:rowOff>
    </xdr:from>
    <xdr:to>
      <xdr:col>3</xdr:col>
      <xdr:colOff>1575445</xdr:colOff>
      <xdr:row>201</xdr:row>
      <xdr:rowOff>199040</xdr:rowOff>
    </xdr:to>
    <xdr:pic>
      <xdr:nvPicPr>
        <xdr:cNvPr id="172" name="Рисунок 171">
          <a:extLst>
            <a:ext uri="{FF2B5EF4-FFF2-40B4-BE49-F238E27FC236}">
              <a16:creationId xmlns:a16="http://schemas.microsoft.com/office/drawing/2014/main" id="{00000000-0008-0000-0400-0000AC000000}"/>
            </a:ext>
          </a:extLst>
        </xdr:cNvPr>
        <xdr:cNvPicPr>
          <a:picLocks noChangeAspect="1" noChangeArrowheads="1"/>
        </xdr:cNvPicPr>
      </xdr:nvPicPr>
      <xdr:blipFill>
        <a:blip xmlns:r="http://schemas.openxmlformats.org/officeDocument/2006/relationships" r:embed="rId55" cstate="email">
          <a:extLst>
            <a:ext uri="{28A0092B-C50C-407E-A947-70E740481C1C}">
              <a14:useLocalDpi xmlns:a14="http://schemas.microsoft.com/office/drawing/2010/main"/>
            </a:ext>
          </a:extLst>
        </a:blip>
        <a:srcRect/>
        <a:stretch>
          <a:fillRect/>
        </a:stretch>
      </xdr:blipFill>
      <xdr:spPr bwMode="auto">
        <a:xfrm>
          <a:off x="3019323" y="38451253"/>
          <a:ext cx="371475" cy="771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8</xdr:row>
      <xdr:rowOff>65181</xdr:rowOff>
    </xdr:from>
    <xdr:to>
      <xdr:col>5</xdr:col>
      <xdr:colOff>53415</xdr:colOff>
      <xdr:row>9</xdr:row>
      <xdr:rowOff>159186</xdr:rowOff>
    </xdr:to>
    <xdr:sp macro="" textlink="">
      <xdr:nvSpPr>
        <xdr:cNvPr id="148" name="TextBox 16">
          <a:extLst>
            <a:ext uri="{FF2B5EF4-FFF2-40B4-BE49-F238E27FC236}">
              <a16:creationId xmlns:a16="http://schemas.microsoft.com/office/drawing/2014/main" id="{00000000-0008-0000-0400-000094000000}"/>
            </a:ext>
          </a:extLst>
        </xdr:cNvPr>
        <xdr:cNvSpPr txBox="1"/>
      </xdr:nvSpPr>
      <xdr:spPr>
        <a:xfrm>
          <a:off x="5676900" y="3275106"/>
          <a:ext cx="920190" cy="274980"/>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8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208055</xdr:colOff>
      <xdr:row>6</xdr:row>
      <xdr:rowOff>0</xdr:rowOff>
    </xdr:from>
    <xdr:to>
      <xdr:col>4</xdr:col>
      <xdr:colOff>691291</xdr:colOff>
      <xdr:row>7</xdr:row>
      <xdr:rowOff>110128</xdr:rowOff>
    </xdr:to>
    <xdr:pic>
      <xdr:nvPicPr>
        <xdr:cNvPr id="164" name="Рисунок 163">
          <a:extLst>
            <a:ext uri="{FF2B5EF4-FFF2-40B4-BE49-F238E27FC236}">
              <a16:creationId xmlns:a16="http://schemas.microsoft.com/office/drawing/2014/main" id="{00000000-0008-0000-0400-0000A4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5884955" y="2847975"/>
          <a:ext cx="483236" cy="484405"/>
        </a:xfrm>
        <a:prstGeom prst="rect">
          <a:avLst/>
        </a:prstGeom>
      </xdr:spPr>
    </xdr:pic>
    <xdr:clientData/>
  </xdr:twoCellAnchor>
  <xdr:twoCellAnchor editAs="oneCell">
    <xdr:from>
      <xdr:col>3</xdr:col>
      <xdr:colOff>1250016</xdr:colOff>
      <xdr:row>5</xdr:row>
      <xdr:rowOff>54575</xdr:rowOff>
    </xdr:from>
    <xdr:to>
      <xdr:col>3</xdr:col>
      <xdr:colOff>1611966</xdr:colOff>
      <xdr:row>9</xdr:row>
      <xdr:rowOff>39361</xdr:rowOff>
    </xdr:to>
    <xdr:pic>
      <xdr:nvPicPr>
        <xdr:cNvPr id="173" name="Рисунок 172">
          <a:extLst>
            <a:ext uri="{FF2B5EF4-FFF2-40B4-BE49-F238E27FC236}">
              <a16:creationId xmlns:a16="http://schemas.microsoft.com/office/drawing/2014/main" id="{00000000-0008-0000-0400-0000AD000000}"/>
            </a:ext>
          </a:extLst>
        </xdr:cNvPr>
        <xdr:cNvPicPr>
          <a:picLocks noChangeAspect="1" noChangeArrowheads="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bwMode="auto">
        <a:xfrm>
          <a:off x="3025028" y="2770881"/>
          <a:ext cx="402291" cy="1048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1568824</xdr:colOff>
      <xdr:row>31</xdr:row>
      <xdr:rowOff>56217</xdr:rowOff>
    </xdr:from>
    <xdr:to>
      <xdr:col>5</xdr:col>
      <xdr:colOff>35486</xdr:colOff>
      <xdr:row>32</xdr:row>
      <xdr:rowOff>150222</xdr:rowOff>
    </xdr:to>
    <xdr:sp macro="" textlink="">
      <xdr:nvSpPr>
        <xdr:cNvPr id="174" name="TextBox 16">
          <a:extLst>
            <a:ext uri="{FF2B5EF4-FFF2-40B4-BE49-F238E27FC236}">
              <a16:creationId xmlns:a16="http://schemas.microsoft.com/office/drawing/2014/main" id="{00000000-0008-0000-0400-0000AE000000}"/>
            </a:ext>
          </a:extLst>
        </xdr:cNvPr>
        <xdr:cNvSpPr txBox="1"/>
      </xdr:nvSpPr>
      <xdr:spPr>
        <a:xfrm>
          <a:off x="3343836" y="7703111"/>
          <a:ext cx="940921" cy="327087"/>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8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217019</xdr:colOff>
      <xdr:row>28</xdr:row>
      <xdr:rowOff>224118</xdr:rowOff>
    </xdr:from>
    <xdr:to>
      <xdr:col>4</xdr:col>
      <xdr:colOff>700255</xdr:colOff>
      <xdr:row>30</xdr:row>
      <xdr:rowOff>44714</xdr:rowOff>
    </xdr:to>
    <xdr:pic>
      <xdr:nvPicPr>
        <xdr:cNvPr id="175" name="Рисунок 174">
          <a:extLst>
            <a:ext uri="{FF2B5EF4-FFF2-40B4-BE49-F238E27FC236}">
              <a16:creationId xmlns:a16="http://schemas.microsoft.com/office/drawing/2014/main" id="{00000000-0008-0000-0400-0000AF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3578784" y="7171765"/>
          <a:ext cx="483236" cy="481043"/>
        </a:xfrm>
        <a:prstGeom prst="rect">
          <a:avLst/>
        </a:prstGeom>
      </xdr:spPr>
    </xdr:pic>
    <xdr:clientData/>
  </xdr:twoCellAnchor>
  <xdr:twoCellAnchor>
    <xdr:from>
      <xdr:col>17</xdr:col>
      <xdr:colOff>609600</xdr:colOff>
      <xdr:row>50</xdr:row>
      <xdr:rowOff>0</xdr:rowOff>
    </xdr:from>
    <xdr:to>
      <xdr:col>17</xdr:col>
      <xdr:colOff>1075765</xdr:colOff>
      <xdr:row>51</xdr:row>
      <xdr:rowOff>224117</xdr:rowOff>
    </xdr:to>
    <xdr:pic>
      <xdr:nvPicPr>
        <xdr:cNvPr id="122" name="Рисунок 121">
          <a:extLst>
            <a:ext uri="{FF2B5EF4-FFF2-40B4-BE49-F238E27FC236}">
              <a16:creationId xmlns:a16="http://schemas.microsoft.com/office/drawing/2014/main" id="{00000000-0008-0000-0400-00007A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5132424" y="11232776"/>
          <a:ext cx="466165" cy="457200"/>
        </a:xfrm>
        <a:prstGeom prst="rect">
          <a:avLst/>
        </a:prstGeom>
        <a:effectLst>
          <a:outerShdw blurRad="50800" dist="38100" dir="2700000" algn="tl" rotWithShape="0">
            <a:prstClr val="black">
              <a:alpha val="40000"/>
            </a:prstClr>
          </a:outerShdw>
        </a:effectLst>
      </xdr:spPr>
    </xdr:pic>
    <xdr:clientData/>
  </xdr:twoCellAnchor>
  <xdr:twoCellAnchor>
    <xdr:from>
      <xdr:col>17</xdr:col>
      <xdr:colOff>627529</xdr:colOff>
      <xdr:row>77</xdr:row>
      <xdr:rowOff>1</xdr:rowOff>
    </xdr:from>
    <xdr:to>
      <xdr:col>18</xdr:col>
      <xdr:colOff>0</xdr:colOff>
      <xdr:row>78</xdr:row>
      <xdr:rowOff>214312</xdr:rowOff>
    </xdr:to>
    <xdr:pic>
      <xdr:nvPicPr>
        <xdr:cNvPr id="135" name="Рисунок 134">
          <a:extLst>
            <a:ext uri="{FF2B5EF4-FFF2-40B4-BE49-F238E27FC236}">
              <a16:creationId xmlns:a16="http://schemas.microsoft.com/office/drawing/2014/main" id="{00000000-0008-0000-0400-000087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4986467" y="18192751"/>
          <a:ext cx="432127" cy="440530"/>
        </a:xfrm>
        <a:prstGeom prst="rect">
          <a:avLst/>
        </a:prstGeom>
        <a:effectLst>
          <a:outerShdw blurRad="50800" dist="38100" dir="2700000" algn="tl" rotWithShape="0">
            <a:prstClr val="black">
              <a:alpha val="40000"/>
            </a:prstClr>
          </a:outerShdw>
        </a:effectLst>
      </xdr:spPr>
    </xdr:pic>
    <xdr:clientData/>
  </xdr:twoCellAnchor>
  <xdr:oneCellAnchor>
    <xdr:from>
      <xdr:col>17</xdr:col>
      <xdr:colOff>618565</xdr:colOff>
      <xdr:row>66</xdr:row>
      <xdr:rowOff>8965</xdr:rowOff>
    </xdr:from>
    <xdr:ext cx="437030" cy="445744"/>
    <xdr:pic>
      <xdr:nvPicPr>
        <xdr:cNvPr id="145" name="Рисунок 144">
          <a:extLst>
            <a:ext uri="{FF2B5EF4-FFF2-40B4-BE49-F238E27FC236}">
              <a16:creationId xmlns:a16="http://schemas.microsoft.com/office/drawing/2014/main" id="{00000000-0008-0000-0400-00009100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15625483" y="12828494"/>
          <a:ext cx="437030" cy="445744"/>
        </a:xfrm>
        <a:prstGeom prst="rect">
          <a:avLst/>
        </a:prstGeom>
        <a:effectLst>
          <a:outerShdw blurRad="50800" dist="38100" dir="2700000" algn="tl" rotWithShape="0">
            <a:prstClr val="black">
              <a:alpha val="40000"/>
            </a:prstClr>
          </a:outerShdw>
        </a:effectLst>
      </xdr:spPr>
    </xdr:pic>
    <xdr:clientData/>
  </xdr:oneCellAnchor>
  <xdr:twoCellAnchor>
    <xdr:from>
      <xdr:col>17</xdr:col>
      <xdr:colOff>122085</xdr:colOff>
      <xdr:row>144</xdr:row>
      <xdr:rowOff>197362</xdr:rowOff>
    </xdr:from>
    <xdr:to>
      <xdr:col>17</xdr:col>
      <xdr:colOff>570660</xdr:colOff>
      <xdr:row>146</xdr:row>
      <xdr:rowOff>188399</xdr:rowOff>
    </xdr:to>
    <xdr:pic>
      <xdr:nvPicPr>
        <xdr:cNvPr id="146" name="Рисунок 145">
          <a:extLst>
            <a:ext uri="{FF2B5EF4-FFF2-40B4-BE49-F238E27FC236}">
              <a16:creationId xmlns:a16="http://schemas.microsoft.com/office/drawing/2014/main" id="{00000000-0008-0000-0400-000092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4481023" y="32248987"/>
          <a:ext cx="448575" cy="443475"/>
        </a:xfrm>
        <a:prstGeom prst="rect">
          <a:avLst/>
        </a:prstGeom>
        <a:effectLst>
          <a:outerShdw blurRad="50800" dist="38100" dir="2700000" algn="tl" rotWithShape="0">
            <a:prstClr val="black">
              <a:alpha val="40000"/>
            </a:prstClr>
          </a:outerShdw>
        </a:effectLst>
      </xdr:spPr>
    </xdr:pic>
    <xdr:clientData/>
  </xdr:twoCellAnchor>
  <xdr:twoCellAnchor>
    <xdr:from>
      <xdr:col>17</xdr:col>
      <xdr:colOff>50848</xdr:colOff>
      <xdr:row>172</xdr:row>
      <xdr:rowOff>199749</xdr:rowOff>
    </xdr:from>
    <xdr:to>
      <xdr:col>17</xdr:col>
      <xdr:colOff>517014</xdr:colOff>
      <xdr:row>174</xdr:row>
      <xdr:rowOff>190782</xdr:rowOff>
    </xdr:to>
    <xdr:pic>
      <xdr:nvPicPr>
        <xdr:cNvPr id="150" name="Рисунок 149">
          <a:extLst>
            <a:ext uri="{FF2B5EF4-FFF2-40B4-BE49-F238E27FC236}">
              <a16:creationId xmlns:a16="http://schemas.microsoft.com/office/drawing/2014/main" id="{00000000-0008-0000-0400-000096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4695536" y="37502030"/>
          <a:ext cx="466166" cy="443471"/>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53790</xdr:colOff>
      <xdr:row>7</xdr:row>
      <xdr:rowOff>77598</xdr:rowOff>
    </xdr:from>
    <xdr:to>
      <xdr:col>16</xdr:col>
      <xdr:colOff>490819</xdr:colOff>
      <xdr:row>9</xdr:row>
      <xdr:rowOff>44328</xdr:rowOff>
    </xdr:to>
    <xdr:pic>
      <xdr:nvPicPr>
        <xdr:cNvPr id="143" name="Рисунок 142">
          <a:extLst>
            <a:ext uri="{FF2B5EF4-FFF2-40B4-BE49-F238E27FC236}">
              <a16:creationId xmlns:a16="http://schemas.microsoft.com/office/drawing/2014/main" id="{00000000-0008-0000-0400-00008F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13507853" y="3232754"/>
          <a:ext cx="437029" cy="419168"/>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527771</xdr:colOff>
      <xdr:row>7</xdr:row>
      <xdr:rowOff>89507</xdr:rowOff>
    </xdr:from>
    <xdr:to>
      <xdr:col>17</xdr:col>
      <xdr:colOff>59925</xdr:colOff>
      <xdr:row>9</xdr:row>
      <xdr:rowOff>56237</xdr:rowOff>
    </xdr:to>
    <xdr:pic>
      <xdr:nvPicPr>
        <xdr:cNvPr id="151" name="Рисунок 150">
          <a:extLst>
            <a:ext uri="{FF2B5EF4-FFF2-40B4-BE49-F238E27FC236}">
              <a16:creationId xmlns:a16="http://schemas.microsoft.com/office/drawing/2014/main" id="{00000000-0008-0000-0400-000097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3981834" y="3244663"/>
          <a:ext cx="437029" cy="419168"/>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106707</xdr:colOff>
      <xdr:row>7</xdr:row>
      <xdr:rowOff>93705</xdr:rowOff>
    </xdr:from>
    <xdr:to>
      <xdr:col>17</xdr:col>
      <xdr:colOff>509627</xdr:colOff>
      <xdr:row>9</xdr:row>
      <xdr:rowOff>42253</xdr:rowOff>
    </xdr:to>
    <xdr:pic>
      <xdr:nvPicPr>
        <xdr:cNvPr id="152" name="Рисунок 151">
          <a:extLst>
            <a:ext uri="{FF2B5EF4-FFF2-40B4-BE49-F238E27FC236}">
              <a16:creationId xmlns:a16="http://schemas.microsoft.com/office/drawing/2014/main" id="{00000000-0008-0000-0400-000098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4465645" y="3248861"/>
          <a:ext cx="402920" cy="400986"/>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573697</xdr:colOff>
      <xdr:row>7</xdr:row>
      <xdr:rowOff>77600</xdr:rowOff>
    </xdr:from>
    <xdr:to>
      <xdr:col>17</xdr:col>
      <xdr:colOff>1012718</xdr:colOff>
      <xdr:row>9</xdr:row>
      <xdr:rowOff>42834</xdr:rowOff>
    </xdr:to>
    <xdr:pic>
      <xdr:nvPicPr>
        <xdr:cNvPr id="153" name="Рисунок 152">
          <a:extLst>
            <a:ext uri="{FF2B5EF4-FFF2-40B4-BE49-F238E27FC236}">
              <a16:creationId xmlns:a16="http://schemas.microsoft.com/office/drawing/2014/main" id="{00000000-0008-0000-0400-000099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4932635" y="3232756"/>
          <a:ext cx="439021" cy="417672"/>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609600</xdr:colOff>
      <xdr:row>30</xdr:row>
      <xdr:rowOff>8965</xdr:rowOff>
    </xdr:from>
    <xdr:to>
      <xdr:col>18</xdr:col>
      <xdr:colOff>1681</xdr:colOff>
      <xdr:row>32</xdr:row>
      <xdr:rowOff>3432</xdr:rowOff>
    </xdr:to>
    <xdr:pic>
      <xdr:nvPicPr>
        <xdr:cNvPr id="161" name="Рисунок 160">
          <a:extLst>
            <a:ext uri="{FF2B5EF4-FFF2-40B4-BE49-F238E27FC236}">
              <a16:creationId xmlns:a16="http://schemas.microsoft.com/office/drawing/2014/main" id="{00000000-0008-0000-0400-0000A1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5132424" y="7395883"/>
          <a:ext cx="464484" cy="432896"/>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336176</xdr:colOff>
      <xdr:row>198</xdr:row>
      <xdr:rowOff>78441</xdr:rowOff>
    </xdr:from>
    <xdr:to>
      <xdr:col>3</xdr:col>
      <xdr:colOff>1199029</xdr:colOff>
      <xdr:row>201</xdr:row>
      <xdr:rowOff>296066</xdr:rowOff>
    </xdr:to>
    <xdr:pic>
      <xdr:nvPicPr>
        <xdr:cNvPr id="4" name="Рисунок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2286000" y="38032765"/>
          <a:ext cx="2588559" cy="887876"/>
        </a:xfrm>
        <a:prstGeom prst="rect">
          <a:avLst/>
        </a:prstGeom>
      </xdr:spPr>
    </xdr:pic>
    <xdr:clientData/>
  </xdr:twoCellAnchor>
  <xdr:twoCellAnchor>
    <xdr:from>
      <xdr:col>17</xdr:col>
      <xdr:colOff>605117</xdr:colOff>
      <xdr:row>104</xdr:row>
      <xdr:rowOff>22413</xdr:rowOff>
    </xdr:from>
    <xdr:to>
      <xdr:col>17</xdr:col>
      <xdr:colOff>1030941</xdr:colOff>
      <xdr:row>106</xdr:row>
      <xdr:rowOff>22413</xdr:rowOff>
    </xdr:to>
    <xdr:pic>
      <xdr:nvPicPr>
        <xdr:cNvPr id="107" name="Рисунок 106">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7492382" y="21459266"/>
          <a:ext cx="425824" cy="448235"/>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84995</xdr:colOff>
      <xdr:row>6</xdr:row>
      <xdr:rowOff>0</xdr:rowOff>
    </xdr:from>
    <xdr:to>
      <xdr:col>17</xdr:col>
      <xdr:colOff>1035844</xdr:colOff>
      <xdr:row>7</xdr:row>
      <xdr:rowOff>43849</xdr:rowOff>
    </xdr:to>
    <xdr:pic>
      <xdr:nvPicPr>
        <xdr:cNvPr id="108" name="Рисунок 107">
          <a:extLst>
            <a:ext uri="{FF2B5EF4-FFF2-40B4-BE49-F238E27FC236}">
              <a16:creationId xmlns:a16="http://schemas.microsoft.com/office/drawing/2014/main" id="{00000000-0008-0000-0400-00006C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443933" y="2928938"/>
          <a:ext cx="950849" cy="401036"/>
        </a:xfrm>
        <a:prstGeom prst="rect">
          <a:avLst/>
        </a:prstGeom>
      </xdr:spPr>
    </xdr:pic>
    <xdr:clientData/>
  </xdr:twoCellAnchor>
  <xdr:twoCellAnchor editAs="oneCell">
    <xdr:from>
      <xdr:col>16</xdr:col>
      <xdr:colOff>0</xdr:colOff>
      <xdr:row>6</xdr:row>
      <xdr:rowOff>9524</xdr:rowOff>
    </xdr:from>
    <xdr:to>
      <xdr:col>17</xdr:col>
      <xdr:colOff>55500</xdr:colOff>
      <xdr:row>7</xdr:row>
      <xdr:rowOff>52814</xdr:rowOff>
    </xdr:to>
    <xdr:pic>
      <xdr:nvPicPr>
        <xdr:cNvPr id="116" name="Рисунок 115">
          <a:extLst>
            <a:ext uri="{FF2B5EF4-FFF2-40B4-BE49-F238E27FC236}">
              <a16:creationId xmlns:a16="http://schemas.microsoft.com/office/drawing/2014/main" id="{00000000-0008-0000-0400-000074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39813" y="2938462"/>
          <a:ext cx="960375" cy="400477"/>
        </a:xfrm>
        <a:prstGeom prst="rect">
          <a:avLst/>
        </a:prstGeom>
      </xdr:spPr>
    </xdr:pic>
    <xdr:clientData/>
  </xdr:twoCellAnchor>
  <xdr:twoCellAnchor editAs="oneCell">
    <xdr:from>
      <xdr:col>17</xdr:col>
      <xdr:colOff>58802</xdr:colOff>
      <xdr:row>19</xdr:row>
      <xdr:rowOff>21432</xdr:rowOff>
    </xdr:from>
    <xdr:to>
      <xdr:col>17</xdr:col>
      <xdr:colOff>1009651</xdr:colOff>
      <xdr:row>20</xdr:row>
      <xdr:rowOff>17655</xdr:rowOff>
    </xdr:to>
    <xdr:pic>
      <xdr:nvPicPr>
        <xdr:cNvPr id="132" name="Рисунок 131">
          <a:extLst>
            <a:ext uri="{FF2B5EF4-FFF2-40B4-BE49-F238E27FC236}">
              <a16:creationId xmlns:a16="http://schemas.microsoft.com/office/drawing/2014/main" id="{00000000-0008-0000-0400-000084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417740" y="5510213"/>
          <a:ext cx="950849" cy="401036"/>
        </a:xfrm>
        <a:prstGeom prst="rect">
          <a:avLst/>
        </a:prstGeom>
      </xdr:spPr>
    </xdr:pic>
    <xdr:clientData/>
  </xdr:twoCellAnchor>
  <xdr:twoCellAnchor editAs="oneCell">
    <xdr:from>
      <xdr:col>15</xdr:col>
      <xdr:colOff>1009651</xdr:colOff>
      <xdr:row>19</xdr:row>
      <xdr:rowOff>30956</xdr:rowOff>
    </xdr:from>
    <xdr:to>
      <xdr:col>17</xdr:col>
      <xdr:colOff>17401</xdr:colOff>
      <xdr:row>20</xdr:row>
      <xdr:rowOff>26620</xdr:rowOff>
    </xdr:to>
    <xdr:pic>
      <xdr:nvPicPr>
        <xdr:cNvPr id="155" name="Рисунок 154">
          <a:extLst>
            <a:ext uri="{FF2B5EF4-FFF2-40B4-BE49-F238E27FC236}">
              <a16:creationId xmlns:a16="http://schemas.microsoft.com/office/drawing/2014/main" id="{00000000-0008-0000-0400-00009B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01714" y="5519737"/>
          <a:ext cx="960375" cy="400477"/>
        </a:xfrm>
        <a:prstGeom prst="rect">
          <a:avLst/>
        </a:prstGeom>
      </xdr:spPr>
    </xdr:pic>
    <xdr:clientData/>
  </xdr:twoCellAnchor>
  <xdr:twoCellAnchor editAs="oneCell">
    <xdr:from>
      <xdr:col>17</xdr:col>
      <xdr:colOff>68327</xdr:colOff>
      <xdr:row>29</xdr:row>
      <xdr:rowOff>7144</xdr:rowOff>
    </xdr:from>
    <xdr:to>
      <xdr:col>17</xdr:col>
      <xdr:colOff>1019176</xdr:colOff>
      <xdr:row>29</xdr:row>
      <xdr:rowOff>408180</xdr:rowOff>
    </xdr:to>
    <xdr:pic>
      <xdr:nvPicPr>
        <xdr:cNvPr id="156" name="Рисунок 155">
          <a:extLst>
            <a:ext uri="{FF2B5EF4-FFF2-40B4-BE49-F238E27FC236}">
              <a16:creationId xmlns:a16="http://schemas.microsoft.com/office/drawing/2014/main" id="{00000000-0008-0000-0400-00009C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427265" y="7722394"/>
          <a:ext cx="950849" cy="401036"/>
        </a:xfrm>
        <a:prstGeom prst="rect">
          <a:avLst/>
        </a:prstGeom>
      </xdr:spPr>
    </xdr:pic>
    <xdr:clientData/>
  </xdr:twoCellAnchor>
  <xdr:twoCellAnchor editAs="oneCell">
    <xdr:from>
      <xdr:col>15</xdr:col>
      <xdr:colOff>995363</xdr:colOff>
      <xdr:row>29</xdr:row>
      <xdr:rowOff>16668</xdr:rowOff>
    </xdr:from>
    <xdr:to>
      <xdr:col>17</xdr:col>
      <xdr:colOff>3113</xdr:colOff>
      <xdr:row>30</xdr:row>
      <xdr:rowOff>425</xdr:rowOff>
    </xdr:to>
    <xdr:pic>
      <xdr:nvPicPr>
        <xdr:cNvPr id="158" name="Рисунок 157">
          <a:extLst>
            <a:ext uri="{FF2B5EF4-FFF2-40B4-BE49-F238E27FC236}">
              <a16:creationId xmlns:a16="http://schemas.microsoft.com/office/drawing/2014/main" id="{00000000-0008-0000-0400-00009E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687426" y="7731918"/>
          <a:ext cx="960375" cy="400477"/>
        </a:xfrm>
        <a:prstGeom prst="rect">
          <a:avLst/>
        </a:prstGeom>
      </xdr:spPr>
    </xdr:pic>
    <xdr:clientData/>
  </xdr:twoCellAnchor>
  <xdr:twoCellAnchor editAs="oneCell">
    <xdr:from>
      <xdr:col>17</xdr:col>
      <xdr:colOff>54039</xdr:colOff>
      <xdr:row>49</xdr:row>
      <xdr:rowOff>64293</xdr:rowOff>
    </xdr:from>
    <xdr:to>
      <xdr:col>17</xdr:col>
      <xdr:colOff>1004888</xdr:colOff>
      <xdr:row>49</xdr:row>
      <xdr:rowOff>465329</xdr:rowOff>
    </xdr:to>
    <xdr:pic>
      <xdr:nvPicPr>
        <xdr:cNvPr id="159" name="Рисунок 158">
          <a:extLst>
            <a:ext uri="{FF2B5EF4-FFF2-40B4-BE49-F238E27FC236}">
              <a16:creationId xmlns:a16="http://schemas.microsoft.com/office/drawing/2014/main" id="{00000000-0008-0000-0400-00009F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412977" y="11756231"/>
          <a:ext cx="950849" cy="401036"/>
        </a:xfrm>
        <a:prstGeom prst="rect">
          <a:avLst/>
        </a:prstGeom>
      </xdr:spPr>
    </xdr:pic>
    <xdr:clientData/>
  </xdr:twoCellAnchor>
  <xdr:twoCellAnchor editAs="oneCell">
    <xdr:from>
      <xdr:col>15</xdr:col>
      <xdr:colOff>992982</xdr:colOff>
      <xdr:row>49</xdr:row>
      <xdr:rowOff>73817</xdr:rowOff>
    </xdr:from>
    <xdr:to>
      <xdr:col>17</xdr:col>
      <xdr:colOff>732</xdr:colOff>
      <xdr:row>49</xdr:row>
      <xdr:rowOff>474294</xdr:rowOff>
    </xdr:to>
    <xdr:pic>
      <xdr:nvPicPr>
        <xdr:cNvPr id="162" name="Рисунок 161">
          <a:extLst>
            <a:ext uri="{FF2B5EF4-FFF2-40B4-BE49-F238E27FC236}">
              <a16:creationId xmlns:a16="http://schemas.microsoft.com/office/drawing/2014/main" id="{00000000-0008-0000-0400-0000A2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685045" y="11765755"/>
          <a:ext cx="960375" cy="400477"/>
        </a:xfrm>
        <a:prstGeom prst="rect">
          <a:avLst/>
        </a:prstGeom>
      </xdr:spPr>
    </xdr:pic>
    <xdr:clientData/>
  </xdr:twoCellAnchor>
  <xdr:twoCellAnchor editAs="oneCell">
    <xdr:from>
      <xdr:col>17</xdr:col>
      <xdr:colOff>87376</xdr:colOff>
      <xdr:row>65</xdr:row>
      <xdr:rowOff>38100</xdr:rowOff>
    </xdr:from>
    <xdr:to>
      <xdr:col>17</xdr:col>
      <xdr:colOff>1038225</xdr:colOff>
      <xdr:row>65</xdr:row>
      <xdr:rowOff>439136</xdr:rowOff>
    </xdr:to>
    <xdr:pic>
      <xdr:nvPicPr>
        <xdr:cNvPr id="163" name="Рисунок 162">
          <a:extLst>
            <a:ext uri="{FF2B5EF4-FFF2-40B4-BE49-F238E27FC236}">
              <a16:creationId xmlns:a16="http://schemas.microsoft.com/office/drawing/2014/main" id="{00000000-0008-0000-0400-0000A3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446314" y="15135225"/>
          <a:ext cx="950849" cy="401036"/>
        </a:xfrm>
        <a:prstGeom prst="rect">
          <a:avLst/>
        </a:prstGeom>
      </xdr:spPr>
    </xdr:pic>
    <xdr:clientData/>
  </xdr:twoCellAnchor>
  <xdr:twoCellAnchor editAs="oneCell">
    <xdr:from>
      <xdr:col>15</xdr:col>
      <xdr:colOff>1014413</xdr:colOff>
      <xdr:row>65</xdr:row>
      <xdr:rowOff>59530</xdr:rowOff>
    </xdr:from>
    <xdr:to>
      <xdr:col>17</xdr:col>
      <xdr:colOff>22163</xdr:colOff>
      <xdr:row>65</xdr:row>
      <xdr:rowOff>460007</xdr:rowOff>
    </xdr:to>
    <xdr:pic>
      <xdr:nvPicPr>
        <xdr:cNvPr id="176" name="Рисунок 175">
          <a:extLst>
            <a:ext uri="{FF2B5EF4-FFF2-40B4-BE49-F238E27FC236}">
              <a16:creationId xmlns:a16="http://schemas.microsoft.com/office/drawing/2014/main" id="{00000000-0008-0000-0400-0000B0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06476" y="15156655"/>
          <a:ext cx="960375" cy="400477"/>
        </a:xfrm>
        <a:prstGeom prst="rect">
          <a:avLst/>
        </a:prstGeom>
      </xdr:spPr>
    </xdr:pic>
    <xdr:clientData/>
  </xdr:twoCellAnchor>
  <xdr:twoCellAnchor editAs="oneCell">
    <xdr:from>
      <xdr:col>17</xdr:col>
      <xdr:colOff>61182</xdr:colOff>
      <xdr:row>76</xdr:row>
      <xdr:rowOff>47624</xdr:rowOff>
    </xdr:from>
    <xdr:to>
      <xdr:col>17</xdr:col>
      <xdr:colOff>1012031</xdr:colOff>
      <xdr:row>76</xdr:row>
      <xdr:rowOff>448660</xdr:rowOff>
    </xdr:to>
    <xdr:pic>
      <xdr:nvPicPr>
        <xdr:cNvPr id="177" name="Рисунок 176">
          <a:extLst>
            <a:ext uri="{FF2B5EF4-FFF2-40B4-BE49-F238E27FC236}">
              <a16:creationId xmlns:a16="http://schemas.microsoft.com/office/drawing/2014/main" id="{00000000-0008-0000-0400-0000B1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420120" y="17740312"/>
          <a:ext cx="950849" cy="401036"/>
        </a:xfrm>
        <a:prstGeom prst="rect">
          <a:avLst/>
        </a:prstGeom>
      </xdr:spPr>
    </xdr:pic>
    <xdr:clientData/>
  </xdr:twoCellAnchor>
  <xdr:twoCellAnchor editAs="oneCell">
    <xdr:from>
      <xdr:col>15</xdr:col>
      <xdr:colOff>1012031</xdr:colOff>
      <xdr:row>76</xdr:row>
      <xdr:rowOff>57148</xdr:rowOff>
    </xdr:from>
    <xdr:to>
      <xdr:col>17</xdr:col>
      <xdr:colOff>19781</xdr:colOff>
      <xdr:row>76</xdr:row>
      <xdr:rowOff>457625</xdr:rowOff>
    </xdr:to>
    <xdr:pic>
      <xdr:nvPicPr>
        <xdr:cNvPr id="178" name="Рисунок 177">
          <a:extLst>
            <a:ext uri="{FF2B5EF4-FFF2-40B4-BE49-F238E27FC236}">
              <a16:creationId xmlns:a16="http://schemas.microsoft.com/office/drawing/2014/main" id="{00000000-0008-0000-0400-0000B2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04094" y="17749836"/>
          <a:ext cx="960375" cy="400477"/>
        </a:xfrm>
        <a:prstGeom prst="rect">
          <a:avLst/>
        </a:prstGeom>
      </xdr:spPr>
    </xdr:pic>
    <xdr:clientData/>
  </xdr:twoCellAnchor>
  <xdr:twoCellAnchor editAs="oneCell">
    <xdr:from>
      <xdr:col>17</xdr:col>
      <xdr:colOff>70707</xdr:colOff>
      <xdr:row>91</xdr:row>
      <xdr:rowOff>211931</xdr:rowOff>
    </xdr:from>
    <xdr:to>
      <xdr:col>17</xdr:col>
      <xdr:colOff>1021556</xdr:colOff>
      <xdr:row>92</xdr:row>
      <xdr:rowOff>398654</xdr:rowOff>
    </xdr:to>
    <xdr:pic>
      <xdr:nvPicPr>
        <xdr:cNvPr id="179" name="Рисунок 178">
          <a:extLst>
            <a:ext uri="{FF2B5EF4-FFF2-40B4-BE49-F238E27FC236}">
              <a16:creationId xmlns:a16="http://schemas.microsoft.com/office/drawing/2014/main" id="{00000000-0008-0000-0400-0000B3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429645" y="21047869"/>
          <a:ext cx="950849" cy="401036"/>
        </a:xfrm>
        <a:prstGeom prst="rect">
          <a:avLst/>
        </a:prstGeom>
      </xdr:spPr>
    </xdr:pic>
    <xdr:clientData/>
  </xdr:twoCellAnchor>
  <xdr:twoCellAnchor editAs="oneCell">
    <xdr:from>
      <xdr:col>15</xdr:col>
      <xdr:colOff>973931</xdr:colOff>
      <xdr:row>92</xdr:row>
      <xdr:rowOff>19049</xdr:rowOff>
    </xdr:from>
    <xdr:to>
      <xdr:col>16</xdr:col>
      <xdr:colOff>886556</xdr:colOff>
      <xdr:row>92</xdr:row>
      <xdr:rowOff>419526</xdr:rowOff>
    </xdr:to>
    <xdr:pic>
      <xdr:nvPicPr>
        <xdr:cNvPr id="180" name="Рисунок 179">
          <a:extLst>
            <a:ext uri="{FF2B5EF4-FFF2-40B4-BE49-F238E27FC236}">
              <a16:creationId xmlns:a16="http://schemas.microsoft.com/office/drawing/2014/main" id="{00000000-0008-0000-0400-0000B4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665994" y="21069299"/>
          <a:ext cx="960375" cy="400477"/>
        </a:xfrm>
        <a:prstGeom prst="rect">
          <a:avLst/>
        </a:prstGeom>
      </xdr:spPr>
    </xdr:pic>
    <xdr:clientData/>
  </xdr:twoCellAnchor>
  <xdr:oneCellAnchor>
    <xdr:from>
      <xdr:col>16</xdr:col>
      <xdr:colOff>750094</xdr:colOff>
      <xdr:row>91</xdr:row>
      <xdr:rowOff>202406</xdr:rowOff>
    </xdr:from>
    <xdr:ext cx="254942" cy="26456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4204157" y="21038344"/>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a:t>
          </a:r>
        </a:p>
      </xdr:txBody>
    </xdr:sp>
    <xdr:clientData/>
  </xdr:oneCellAnchor>
  <xdr:oneCellAnchor>
    <xdr:from>
      <xdr:col>17</xdr:col>
      <xdr:colOff>866776</xdr:colOff>
      <xdr:row>91</xdr:row>
      <xdr:rowOff>176212</xdr:rowOff>
    </xdr:from>
    <xdr:ext cx="254942" cy="264560"/>
    <xdr:sp macro="" textlink="">
      <xdr:nvSpPr>
        <xdr:cNvPr id="181" name="TextBox 180">
          <a:extLst>
            <a:ext uri="{FF2B5EF4-FFF2-40B4-BE49-F238E27FC236}">
              <a16:creationId xmlns:a16="http://schemas.microsoft.com/office/drawing/2014/main" id="{00000000-0008-0000-0400-0000B5000000}"/>
            </a:ext>
          </a:extLst>
        </xdr:cNvPr>
        <xdr:cNvSpPr txBox="1"/>
      </xdr:nvSpPr>
      <xdr:spPr>
        <a:xfrm>
          <a:off x="15225714" y="21012150"/>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a:t>
          </a:r>
        </a:p>
      </xdr:txBody>
    </xdr:sp>
    <xdr:clientData/>
  </xdr:oneCellAnchor>
  <xdr:oneCellAnchor>
    <xdr:from>
      <xdr:col>16</xdr:col>
      <xdr:colOff>769144</xdr:colOff>
      <xdr:row>65</xdr:row>
      <xdr:rowOff>7143</xdr:rowOff>
    </xdr:from>
    <xdr:ext cx="254942" cy="264560"/>
    <xdr:sp macro="" textlink="">
      <xdr:nvSpPr>
        <xdr:cNvPr id="182" name="TextBox 181">
          <a:extLst>
            <a:ext uri="{FF2B5EF4-FFF2-40B4-BE49-F238E27FC236}">
              <a16:creationId xmlns:a16="http://schemas.microsoft.com/office/drawing/2014/main" id="{00000000-0008-0000-0400-0000B6000000}"/>
            </a:ext>
          </a:extLst>
        </xdr:cNvPr>
        <xdr:cNvSpPr txBox="1"/>
      </xdr:nvSpPr>
      <xdr:spPr>
        <a:xfrm>
          <a:off x="14223207" y="15104268"/>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a:t>
          </a:r>
        </a:p>
      </xdr:txBody>
    </xdr:sp>
    <xdr:clientData/>
  </xdr:oneCellAnchor>
  <xdr:oneCellAnchor>
    <xdr:from>
      <xdr:col>17</xdr:col>
      <xdr:colOff>862013</xdr:colOff>
      <xdr:row>64</xdr:row>
      <xdr:rowOff>219073</xdr:rowOff>
    </xdr:from>
    <xdr:ext cx="254942" cy="264560"/>
    <xdr:sp macro="" textlink="">
      <xdr:nvSpPr>
        <xdr:cNvPr id="183" name="TextBox 182">
          <a:extLst>
            <a:ext uri="{FF2B5EF4-FFF2-40B4-BE49-F238E27FC236}">
              <a16:creationId xmlns:a16="http://schemas.microsoft.com/office/drawing/2014/main" id="{00000000-0008-0000-0400-0000B7000000}"/>
            </a:ext>
          </a:extLst>
        </xdr:cNvPr>
        <xdr:cNvSpPr txBox="1"/>
      </xdr:nvSpPr>
      <xdr:spPr>
        <a:xfrm>
          <a:off x="15220951" y="15089979"/>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a:t>
          </a:r>
        </a:p>
      </xdr:txBody>
    </xdr:sp>
    <xdr:clientData/>
  </xdr:oneCellAnchor>
  <xdr:twoCellAnchor editAs="oneCell">
    <xdr:from>
      <xdr:col>17</xdr:col>
      <xdr:colOff>80232</xdr:colOff>
      <xdr:row>103</xdr:row>
      <xdr:rowOff>7145</xdr:rowOff>
    </xdr:from>
    <xdr:to>
      <xdr:col>17</xdr:col>
      <xdr:colOff>1031081</xdr:colOff>
      <xdr:row>103</xdr:row>
      <xdr:rowOff>408181</xdr:rowOff>
    </xdr:to>
    <xdr:pic>
      <xdr:nvPicPr>
        <xdr:cNvPr id="184" name="Рисунок 183">
          <a:extLst>
            <a:ext uri="{FF2B5EF4-FFF2-40B4-BE49-F238E27FC236}">
              <a16:creationId xmlns:a16="http://schemas.microsoft.com/office/drawing/2014/main" id="{00000000-0008-0000-0400-0000B8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724920" y="23498176"/>
          <a:ext cx="950849" cy="401036"/>
        </a:xfrm>
        <a:prstGeom prst="rect">
          <a:avLst/>
        </a:prstGeom>
      </xdr:spPr>
    </xdr:pic>
    <xdr:clientData/>
  </xdr:twoCellAnchor>
  <xdr:twoCellAnchor editAs="oneCell">
    <xdr:from>
      <xdr:col>15</xdr:col>
      <xdr:colOff>1007269</xdr:colOff>
      <xdr:row>103</xdr:row>
      <xdr:rowOff>28575</xdr:rowOff>
    </xdr:from>
    <xdr:to>
      <xdr:col>17</xdr:col>
      <xdr:colOff>15019</xdr:colOff>
      <xdr:row>103</xdr:row>
      <xdr:rowOff>429052</xdr:rowOff>
    </xdr:to>
    <xdr:pic>
      <xdr:nvPicPr>
        <xdr:cNvPr id="185" name="Рисунок 184">
          <a:extLst>
            <a:ext uri="{FF2B5EF4-FFF2-40B4-BE49-F238E27FC236}">
              <a16:creationId xmlns:a16="http://schemas.microsoft.com/office/drawing/2014/main" id="{00000000-0008-0000-0400-0000B9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699332" y="23519606"/>
          <a:ext cx="960375" cy="400477"/>
        </a:xfrm>
        <a:prstGeom prst="rect">
          <a:avLst/>
        </a:prstGeom>
      </xdr:spPr>
    </xdr:pic>
    <xdr:clientData/>
  </xdr:twoCellAnchor>
  <xdr:twoCellAnchor editAs="oneCell">
    <xdr:from>
      <xdr:col>17</xdr:col>
      <xdr:colOff>89757</xdr:colOff>
      <xdr:row>119</xdr:row>
      <xdr:rowOff>100013</xdr:rowOff>
    </xdr:from>
    <xdr:to>
      <xdr:col>17</xdr:col>
      <xdr:colOff>1040606</xdr:colOff>
      <xdr:row>120</xdr:row>
      <xdr:rowOff>60519</xdr:rowOff>
    </xdr:to>
    <xdr:pic>
      <xdr:nvPicPr>
        <xdr:cNvPr id="186" name="Рисунок 185">
          <a:extLst>
            <a:ext uri="{FF2B5EF4-FFF2-40B4-BE49-F238E27FC236}">
              <a16:creationId xmlns:a16="http://schemas.microsoft.com/office/drawing/2014/main" id="{00000000-0008-0000-0400-0000BA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448695" y="26936701"/>
          <a:ext cx="950849" cy="401036"/>
        </a:xfrm>
        <a:prstGeom prst="rect">
          <a:avLst/>
        </a:prstGeom>
      </xdr:spPr>
    </xdr:pic>
    <xdr:clientData/>
  </xdr:twoCellAnchor>
  <xdr:twoCellAnchor editAs="oneCell">
    <xdr:from>
      <xdr:col>15</xdr:col>
      <xdr:colOff>1040606</xdr:colOff>
      <xdr:row>119</xdr:row>
      <xdr:rowOff>121443</xdr:rowOff>
    </xdr:from>
    <xdr:to>
      <xdr:col>17</xdr:col>
      <xdr:colOff>48356</xdr:colOff>
      <xdr:row>120</xdr:row>
      <xdr:rowOff>81390</xdr:rowOff>
    </xdr:to>
    <xdr:pic>
      <xdr:nvPicPr>
        <xdr:cNvPr id="187" name="Рисунок 186">
          <a:extLst>
            <a:ext uri="{FF2B5EF4-FFF2-40B4-BE49-F238E27FC236}">
              <a16:creationId xmlns:a16="http://schemas.microsoft.com/office/drawing/2014/main" id="{00000000-0008-0000-0400-0000BB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32669" y="26958131"/>
          <a:ext cx="960375" cy="400477"/>
        </a:xfrm>
        <a:prstGeom prst="rect">
          <a:avLst/>
        </a:prstGeom>
      </xdr:spPr>
    </xdr:pic>
    <xdr:clientData/>
  </xdr:twoCellAnchor>
  <xdr:twoCellAnchor editAs="oneCell">
    <xdr:from>
      <xdr:col>17</xdr:col>
      <xdr:colOff>63562</xdr:colOff>
      <xdr:row>142</xdr:row>
      <xdr:rowOff>216695</xdr:rowOff>
    </xdr:from>
    <xdr:to>
      <xdr:col>17</xdr:col>
      <xdr:colOff>1014411</xdr:colOff>
      <xdr:row>144</xdr:row>
      <xdr:rowOff>165294</xdr:rowOff>
    </xdr:to>
    <xdr:pic>
      <xdr:nvPicPr>
        <xdr:cNvPr id="188" name="Рисунок 187">
          <a:extLst>
            <a:ext uri="{FF2B5EF4-FFF2-40B4-BE49-F238E27FC236}">
              <a16:creationId xmlns:a16="http://schemas.microsoft.com/office/drawing/2014/main" id="{00000000-0008-0000-0400-0000BC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708250" y="31815883"/>
          <a:ext cx="950849" cy="401036"/>
        </a:xfrm>
        <a:prstGeom prst="rect">
          <a:avLst/>
        </a:prstGeom>
      </xdr:spPr>
    </xdr:pic>
    <xdr:clientData/>
  </xdr:twoCellAnchor>
  <xdr:twoCellAnchor editAs="oneCell">
    <xdr:from>
      <xdr:col>15</xdr:col>
      <xdr:colOff>1026317</xdr:colOff>
      <xdr:row>143</xdr:row>
      <xdr:rowOff>0</xdr:rowOff>
    </xdr:from>
    <xdr:to>
      <xdr:col>17</xdr:col>
      <xdr:colOff>34067</xdr:colOff>
      <xdr:row>144</xdr:row>
      <xdr:rowOff>174259</xdr:rowOff>
    </xdr:to>
    <xdr:pic>
      <xdr:nvPicPr>
        <xdr:cNvPr id="189" name="Рисунок 188">
          <a:extLst>
            <a:ext uri="{FF2B5EF4-FFF2-40B4-BE49-F238E27FC236}">
              <a16:creationId xmlns:a16="http://schemas.microsoft.com/office/drawing/2014/main" id="{00000000-0008-0000-0400-0000BD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18380" y="31825406"/>
          <a:ext cx="960375" cy="400477"/>
        </a:xfrm>
        <a:prstGeom prst="rect">
          <a:avLst/>
        </a:prstGeom>
      </xdr:spPr>
    </xdr:pic>
    <xdr:clientData/>
  </xdr:twoCellAnchor>
  <xdr:twoCellAnchor editAs="oneCell">
    <xdr:from>
      <xdr:col>17</xdr:col>
      <xdr:colOff>61181</xdr:colOff>
      <xdr:row>171</xdr:row>
      <xdr:rowOff>2</xdr:rowOff>
    </xdr:from>
    <xdr:to>
      <xdr:col>17</xdr:col>
      <xdr:colOff>1012030</xdr:colOff>
      <xdr:row>172</xdr:row>
      <xdr:rowOff>174820</xdr:rowOff>
    </xdr:to>
    <xdr:pic>
      <xdr:nvPicPr>
        <xdr:cNvPr id="190" name="Рисунок 189">
          <a:extLst>
            <a:ext uri="{FF2B5EF4-FFF2-40B4-BE49-F238E27FC236}">
              <a16:creationId xmlns:a16="http://schemas.microsoft.com/office/drawing/2014/main" id="{00000000-0008-0000-0400-0000BE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705869" y="37076065"/>
          <a:ext cx="950849" cy="401036"/>
        </a:xfrm>
        <a:prstGeom prst="rect">
          <a:avLst/>
        </a:prstGeom>
      </xdr:spPr>
    </xdr:pic>
    <xdr:clientData/>
  </xdr:twoCellAnchor>
  <xdr:twoCellAnchor editAs="oneCell">
    <xdr:from>
      <xdr:col>15</xdr:col>
      <xdr:colOff>1023936</xdr:colOff>
      <xdr:row>171</xdr:row>
      <xdr:rowOff>9525</xdr:rowOff>
    </xdr:from>
    <xdr:to>
      <xdr:col>17</xdr:col>
      <xdr:colOff>31686</xdr:colOff>
      <xdr:row>172</xdr:row>
      <xdr:rowOff>183784</xdr:rowOff>
    </xdr:to>
    <xdr:pic>
      <xdr:nvPicPr>
        <xdr:cNvPr id="191" name="Рисунок 190">
          <a:extLst>
            <a:ext uri="{FF2B5EF4-FFF2-40B4-BE49-F238E27FC236}">
              <a16:creationId xmlns:a16="http://schemas.microsoft.com/office/drawing/2014/main" id="{00000000-0008-0000-0400-0000BF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15999" y="37085588"/>
          <a:ext cx="960375" cy="400477"/>
        </a:xfrm>
        <a:prstGeom prst="rect">
          <a:avLst/>
        </a:prstGeom>
      </xdr:spPr>
    </xdr:pic>
    <xdr:clientData/>
  </xdr:twoCellAnchor>
  <xdr:twoCellAnchor editAs="oneCell">
    <xdr:from>
      <xdr:col>17</xdr:col>
      <xdr:colOff>96901</xdr:colOff>
      <xdr:row>198</xdr:row>
      <xdr:rowOff>214313</xdr:rowOff>
    </xdr:from>
    <xdr:to>
      <xdr:col>17</xdr:col>
      <xdr:colOff>1047750</xdr:colOff>
      <xdr:row>200</xdr:row>
      <xdr:rowOff>162911</xdr:rowOff>
    </xdr:to>
    <xdr:pic>
      <xdr:nvPicPr>
        <xdr:cNvPr id="192" name="Рисунок 191">
          <a:extLst>
            <a:ext uri="{FF2B5EF4-FFF2-40B4-BE49-F238E27FC236}">
              <a16:creationId xmlns:a16="http://schemas.microsoft.com/office/drawing/2014/main" id="{00000000-0008-0000-0400-0000C0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741589" y="42314813"/>
          <a:ext cx="950849" cy="401036"/>
        </a:xfrm>
        <a:prstGeom prst="rect">
          <a:avLst/>
        </a:prstGeom>
      </xdr:spPr>
    </xdr:pic>
    <xdr:clientData/>
  </xdr:twoCellAnchor>
  <xdr:twoCellAnchor editAs="oneCell">
    <xdr:from>
      <xdr:col>16</xdr:col>
      <xdr:colOff>11906</xdr:colOff>
      <xdr:row>198</xdr:row>
      <xdr:rowOff>223836</xdr:rowOff>
    </xdr:from>
    <xdr:to>
      <xdr:col>17</xdr:col>
      <xdr:colOff>67406</xdr:colOff>
      <xdr:row>200</xdr:row>
      <xdr:rowOff>171875</xdr:rowOff>
    </xdr:to>
    <xdr:pic>
      <xdr:nvPicPr>
        <xdr:cNvPr id="193" name="Рисунок 192">
          <a:extLst>
            <a:ext uri="{FF2B5EF4-FFF2-40B4-BE49-F238E27FC236}">
              <a16:creationId xmlns:a16="http://schemas.microsoft.com/office/drawing/2014/main" id="{00000000-0008-0000-0400-0000C1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51719" y="42324336"/>
          <a:ext cx="960375" cy="400477"/>
        </a:xfrm>
        <a:prstGeom prst="rect">
          <a:avLst/>
        </a:prstGeom>
      </xdr:spPr>
    </xdr:pic>
    <xdr:clientData/>
  </xdr:twoCellAnchor>
  <xdr:oneCellAnchor>
    <xdr:from>
      <xdr:col>16</xdr:col>
      <xdr:colOff>833438</xdr:colOff>
      <xdr:row>198</xdr:row>
      <xdr:rowOff>180975</xdr:rowOff>
    </xdr:from>
    <xdr:ext cx="254942" cy="264560"/>
    <xdr:sp macro="" textlink="">
      <xdr:nvSpPr>
        <xdr:cNvPr id="194" name="TextBox 193">
          <a:extLst>
            <a:ext uri="{FF2B5EF4-FFF2-40B4-BE49-F238E27FC236}">
              <a16:creationId xmlns:a16="http://schemas.microsoft.com/office/drawing/2014/main" id="{00000000-0008-0000-0400-0000C2000000}"/>
            </a:ext>
          </a:extLst>
        </xdr:cNvPr>
        <xdr:cNvSpPr txBox="1"/>
      </xdr:nvSpPr>
      <xdr:spPr>
        <a:xfrm>
          <a:off x="14573251" y="42281475"/>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a:t>
          </a:r>
        </a:p>
      </xdr:txBody>
    </xdr:sp>
    <xdr:clientData/>
  </xdr:oneCellAnchor>
  <xdr:oneCellAnchor>
    <xdr:from>
      <xdr:col>17</xdr:col>
      <xdr:colOff>878682</xdr:colOff>
      <xdr:row>198</xdr:row>
      <xdr:rowOff>166688</xdr:rowOff>
    </xdr:from>
    <xdr:ext cx="254942" cy="264560"/>
    <xdr:sp macro="" textlink="">
      <xdr:nvSpPr>
        <xdr:cNvPr id="195" name="TextBox 194">
          <a:extLst>
            <a:ext uri="{FF2B5EF4-FFF2-40B4-BE49-F238E27FC236}">
              <a16:creationId xmlns:a16="http://schemas.microsoft.com/office/drawing/2014/main" id="{00000000-0008-0000-0400-0000C3000000}"/>
            </a:ext>
          </a:extLst>
        </xdr:cNvPr>
        <xdr:cNvSpPr txBox="1"/>
      </xdr:nvSpPr>
      <xdr:spPr>
        <a:xfrm>
          <a:off x="15523370" y="42267188"/>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a:t>
          </a:r>
        </a:p>
      </xdr:txBody>
    </xdr:sp>
    <xdr:clientData/>
  </xdr:oneCellAnchor>
  <xdr:twoCellAnchor editAs="oneCell">
    <xdr:from>
      <xdr:col>17</xdr:col>
      <xdr:colOff>94520</xdr:colOff>
      <xdr:row>215</xdr:row>
      <xdr:rowOff>45244</xdr:rowOff>
    </xdr:from>
    <xdr:to>
      <xdr:col>17</xdr:col>
      <xdr:colOff>1045369</xdr:colOff>
      <xdr:row>216</xdr:row>
      <xdr:rowOff>220063</xdr:rowOff>
    </xdr:to>
    <xdr:pic>
      <xdr:nvPicPr>
        <xdr:cNvPr id="196" name="Рисунок 195">
          <a:extLst>
            <a:ext uri="{FF2B5EF4-FFF2-40B4-BE49-F238E27FC236}">
              <a16:creationId xmlns:a16="http://schemas.microsoft.com/office/drawing/2014/main" id="{00000000-0008-0000-0400-0000C4000000}"/>
            </a:ext>
          </a:extLst>
        </xdr:cNvPr>
        <xdr:cNvPicPr>
          <a:picLocks noChangeAspect="1"/>
        </xdr:cNvPicPr>
      </xdr:nvPicPr>
      <xdr:blipFill rotWithShape="1">
        <a:blip xmlns:r="http://schemas.openxmlformats.org/officeDocument/2006/relationships" r:embed="rId57">
          <a:extLst>
            <a:ext uri="{BEBA8EAE-BF5A-486C-A8C5-ECC9F3942E4B}">
              <a14:imgProps xmlns:a14="http://schemas.microsoft.com/office/drawing/2010/main">
                <a14:imgLayer r:embed="rId58">
                  <a14:imgEffect>
                    <a14:backgroundRemoval t="0" b="100000" l="0" r="100000">
                      <a14:foregroundMark x1="13011" y1="28440" x2="13011" y2="28440"/>
                    </a14:backgroundRemoval>
                  </a14:imgEffect>
                </a14:imgLayer>
              </a14:imgProps>
            </a:ext>
          </a:extLst>
        </a:blip>
        <a:srcRect t="-4087"/>
        <a:stretch/>
      </xdr:blipFill>
      <xdr:spPr>
        <a:xfrm>
          <a:off x="14739208" y="45741432"/>
          <a:ext cx="950849" cy="401036"/>
        </a:xfrm>
        <a:prstGeom prst="rect">
          <a:avLst/>
        </a:prstGeom>
      </xdr:spPr>
    </xdr:pic>
    <xdr:clientData/>
  </xdr:twoCellAnchor>
  <xdr:twoCellAnchor editAs="oneCell">
    <xdr:from>
      <xdr:col>16</xdr:col>
      <xdr:colOff>9525</xdr:colOff>
      <xdr:row>215</xdr:row>
      <xdr:rowOff>54767</xdr:rowOff>
    </xdr:from>
    <xdr:to>
      <xdr:col>17</xdr:col>
      <xdr:colOff>65025</xdr:colOff>
      <xdr:row>216</xdr:row>
      <xdr:rowOff>229027</xdr:rowOff>
    </xdr:to>
    <xdr:pic>
      <xdr:nvPicPr>
        <xdr:cNvPr id="197" name="Рисунок 196">
          <a:extLst>
            <a:ext uri="{FF2B5EF4-FFF2-40B4-BE49-F238E27FC236}">
              <a16:creationId xmlns:a16="http://schemas.microsoft.com/office/drawing/2014/main" id="{00000000-0008-0000-0400-0000C5000000}"/>
            </a:ext>
          </a:extLst>
        </xdr:cNvPr>
        <xdr:cNvPicPr>
          <a:picLocks noChangeAspect="1"/>
        </xdr:cNvPicPr>
      </xdr:nvPicPr>
      <xdr:blipFill>
        <a:blip xmlns:r="http://schemas.openxmlformats.org/officeDocument/2006/relationships" r:embed="rId59">
          <a:extLst>
            <a:ext uri="{BEBA8EAE-BF5A-486C-A8C5-ECC9F3942E4B}">
              <a14:imgProps xmlns:a14="http://schemas.microsoft.com/office/drawing/2010/main">
                <a14:imgLayer r:embed="rId60">
                  <a14:imgEffect>
                    <a14:backgroundRemoval t="0" b="100000" l="0" r="100000"/>
                  </a14:imgEffect>
                </a14:imgLayer>
              </a14:imgProps>
            </a:ext>
          </a:extLst>
        </a:blip>
        <a:stretch>
          <a:fillRect/>
        </a:stretch>
      </xdr:blipFill>
      <xdr:spPr>
        <a:xfrm>
          <a:off x="13749338" y="45750955"/>
          <a:ext cx="960375" cy="400477"/>
        </a:xfrm>
        <a:prstGeom prst="rect">
          <a:avLst/>
        </a:prstGeom>
      </xdr:spPr>
    </xdr:pic>
    <xdr:clientData/>
  </xdr:twoCellAnchor>
  <xdr:oneCellAnchor>
    <xdr:from>
      <xdr:col>16</xdr:col>
      <xdr:colOff>819150</xdr:colOff>
      <xdr:row>214</xdr:row>
      <xdr:rowOff>190499</xdr:rowOff>
    </xdr:from>
    <xdr:ext cx="254942" cy="264560"/>
    <xdr:sp macro="" textlink="">
      <xdr:nvSpPr>
        <xdr:cNvPr id="198" name="TextBox 197">
          <a:extLst>
            <a:ext uri="{FF2B5EF4-FFF2-40B4-BE49-F238E27FC236}">
              <a16:creationId xmlns:a16="http://schemas.microsoft.com/office/drawing/2014/main" id="{00000000-0008-0000-0400-0000C6000000}"/>
            </a:ext>
          </a:extLst>
        </xdr:cNvPr>
        <xdr:cNvSpPr txBox="1"/>
      </xdr:nvSpPr>
      <xdr:spPr>
        <a:xfrm>
          <a:off x="14558963" y="45660468"/>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a:t>
          </a:r>
        </a:p>
      </xdr:txBody>
    </xdr:sp>
    <xdr:clientData/>
  </xdr:oneCellAnchor>
  <xdr:oneCellAnchor>
    <xdr:from>
      <xdr:col>17</xdr:col>
      <xdr:colOff>864394</xdr:colOff>
      <xdr:row>214</xdr:row>
      <xdr:rowOff>176212</xdr:rowOff>
    </xdr:from>
    <xdr:ext cx="254942" cy="264560"/>
    <xdr:sp macro="" textlink="">
      <xdr:nvSpPr>
        <xdr:cNvPr id="199" name="TextBox 198">
          <a:extLst>
            <a:ext uri="{FF2B5EF4-FFF2-40B4-BE49-F238E27FC236}">
              <a16:creationId xmlns:a16="http://schemas.microsoft.com/office/drawing/2014/main" id="{00000000-0008-0000-0400-0000C7000000}"/>
            </a:ext>
          </a:extLst>
        </xdr:cNvPr>
        <xdr:cNvSpPr txBox="1"/>
      </xdr:nvSpPr>
      <xdr:spPr>
        <a:xfrm>
          <a:off x="15509082" y="45646181"/>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100"/>
            <a:t>*</a:t>
          </a:r>
        </a:p>
      </xdr:txBody>
    </xdr:sp>
    <xdr:clientData/>
  </xdr:oneCellAnchor>
  <xdr:twoCellAnchor editAs="oneCell">
    <xdr:from>
      <xdr:col>15</xdr:col>
      <xdr:colOff>435428</xdr:colOff>
      <xdr:row>0</xdr:row>
      <xdr:rowOff>81642</xdr:rowOff>
    </xdr:from>
    <xdr:to>
      <xdr:col>17</xdr:col>
      <xdr:colOff>904235</xdr:colOff>
      <xdr:row>0</xdr:row>
      <xdr:rowOff>1240202</xdr:rowOff>
    </xdr:to>
    <xdr:pic>
      <xdr:nvPicPr>
        <xdr:cNvPr id="9" name="Рисунок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61" cstate="hqprint">
          <a:extLst>
            <a:ext uri="{28A0092B-C50C-407E-A947-70E740481C1C}">
              <a14:useLocalDpi xmlns:a14="http://schemas.microsoft.com/office/drawing/2010/main" val="0"/>
            </a:ext>
          </a:extLst>
        </a:blip>
        <a:stretch>
          <a:fillRect/>
        </a:stretch>
      </xdr:blipFill>
      <xdr:spPr>
        <a:xfrm>
          <a:off x="15103928" y="81642"/>
          <a:ext cx="2428235" cy="1158560"/>
        </a:xfrm>
        <a:prstGeom prst="rect">
          <a:avLst/>
        </a:prstGeom>
      </xdr:spPr>
    </xdr:pic>
    <xdr:clientData/>
  </xdr:twoCellAnchor>
  <xdr:twoCellAnchor>
    <xdr:from>
      <xdr:col>0</xdr:col>
      <xdr:colOff>0</xdr:colOff>
      <xdr:row>238</xdr:row>
      <xdr:rowOff>0</xdr:rowOff>
    </xdr:from>
    <xdr:to>
      <xdr:col>18</xdr:col>
      <xdr:colOff>33693</xdr:colOff>
      <xdr:row>247</xdr:row>
      <xdr:rowOff>0</xdr:rowOff>
    </xdr:to>
    <xdr:pic>
      <xdr:nvPicPr>
        <xdr:cNvPr id="5" name="Picture 1047">
          <a:extLst>
            <a:ext uri="{FF2B5EF4-FFF2-40B4-BE49-F238E27FC236}">
              <a16:creationId xmlns:a16="http://schemas.microsoft.com/office/drawing/2014/main" id="{1B519EF4-7322-41D7-83CA-EC2E73D5BCA5}"/>
            </a:ext>
          </a:extLst>
        </xdr:cNvPr>
        <xdr:cNvPicPr>
          <a:picLocks noChangeAspect="1" noChangeArrowheads="1"/>
        </xdr:cNvPicPr>
      </xdr:nvPicPr>
      <xdr:blipFill>
        <a:blip xmlns:r="http://schemas.openxmlformats.org/officeDocument/2006/relationships" r:embed="rId62" cstate="print"/>
        <a:srcRect/>
        <a:stretch>
          <a:fillRect/>
        </a:stretch>
      </xdr:blipFill>
      <xdr:spPr bwMode="auto">
        <a:xfrm>
          <a:off x="0" y="54265286"/>
          <a:ext cx="15777157" cy="3143250"/>
        </a:xfrm>
        <a:prstGeom prst="rect">
          <a:avLst/>
        </a:prstGeom>
        <a:noFill/>
        <a:ln w="9525">
          <a:noFill/>
          <a:round/>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66675</xdr:colOff>
      <xdr:row>0</xdr:row>
      <xdr:rowOff>0</xdr:rowOff>
    </xdr:from>
    <xdr:to>
      <xdr:col>13</xdr:col>
      <xdr:colOff>0</xdr:colOff>
      <xdr:row>0</xdr:row>
      <xdr:rowOff>0</xdr:rowOff>
    </xdr:to>
    <xdr:pic>
      <xdr:nvPicPr>
        <xdr:cNvPr id="2" name="Picture 1" descr="verx">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0"/>
          <a:ext cx="84867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1167652</xdr:colOff>
      <xdr:row>19</xdr:row>
      <xdr:rowOff>179294</xdr:rowOff>
    </xdr:from>
    <xdr:to>
      <xdr:col>3</xdr:col>
      <xdr:colOff>918875</xdr:colOff>
      <xdr:row>24</xdr:row>
      <xdr:rowOff>212912</xdr:rowOff>
    </xdr:to>
    <xdr:pic>
      <xdr:nvPicPr>
        <xdr:cNvPr id="3" name="Рисунок 12" descr="ÐÐ½ÐµÑÐ½Ð¸Ðµ Ð±Ð»Ð¾ÐºÐ¸ HEAVY Classic">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3599328" y="5345206"/>
          <a:ext cx="961459" cy="12550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885264</xdr:colOff>
      <xdr:row>22</xdr:row>
      <xdr:rowOff>233360</xdr:rowOff>
    </xdr:from>
    <xdr:to>
      <xdr:col>3</xdr:col>
      <xdr:colOff>2050226</xdr:colOff>
      <xdr:row>25</xdr:row>
      <xdr:rowOff>224117</xdr:rowOff>
    </xdr:to>
    <xdr:pic>
      <xdr:nvPicPr>
        <xdr:cNvPr id="4" name="Рисунок 11" descr="ÐÐ½ÐµÑÐ½Ð¸Ðµ Ð±Ð»Ð¾ÐºÐ¸ HEAVY Classic">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4527176" y="6071625"/>
          <a:ext cx="1164962" cy="797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320810</xdr:colOff>
      <xdr:row>45</xdr:row>
      <xdr:rowOff>41623</xdr:rowOff>
    </xdr:from>
    <xdr:to>
      <xdr:col>3</xdr:col>
      <xdr:colOff>1422914</xdr:colOff>
      <xdr:row>51</xdr:row>
      <xdr:rowOff>168089</xdr:rowOff>
    </xdr:to>
    <xdr:pic>
      <xdr:nvPicPr>
        <xdr:cNvPr id="5" name="Рисунок 12" descr="ÐÐ½ÐµÑÐ½Ð¸Ðµ Ð±Ð»Ð¾ÐºÐ¸ HEAVY Classic">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3962722" y="9992447"/>
          <a:ext cx="1102104" cy="14263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1380728</xdr:colOff>
      <xdr:row>48</xdr:row>
      <xdr:rowOff>58868</xdr:rowOff>
    </xdr:from>
    <xdr:to>
      <xdr:col>3</xdr:col>
      <xdr:colOff>2538682</xdr:colOff>
      <xdr:row>51</xdr:row>
      <xdr:rowOff>170927</xdr:rowOff>
    </xdr:to>
    <xdr:pic>
      <xdr:nvPicPr>
        <xdr:cNvPr id="6" name="Рисунок 11" descr="ÐÐ½ÐµÑÐ½Ð¸Ðµ Ð±Ð»Ð¾ÐºÐ¸ HEAVY Classic">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5022640" y="10637221"/>
          <a:ext cx="1157954" cy="7844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190501</xdr:colOff>
      <xdr:row>65</xdr:row>
      <xdr:rowOff>22411</xdr:rowOff>
    </xdr:from>
    <xdr:to>
      <xdr:col>3</xdr:col>
      <xdr:colOff>1294065</xdr:colOff>
      <xdr:row>71</xdr:row>
      <xdr:rowOff>168087</xdr:rowOff>
    </xdr:to>
    <xdr:pic>
      <xdr:nvPicPr>
        <xdr:cNvPr id="7" name="Рисунок 12" descr="ÐÐ½ÐµÑÐ½Ð¸Ðµ Ð±Ð»Ð¾ÐºÐ¸ HEAVY Classic">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bwMode="auto">
        <a:xfrm>
          <a:off x="3832413" y="13603940"/>
          <a:ext cx="1103564" cy="14343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1266264</xdr:colOff>
      <xdr:row>68</xdr:row>
      <xdr:rowOff>44824</xdr:rowOff>
    </xdr:from>
    <xdr:to>
      <xdr:col>3</xdr:col>
      <xdr:colOff>2411993</xdr:colOff>
      <xdr:row>71</xdr:row>
      <xdr:rowOff>156882</xdr:rowOff>
    </xdr:to>
    <xdr:pic>
      <xdr:nvPicPr>
        <xdr:cNvPr id="8" name="Рисунок 11" descr="ÐÐ½ÐµÑÐ½Ð¸Ðµ Ð±Ð»Ð¾ÐºÐ¸ HEAVY Classic">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bwMode="auto">
        <a:xfrm>
          <a:off x="4908176" y="14242677"/>
          <a:ext cx="1145729" cy="784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1176624</xdr:colOff>
      <xdr:row>5</xdr:row>
      <xdr:rowOff>201706</xdr:rowOff>
    </xdr:from>
    <xdr:to>
      <xdr:col>3</xdr:col>
      <xdr:colOff>906191</xdr:colOff>
      <xdr:row>11</xdr:row>
      <xdr:rowOff>51776</xdr:rowOff>
    </xdr:to>
    <xdr:pic>
      <xdr:nvPicPr>
        <xdr:cNvPr id="9" name="Рисунок 12" descr="ÐÐ½ÐµÑÐ½Ð¸Ðµ Ð±Ð»Ð¾ÐºÐ¸ HEAVY Classic">
          <a:extLst>
            <a:ext uri="{FF2B5EF4-FFF2-40B4-BE49-F238E27FC236}">
              <a16:creationId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bwMode="auto">
        <a:xfrm>
          <a:off x="3608300" y="2610971"/>
          <a:ext cx="939803" cy="1228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1028701</xdr:colOff>
      <xdr:row>8</xdr:row>
      <xdr:rowOff>89649</xdr:rowOff>
    </xdr:from>
    <xdr:to>
      <xdr:col>3</xdr:col>
      <xdr:colOff>2207558</xdr:colOff>
      <xdr:row>11</xdr:row>
      <xdr:rowOff>155801</xdr:rowOff>
    </xdr:to>
    <xdr:pic>
      <xdr:nvPicPr>
        <xdr:cNvPr id="10" name="Рисунок 11" descr="ÐÐ½ÐµÑÐ½Ð¸Ðµ Ð±Ð»Ð¾ÐºÐ¸ HEAVY Classic">
          <a:extLst>
            <a:ext uri="{FF2B5EF4-FFF2-40B4-BE49-F238E27FC236}">
              <a16:creationId xmlns:a16="http://schemas.microsoft.com/office/drawing/2014/main" id="{00000000-0008-0000-0500-00000A000000}"/>
            </a:ext>
          </a:extLst>
        </xdr:cNvPr>
        <xdr:cNvPicPr>
          <a:picLocks noChangeAspect="1" noChangeArrowheads="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bwMode="auto">
        <a:xfrm>
          <a:off x="4670613" y="3137649"/>
          <a:ext cx="1178857" cy="8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1194227</xdr:colOff>
      <xdr:row>65</xdr:row>
      <xdr:rowOff>156885</xdr:rowOff>
    </xdr:from>
    <xdr:to>
      <xdr:col>3</xdr:col>
      <xdr:colOff>233546</xdr:colOff>
      <xdr:row>71</xdr:row>
      <xdr:rowOff>33620</xdr:rowOff>
    </xdr:to>
    <xdr:pic>
      <xdr:nvPicPr>
        <xdr:cNvPr id="11" name="Рисунок 10">
          <a:extLst>
            <a:ext uri="{FF2B5EF4-FFF2-40B4-BE49-F238E27FC236}">
              <a16:creationId xmlns:a16="http://schemas.microsoft.com/office/drawing/2014/main" id="{00000000-0008-0000-0500-00000B000000}"/>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2426874" y="13738414"/>
          <a:ext cx="1448584" cy="1165412"/>
        </a:xfrm>
        <a:prstGeom prst="rect">
          <a:avLst/>
        </a:prstGeom>
      </xdr:spPr>
    </xdr:pic>
    <xdr:clientData/>
  </xdr:twoCellAnchor>
  <xdr:twoCellAnchor>
    <xdr:from>
      <xdr:col>2</xdr:col>
      <xdr:colOff>44824</xdr:colOff>
      <xdr:row>46</xdr:row>
      <xdr:rowOff>89647</xdr:rowOff>
    </xdr:from>
    <xdr:to>
      <xdr:col>3</xdr:col>
      <xdr:colOff>308785</xdr:colOff>
      <xdr:row>50</xdr:row>
      <xdr:rowOff>56030</xdr:rowOff>
    </xdr:to>
    <xdr:pic>
      <xdr:nvPicPr>
        <xdr:cNvPr id="12" name="Рисунок 11">
          <a:extLst>
            <a:ext uri="{FF2B5EF4-FFF2-40B4-BE49-F238E27FC236}">
              <a16:creationId xmlns:a16="http://schemas.microsoft.com/office/drawing/2014/main" id="{00000000-0008-0000-0500-00000C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2476500" y="10253382"/>
          <a:ext cx="1474197" cy="829236"/>
        </a:xfrm>
        <a:prstGeom prst="rect">
          <a:avLst/>
        </a:prstGeom>
      </xdr:spPr>
    </xdr:pic>
    <xdr:clientData/>
  </xdr:twoCellAnchor>
  <xdr:twoCellAnchor>
    <xdr:from>
      <xdr:col>2</xdr:col>
      <xdr:colOff>514671</xdr:colOff>
      <xdr:row>4</xdr:row>
      <xdr:rowOff>156881</xdr:rowOff>
    </xdr:from>
    <xdr:to>
      <xdr:col>2</xdr:col>
      <xdr:colOff>1045031</xdr:colOff>
      <xdr:row>11</xdr:row>
      <xdr:rowOff>176233</xdr:rowOff>
    </xdr:to>
    <xdr:pic>
      <xdr:nvPicPr>
        <xdr:cNvPr id="13" name="Рисунок 12">
          <a:extLst>
            <a:ext uri="{FF2B5EF4-FFF2-40B4-BE49-F238E27FC236}">
              <a16:creationId xmlns:a16="http://schemas.microsoft.com/office/drawing/2014/main" id="{00000000-0008-0000-0500-00000D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2946347" y="2342028"/>
          <a:ext cx="530360" cy="1621793"/>
        </a:xfrm>
        <a:prstGeom prst="rect">
          <a:avLst/>
        </a:prstGeom>
      </xdr:spPr>
    </xdr:pic>
    <xdr:clientData/>
  </xdr:twoCellAnchor>
  <xdr:twoCellAnchor>
    <xdr:from>
      <xdr:col>2</xdr:col>
      <xdr:colOff>67237</xdr:colOff>
      <xdr:row>20</xdr:row>
      <xdr:rowOff>134471</xdr:rowOff>
    </xdr:from>
    <xdr:to>
      <xdr:col>2</xdr:col>
      <xdr:colOff>1176619</xdr:colOff>
      <xdr:row>24</xdr:row>
      <xdr:rowOff>56031</xdr:rowOff>
    </xdr:to>
    <xdr:pic>
      <xdr:nvPicPr>
        <xdr:cNvPr id="14" name="Рисунок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67237" y="5490883"/>
          <a:ext cx="1109382" cy="952501"/>
        </a:xfrm>
        <a:prstGeom prst="rect">
          <a:avLst/>
        </a:prstGeom>
      </xdr:spPr>
    </xdr:pic>
    <xdr:clientData/>
  </xdr:twoCellAnchor>
  <xdr:twoCellAnchor>
    <xdr:from>
      <xdr:col>2</xdr:col>
      <xdr:colOff>11207</xdr:colOff>
      <xdr:row>0</xdr:row>
      <xdr:rowOff>0</xdr:rowOff>
    </xdr:from>
    <xdr:to>
      <xdr:col>3</xdr:col>
      <xdr:colOff>839322</xdr:colOff>
      <xdr:row>0</xdr:row>
      <xdr:rowOff>1264700</xdr:rowOff>
    </xdr:to>
    <xdr:pic>
      <xdr:nvPicPr>
        <xdr:cNvPr id="15" name="Рисунок 14">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val="0"/>
            </a:ext>
          </a:extLst>
        </a:blip>
        <a:stretch>
          <a:fillRect/>
        </a:stretch>
      </xdr:blipFill>
      <xdr:spPr>
        <a:xfrm>
          <a:off x="2440082" y="0"/>
          <a:ext cx="2037790" cy="1264700"/>
        </a:xfrm>
        <a:prstGeom prst="rect">
          <a:avLst/>
        </a:prstGeom>
      </xdr:spPr>
    </xdr:pic>
    <xdr:clientData/>
  </xdr:twoCellAnchor>
  <xdr:twoCellAnchor>
    <xdr:from>
      <xdr:col>4</xdr:col>
      <xdr:colOff>683563</xdr:colOff>
      <xdr:row>0</xdr:row>
      <xdr:rowOff>67234</xdr:rowOff>
    </xdr:from>
    <xdr:to>
      <xdr:col>10</xdr:col>
      <xdr:colOff>42852</xdr:colOff>
      <xdr:row>1</xdr:row>
      <xdr:rowOff>40822</xdr:rowOff>
    </xdr:to>
    <xdr:sp macro="" textlink="">
      <xdr:nvSpPr>
        <xdr:cNvPr id="16" name="TextBox 15">
          <a:extLst>
            <a:ext uri="{FF2B5EF4-FFF2-40B4-BE49-F238E27FC236}">
              <a16:creationId xmlns:a16="http://schemas.microsoft.com/office/drawing/2014/main" id="{00000000-0008-0000-0500-000010000000}"/>
            </a:ext>
          </a:extLst>
        </xdr:cNvPr>
        <xdr:cNvSpPr txBox="1"/>
      </xdr:nvSpPr>
      <xdr:spPr>
        <a:xfrm>
          <a:off x="4656849" y="67234"/>
          <a:ext cx="6489432" cy="1239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ru-RU" sz="2000" b="1" i="0" u="none" strike="noStrike" kern="0" cap="none" spc="0" normalizeH="0" baseline="0" noProof="0">
              <a:ln>
                <a:noFill/>
              </a:ln>
              <a:solidFill>
                <a:srgbClr val="037D7A"/>
              </a:solidFill>
              <a:effectLst/>
              <a:uLnTx/>
              <a:uFillTx/>
              <a:latin typeface="+mn-lt"/>
              <a:ea typeface="+mn-ea"/>
              <a:cs typeface="+mn-cs"/>
            </a:rPr>
            <a:t>ПРАЙС-ЛИСТ </a:t>
          </a:r>
        </a:p>
        <a:p>
          <a:pPr marL="0" marR="0" lvl="0" indent="0" algn="ctr" defTabSz="914400" eaLnBrk="1" fontAlgn="auto" latinLnBrk="0" hangingPunct="1">
            <a:lnSpc>
              <a:spcPct val="100000"/>
            </a:lnSpc>
            <a:spcBef>
              <a:spcPts val="0"/>
            </a:spcBef>
            <a:spcAft>
              <a:spcPts val="0"/>
            </a:spcAft>
            <a:buClrTx/>
            <a:buSzTx/>
            <a:buFontTx/>
            <a:buNone/>
            <a:tabLst/>
            <a:defRPr/>
          </a:pPr>
          <a:r>
            <a:rPr lang="ru-RU" sz="2000" b="1" baseline="0">
              <a:solidFill>
                <a:srgbClr val="037D7A"/>
              </a:solidFill>
            </a:rPr>
            <a:t>ПОЛУПРОМЫШЛЕННЫЕ СПЛИТ-СИСТЕМЫ </a:t>
          </a:r>
        </a:p>
      </xdr:txBody>
    </xdr:sp>
    <xdr:clientData/>
  </xdr:twoCellAnchor>
  <xdr:twoCellAnchor>
    <xdr:from>
      <xdr:col>3</xdr:col>
      <xdr:colOff>607919</xdr:colOff>
      <xdr:row>83</xdr:row>
      <xdr:rowOff>75509</xdr:rowOff>
    </xdr:from>
    <xdr:to>
      <xdr:col>3</xdr:col>
      <xdr:colOff>1966632</xdr:colOff>
      <xdr:row>84</xdr:row>
      <xdr:rowOff>40022</xdr:rowOff>
    </xdr:to>
    <xdr:pic>
      <xdr:nvPicPr>
        <xdr:cNvPr id="18" name="Рисунок 17">
          <a:extLst>
            <a:ext uri="{FF2B5EF4-FFF2-40B4-BE49-F238E27FC236}">
              <a16:creationId xmlns:a16="http://schemas.microsoft.com/office/drawing/2014/main" id="{00000000-0008-0000-0500-00001200000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3601490" y="17342973"/>
          <a:ext cx="1358713" cy="495192"/>
        </a:xfrm>
        <a:prstGeom prst="rect">
          <a:avLst/>
        </a:prstGeom>
      </xdr:spPr>
    </xdr:pic>
    <xdr:clientData/>
  </xdr:twoCellAnchor>
  <xdr:twoCellAnchor>
    <xdr:from>
      <xdr:col>3</xdr:col>
      <xdr:colOff>880461</xdr:colOff>
      <xdr:row>84</xdr:row>
      <xdr:rowOff>112059</xdr:rowOff>
    </xdr:from>
    <xdr:to>
      <xdr:col>3</xdr:col>
      <xdr:colOff>1667238</xdr:colOff>
      <xdr:row>84</xdr:row>
      <xdr:rowOff>802020</xdr:rowOff>
    </xdr:to>
    <xdr:pic>
      <xdr:nvPicPr>
        <xdr:cNvPr id="19" name="Рисунок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3874032" y="17774130"/>
          <a:ext cx="786777" cy="689961"/>
        </a:xfrm>
        <a:prstGeom prst="rect">
          <a:avLst/>
        </a:prstGeom>
      </xdr:spPr>
    </xdr:pic>
    <xdr:clientData/>
  </xdr:twoCellAnchor>
  <xdr:twoCellAnchor>
    <xdr:from>
      <xdr:col>3</xdr:col>
      <xdr:colOff>690762</xdr:colOff>
      <xdr:row>86</xdr:row>
      <xdr:rowOff>49200</xdr:rowOff>
    </xdr:from>
    <xdr:to>
      <xdr:col>3</xdr:col>
      <xdr:colOff>1823524</xdr:colOff>
      <xdr:row>86</xdr:row>
      <xdr:rowOff>830036</xdr:rowOff>
    </xdr:to>
    <xdr:pic>
      <xdr:nvPicPr>
        <xdr:cNvPr id="20" name="Рисунок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3684333" y="19561843"/>
          <a:ext cx="1132762" cy="780836"/>
        </a:xfrm>
        <a:prstGeom prst="rect">
          <a:avLst/>
        </a:prstGeom>
        <a:effectLst>
          <a:outerShdw blurRad="50800" dist="38100" dir="2700000" algn="tl" rotWithShape="0">
            <a:prstClr val="black">
              <a:alpha val="40000"/>
            </a:prstClr>
          </a:outerShdw>
        </a:effectLst>
      </xdr:spPr>
    </xdr:pic>
    <xdr:clientData/>
  </xdr:twoCellAnchor>
  <xdr:twoCellAnchor>
    <xdr:from>
      <xdr:col>3</xdr:col>
      <xdr:colOff>867656</xdr:colOff>
      <xdr:row>85</xdr:row>
      <xdr:rowOff>42363</xdr:rowOff>
    </xdr:from>
    <xdr:to>
      <xdr:col>3</xdr:col>
      <xdr:colOff>1640861</xdr:colOff>
      <xdr:row>85</xdr:row>
      <xdr:rowOff>798578</xdr:rowOff>
    </xdr:to>
    <xdr:pic>
      <xdr:nvPicPr>
        <xdr:cNvPr id="21" name="Рисунок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3861227" y="18670542"/>
          <a:ext cx="773205" cy="756215"/>
        </a:xfrm>
        <a:prstGeom prst="rect">
          <a:avLst/>
        </a:prstGeom>
        <a:effectLst>
          <a:outerShdw blurRad="50800" dist="38100" dir="2700000" algn="tl" rotWithShape="0">
            <a:prstClr val="black">
              <a:alpha val="40000"/>
            </a:prstClr>
          </a:outerShdw>
        </a:effectLst>
      </xdr:spPr>
    </xdr:pic>
    <xdr:clientData/>
  </xdr:twoCellAnchor>
  <xdr:twoCellAnchor>
    <xdr:from>
      <xdr:col>3</xdr:col>
      <xdr:colOff>829236</xdr:colOff>
      <xdr:row>18</xdr:row>
      <xdr:rowOff>224117</xdr:rowOff>
    </xdr:from>
    <xdr:to>
      <xdr:col>3</xdr:col>
      <xdr:colOff>1367118</xdr:colOff>
      <xdr:row>22</xdr:row>
      <xdr:rowOff>125816</xdr:rowOff>
    </xdr:to>
    <xdr:pic>
      <xdr:nvPicPr>
        <xdr:cNvPr id="22" name="Рисунок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4471148" y="5165911"/>
          <a:ext cx="537882" cy="798170"/>
        </a:xfrm>
        <a:prstGeom prst="rect">
          <a:avLst/>
        </a:prstGeom>
      </xdr:spPr>
    </xdr:pic>
    <xdr:clientData/>
  </xdr:twoCellAnchor>
  <xdr:twoCellAnchor>
    <xdr:from>
      <xdr:col>3</xdr:col>
      <xdr:colOff>1367915</xdr:colOff>
      <xdr:row>21</xdr:row>
      <xdr:rowOff>108857</xdr:rowOff>
    </xdr:from>
    <xdr:to>
      <xdr:col>3</xdr:col>
      <xdr:colOff>2386852</xdr:colOff>
      <xdr:row>22</xdr:row>
      <xdr:rowOff>142474</xdr:rowOff>
    </xdr:to>
    <xdr:sp macro="" textlink="">
      <xdr:nvSpPr>
        <xdr:cNvPr id="23" name="TextBox 16">
          <a:extLst>
            <a:ext uri="{FF2B5EF4-FFF2-40B4-BE49-F238E27FC236}">
              <a16:creationId xmlns:a16="http://schemas.microsoft.com/office/drawing/2014/main" id="{00000000-0008-0000-0500-000017000000}"/>
            </a:ext>
          </a:extLst>
        </xdr:cNvPr>
        <xdr:cNvSpPr txBox="1"/>
      </xdr:nvSpPr>
      <xdr:spPr>
        <a:xfrm>
          <a:off x="5009827" y="5689386"/>
          <a:ext cx="1018937" cy="291353"/>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xdr:from>
      <xdr:col>3</xdr:col>
      <xdr:colOff>1648062</xdr:colOff>
      <xdr:row>19</xdr:row>
      <xdr:rowOff>41621</xdr:rowOff>
    </xdr:from>
    <xdr:to>
      <xdr:col>3</xdr:col>
      <xdr:colOff>2131298</xdr:colOff>
      <xdr:row>21</xdr:row>
      <xdr:rowOff>120063</xdr:rowOff>
    </xdr:to>
    <xdr:pic>
      <xdr:nvPicPr>
        <xdr:cNvPr id="24" name="Рисунок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5289974" y="5207533"/>
          <a:ext cx="483236" cy="493059"/>
        </a:xfrm>
        <a:prstGeom prst="rect">
          <a:avLst/>
        </a:prstGeom>
      </xdr:spPr>
    </xdr:pic>
    <xdr:clientData/>
  </xdr:twoCellAnchor>
  <xdr:twoCellAnchor>
    <xdr:from>
      <xdr:col>3</xdr:col>
      <xdr:colOff>1008532</xdr:colOff>
      <xdr:row>4</xdr:row>
      <xdr:rowOff>168088</xdr:rowOff>
    </xdr:from>
    <xdr:to>
      <xdr:col>3</xdr:col>
      <xdr:colOff>1546414</xdr:colOff>
      <xdr:row>8</xdr:row>
      <xdr:rowOff>103405</xdr:rowOff>
    </xdr:to>
    <xdr:pic>
      <xdr:nvPicPr>
        <xdr:cNvPr id="25" name="Рисунок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4650444" y="2353235"/>
          <a:ext cx="537882" cy="798170"/>
        </a:xfrm>
        <a:prstGeom prst="rect">
          <a:avLst/>
        </a:prstGeom>
      </xdr:spPr>
    </xdr:pic>
    <xdr:clientData/>
  </xdr:twoCellAnchor>
  <xdr:twoCellAnchor>
    <xdr:from>
      <xdr:col>3</xdr:col>
      <xdr:colOff>1670476</xdr:colOff>
      <xdr:row>7</xdr:row>
      <xdr:rowOff>64033</xdr:rowOff>
    </xdr:from>
    <xdr:to>
      <xdr:col>3</xdr:col>
      <xdr:colOff>2521323</xdr:colOff>
      <xdr:row>8</xdr:row>
      <xdr:rowOff>97651</xdr:rowOff>
    </xdr:to>
    <xdr:sp macro="" textlink="">
      <xdr:nvSpPr>
        <xdr:cNvPr id="26" name="TextBox 16">
          <a:extLst>
            <a:ext uri="{FF2B5EF4-FFF2-40B4-BE49-F238E27FC236}">
              <a16:creationId xmlns:a16="http://schemas.microsoft.com/office/drawing/2014/main" id="{00000000-0008-0000-0500-00001A000000}"/>
            </a:ext>
          </a:extLst>
        </xdr:cNvPr>
        <xdr:cNvSpPr txBox="1"/>
      </xdr:nvSpPr>
      <xdr:spPr>
        <a:xfrm>
          <a:off x="5312388" y="2854298"/>
          <a:ext cx="850847" cy="291353"/>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xdr:from>
      <xdr:col>3</xdr:col>
      <xdr:colOff>1827358</xdr:colOff>
      <xdr:row>4</xdr:row>
      <xdr:rowOff>220916</xdr:rowOff>
    </xdr:from>
    <xdr:to>
      <xdr:col>3</xdr:col>
      <xdr:colOff>2310594</xdr:colOff>
      <xdr:row>7</xdr:row>
      <xdr:rowOff>108857</xdr:rowOff>
    </xdr:to>
    <xdr:pic>
      <xdr:nvPicPr>
        <xdr:cNvPr id="27" name="Рисунок 26">
          <a:extLst>
            <a:ext uri="{FF2B5EF4-FFF2-40B4-BE49-F238E27FC236}">
              <a16:creationId xmlns:a16="http://schemas.microsoft.com/office/drawing/2014/main" id="{00000000-0008-0000-0500-00001B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5469270" y="2406063"/>
          <a:ext cx="483236" cy="493059"/>
        </a:xfrm>
        <a:prstGeom prst="rect">
          <a:avLst/>
        </a:prstGeom>
      </xdr:spPr>
    </xdr:pic>
    <xdr:clientData/>
  </xdr:twoCellAnchor>
  <xdr:twoCellAnchor>
    <xdr:from>
      <xdr:col>3</xdr:col>
      <xdr:colOff>1098178</xdr:colOff>
      <xdr:row>64</xdr:row>
      <xdr:rowOff>190500</xdr:rowOff>
    </xdr:from>
    <xdr:to>
      <xdr:col>3</xdr:col>
      <xdr:colOff>1636060</xdr:colOff>
      <xdr:row>68</xdr:row>
      <xdr:rowOff>148229</xdr:rowOff>
    </xdr:to>
    <xdr:pic>
      <xdr:nvPicPr>
        <xdr:cNvPr id="28" name="Рисунок 27">
          <a:extLst>
            <a:ext uri="{FF2B5EF4-FFF2-40B4-BE49-F238E27FC236}">
              <a16:creationId xmlns:a16="http://schemas.microsoft.com/office/drawing/2014/main" id="{00000000-0008-0000-0500-00001C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4736728" y="13535025"/>
          <a:ext cx="537882" cy="814979"/>
        </a:xfrm>
        <a:prstGeom prst="rect">
          <a:avLst/>
        </a:prstGeom>
      </xdr:spPr>
    </xdr:pic>
    <xdr:clientData/>
  </xdr:twoCellAnchor>
  <xdr:twoCellAnchor>
    <xdr:from>
      <xdr:col>3</xdr:col>
      <xdr:colOff>1625651</xdr:colOff>
      <xdr:row>67</xdr:row>
      <xdr:rowOff>19210</xdr:rowOff>
    </xdr:from>
    <xdr:to>
      <xdr:col>3</xdr:col>
      <xdr:colOff>2588558</xdr:colOff>
      <xdr:row>68</xdr:row>
      <xdr:rowOff>86445</xdr:rowOff>
    </xdr:to>
    <xdr:sp macro="" textlink="">
      <xdr:nvSpPr>
        <xdr:cNvPr id="29" name="TextBox 16">
          <a:extLst>
            <a:ext uri="{FF2B5EF4-FFF2-40B4-BE49-F238E27FC236}">
              <a16:creationId xmlns:a16="http://schemas.microsoft.com/office/drawing/2014/main" id="{00000000-0008-0000-0500-00001D000000}"/>
            </a:ext>
          </a:extLst>
        </xdr:cNvPr>
        <xdr:cNvSpPr txBox="1"/>
      </xdr:nvSpPr>
      <xdr:spPr>
        <a:xfrm>
          <a:off x="5267563" y="13992945"/>
          <a:ext cx="962907" cy="291353"/>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xdr:from>
      <xdr:col>3</xdr:col>
      <xdr:colOff>1928210</xdr:colOff>
      <xdr:row>64</xdr:row>
      <xdr:rowOff>220914</xdr:rowOff>
    </xdr:from>
    <xdr:to>
      <xdr:col>3</xdr:col>
      <xdr:colOff>2411446</xdr:colOff>
      <xdr:row>67</xdr:row>
      <xdr:rowOff>97650</xdr:rowOff>
    </xdr:to>
    <xdr:pic>
      <xdr:nvPicPr>
        <xdr:cNvPr id="30" name="Рисунок 29">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5570122" y="13578326"/>
          <a:ext cx="483236" cy="493059"/>
        </a:xfrm>
        <a:prstGeom prst="rect">
          <a:avLst/>
        </a:prstGeom>
      </xdr:spPr>
    </xdr:pic>
    <xdr:clientData/>
  </xdr:twoCellAnchor>
  <xdr:twoCellAnchor>
    <xdr:from>
      <xdr:col>3</xdr:col>
      <xdr:colOff>1385370</xdr:colOff>
      <xdr:row>45</xdr:row>
      <xdr:rowOff>76119</xdr:rowOff>
    </xdr:from>
    <xdr:to>
      <xdr:col>3</xdr:col>
      <xdr:colOff>1868606</xdr:colOff>
      <xdr:row>47</xdr:row>
      <xdr:rowOff>165767</xdr:rowOff>
    </xdr:to>
    <xdr:pic>
      <xdr:nvPicPr>
        <xdr:cNvPr id="31" name="Рисунок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5027282" y="10026943"/>
          <a:ext cx="483236" cy="493059"/>
        </a:xfrm>
        <a:prstGeom prst="rect">
          <a:avLst/>
        </a:prstGeom>
      </xdr:spPr>
    </xdr:pic>
    <xdr:clientData/>
  </xdr:twoCellAnchor>
  <xdr:twoCellAnchor>
    <xdr:from>
      <xdr:col>3</xdr:col>
      <xdr:colOff>2015301</xdr:colOff>
      <xdr:row>44</xdr:row>
      <xdr:rowOff>179294</xdr:rowOff>
    </xdr:from>
    <xdr:to>
      <xdr:col>3</xdr:col>
      <xdr:colOff>2475509</xdr:colOff>
      <xdr:row>48</xdr:row>
      <xdr:rowOff>10555</xdr:rowOff>
    </xdr:to>
    <xdr:pic>
      <xdr:nvPicPr>
        <xdr:cNvPr id="32" name="Рисунок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5657213" y="9906000"/>
          <a:ext cx="460208" cy="682908"/>
        </a:xfrm>
        <a:prstGeom prst="rect">
          <a:avLst/>
        </a:prstGeom>
      </xdr:spPr>
    </xdr:pic>
    <xdr:clientData/>
  </xdr:twoCellAnchor>
  <xdr:twoCellAnchor>
    <xdr:from>
      <xdr:col>3</xdr:col>
      <xdr:colOff>1914449</xdr:colOff>
      <xdr:row>47</xdr:row>
      <xdr:rowOff>145676</xdr:rowOff>
    </xdr:from>
    <xdr:to>
      <xdr:col>3</xdr:col>
      <xdr:colOff>2566147</xdr:colOff>
      <xdr:row>48</xdr:row>
      <xdr:rowOff>144872</xdr:rowOff>
    </xdr:to>
    <xdr:sp macro="" textlink="">
      <xdr:nvSpPr>
        <xdr:cNvPr id="33" name="TextBox 16">
          <a:extLst>
            <a:ext uri="{FF2B5EF4-FFF2-40B4-BE49-F238E27FC236}">
              <a16:creationId xmlns:a16="http://schemas.microsoft.com/office/drawing/2014/main" id="{00000000-0008-0000-0500-000021000000}"/>
            </a:ext>
          </a:extLst>
        </xdr:cNvPr>
        <xdr:cNvSpPr txBox="1"/>
      </xdr:nvSpPr>
      <xdr:spPr>
        <a:xfrm>
          <a:off x="3124684" y="10499911"/>
          <a:ext cx="651698" cy="223314"/>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xdr:txBody>
    </xdr:sp>
    <xdr:clientData/>
  </xdr:twoCellAnchor>
  <xdr:twoCellAnchor editAs="oneCell">
    <xdr:from>
      <xdr:col>3</xdr:col>
      <xdr:colOff>680358</xdr:colOff>
      <xdr:row>87</xdr:row>
      <xdr:rowOff>101915</xdr:rowOff>
    </xdr:from>
    <xdr:to>
      <xdr:col>3</xdr:col>
      <xdr:colOff>1846639</xdr:colOff>
      <xdr:row>87</xdr:row>
      <xdr:rowOff>802822</xdr:rowOff>
    </xdr:to>
    <xdr:pic>
      <xdr:nvPicPr>
        <xdr:cNvPr id="35" name="Рисунок 34">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3673929" y="20662308"/>
          <a:ext cx="1166281" cy="700907"/>
        </a:xfrm>
        <a:prstGeom prst="rect">
          <a:avLst/>
        </a:prstGeom>
      </xdr:spPr>
    </xdr:pic>
    <xdr:clientData/>
  </xdr:twoCellAnchor>
  <xdr:twoCellAnchor editAs="oneCell">
    <xdr:from>
      <xdr:col>15</xdr:col>
      <xdr:colOff>0</xdr:colOff>
      <xdr:row>0</xdr:row>
      <xdr:rowOff>0</xdr:rowOff>
    </xdr:from>
    <xdr:to>
      <xdr:col>17</xdr:col>
      <xdr:colOff>700128</xdr:colOff>
      <xdr:row>0</xdr:row>
      <xdr:rowOff>1158560</xdr:rowOff>
    </xdr:to>
    <xdr:pic>
      <xdr:nvPicPr>
        <xdr:cNvPr id="38" name="Рисунок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23" cstate="hqprint">
          <a:extLst>
            <a:ext uri="{28A0092B-C50C-407E-A947-70E740481C1C}">
              <a14:useLocalDpi xmlns:a14="http://schemas.microsoft.com/office/drawing/2010/main" val="0"/>
            </a:ext>
          </a:extLst>
        </a:blip>
        <a:stretch>
          <a:fillRect/>
        </a:stretch>
      </xdr:blipFill>
      <xdr:spPr>
        <a:xfrm>
          <a:off x="12885964" y="0"/>
          <a:ext cx="2428235" cy="1158560"/>
        </a:xfrm>
        <a:prstGeom prst="rect">
          <a:avLst/>
        </a:prstGeom>
      </xdr:spPr>
    </xdr:pic>
    <xdr:clientData/>
  </xdr:twoCellAnchor>
  <xdr:twoCellAnchor>
    <xdr:from>
      <xdr:col>0</xdr:col>
      <xdr:colOff>0</xdr:colOff>
      <xdr:row>90</xdr:row>
      <xdr:rowOff>-1</xdr:rowOff>
    </xdr:from>
    <xdr:to>
      <xdr:col>18</xdr:col>
      <xdr:colOff>32641</xdr:colOff>
      <xdr:row>97</xdr:row>
      <xdr:rowOff>136071</xdr:rowOff>
    </xdr:to>
    <xdr:pic>
      <xdr:nvPicPr>
        <xdr:cNvPr id="17" name="Picture 1047">
          <a:extLst>
            <a:ext uri="{FF2B5EF4-FFF2-40B4-BE49-F238E27FC236}">
              <a16:creationId xmlns:a16="http://schemas.microsoft.com/office/drawing/2014/main" id="{185B498A-F8C1-4D82-8EE0-4473ED40A689}"/>
            </a:ext>
          </a:extLst>
        </xdr:cNvPr>
        <xdr:cNvPicPr>
          <a:picLocks noChangeAspect="1" noChangeArrowheads="1"/>
        </xdr:cNvPicPr>
      </xdr:nvPicPr>
      <xdr:blipFill>
        <a:blip xmlns:r="http://schemas.openxmlformats.org/officeDocument/2006/relationships" r:embed="rId24" cstate="print"/>
        <a:srcRect/>
        <a:stretch>
          <a:fillRect/>
        </a:stretch>
      </xdr:blipFill>
      <xdr:spPr bwMode="auto">
        <a:xfrm>
          <a:off x="0" y="22533428"/>
          <a:ext cx="15503962" cy="3088822"/>
        </a:xfrm>
        <a:prstGeom prst="rect">
          <a:avLst/>
        </a:prstGeom>
        <a:noFill/>
        <a:ln w="9525">
          <a:noFill/>
          <a:round/>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280148</xdr:colOff>
      <xdr:row>5</xdr:row>
      <xdr:rowOff>22410</xdr:rowOff>
    </xdr:from>
    <xdr:to>
      <xdr:col>3</xdr:col>
      <xdr:colOff>1456765</xdr:colOff>
      <xdr:row>11</xdr:row>
      <xdr:rowOff>159787</xdr:rowOff>
    </xdr:to>
    <xdr:pic>
      <xdr:nvPicPr>
        <xdr:cNvPr id="67" name="Рисунок 66">
          <a:extLst>
            <a:ext uri="{FF2B5EF4-FFF2-40B4-BE49-F238E27FC236}">
              <a16:creationId xmlns:a16="http://schemas.microsoft.com/office/drawing/2014/main" id="{00000000-0008-0000-0600-000043000000}"/>
            </a:ext>
          </a:extLst>
        </xdr:cNvPr>
        <xdr:cNvPicPr>
          <a:picLocks noChangeAspect="1" noChangeArrowheads="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t="6660"/>
        <a:stretch/>
      </xdr:blipFill>
      <xdr:spPr bwMode="auto">
        <a:xfrm>
          <a:off x="1647266" y="2510116"/>
          <a:ext cx="2386852" cy="1414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66675</xdr:colOff>
      <xdr:row>0</xdr:row>
      <xdr:rowOff>0</xdr:rowOff>
    </xdr:from>
    <xdr:to>
      <xdr:col>13</xdr:col>
      <xdr:colOff>0</xdr:colOff>
      <xdr:row>0</xdr:row>
      <xdr:rowOff>0</xdr:rowOff>
    </xdr:to>
    <xdr:pic>
      <xdr:nvPicPr>
        <xdr:cNvPr id="2" name="Picture 1" descr="verx">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24325" y="0"/>
          <a:ext cx="104203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11207</xdr:colOff>
      <xdr:row>0</xdr:row>
      <xdr:rowOff>0</xdr:rowOff>
    </xdr:from>
    <xdr:to>
      <xdr:col>3</xdr:col>
      <xdr:colOff>839322</xdr:colOff>
      <xdr:row>0</xdr:row>
      <xdr:rowOff>1264700</xdr:rowOff>
    </xdr:to>
    <xdr:pic>
      <xdr:nvPicPr>
        <xdr:cNvPr id="3" name="Рисунок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val="0"/>
            </a:ext>
          </a:extLst>
        </a:blip>
        <a:stretch>
          <a:fillRect/>
        </a:stretch>
      </xdr:blipFill>
      <xdr:spPr>
        <a:xfrm>
          <a:off x="2859182" y="0"/>
          <a:ext cx="2037790" cy="1264700"/>
        </a:xfrm>
        <a:prstGeom prst="rect">
          <a:avLst/>
        </a:prstGeom>
      </xdr:spPr>
    </xdr:pic>
    <xdr:clientData/>
  </xdr:twoCellAnchor>
  <xdr:twoCellAnchor>
    <xdr:from>
      <xdr:col>4</xdr:col>
      <xdr:colOff>32425</xdr:colOff>
      <xdr:row>0</xdr:row>
      <xdr:rowOff>40019</xdr:rowOff>
    </xdr:from>
    <xdr:to>
      <xdr:col>9</xdr:col>
      <xdr:colOff>146501</xdr:colOff>
      <xdr:row>1</xdr:row>
      <xdr:rowOff>27215</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4141782" y="40019"/>
          <a:ext cx="7652433" cy="1252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ru-RU" sz="2000" b="1" i="0" u="none" strike="noStrike" kern="0" cap="none" spc="0" normalizeH="0" baseline="0" noProof="0">
              <a:ln>
                <a:noFill/>
              </a:ln>
              <a:solidFill>
                <a:srgbClr val="037D7A"/>
              </a:solidFill>
              <a:effectLst/>
              <a:uLnTx/>
              <a:uFillTx/>
              <a:latin typeface="+mn-lt"/>
              <a:ea typeface="+mn-ea"/>
              <a:cs typeface="+mn-cs"/>
            </a:rPr>
            <a:t>ПРАЙС-ЛИСТ </a:t>
          </a:r>
        </a:p>
        <a:p>
          <a:pPr marL="0" marR="0" lvl="0" indent="0" algn="ctr" defTabSz="914400" eaLnBrk="1" fontAlgn="auto" latinLnBrk="0" hangingPunct="1">
            <a:lnSpc>
              <a:spcPct val="100000"/>
            </a:lnSpc>
            <a:spcBef>
              <a:spcPts val="0"/>
            </a:spcBef>
            <a:spcAft>
              <a:spcPts val="0"/>
            </a:spcAft>
            <a:buClrTx/>
            <a:buSzTx/>
            <a:buFontTx/>
            <a:buNone/>
            <a:tabLst/>
            <a:defRPr/>
          </a:pPr>
          <a:r>
            <a:rPr lang="ru-RU" sz="2000" b="1" baseline="0">
              <a:solidFill>
                <a:srgbClr val="037D7A"/>
              </a:solidFill>
            </a:rPr>
            <a:t>ПОЛУПРОМЫШЛЕННЫЕ СПЛИТ-СИСТЕМЫ ИНВЕРТОРНОГО ТИПА </a:t>
          </a:r>
          <a:endParaRPr lang="ru-RU" sz="2000" b="1">
            <a:solidFill>
              <a:srgbClr val="037D7A"/>
            </a:solidFill>
          </a:endParaRPr>
        </a:p>
      </xdr:txBody>
    </xdr:sp>
    <xdr:clientData/>
  </xdr:twoCellAnchor>
  <xdr:twoCellAnchor>
    <xdr:from>
      <xdr:col>3</xdr:col>
      <xdr:colOff>661148</xdr:colOff>
      <xdr:row>131</xdr:row>
      <xdr:rowOff>79510</xdr:rowOff>
    </xdr:from>
    <xdr:to>
      <xdr:col>3</xdr:col>
      <xdr:colOff>1882588</xdr:colOff>
      <xdr:row>132</xdr:row>
      <xdr:rowOff>19049</xdr:rowOff>
    </xdr:to>
    <xdr:pic>
      <xdr:nvPicPr>
        <xdr:cNvPr id="12" name="Рисунок 11">
          <a:extLst>
            <a:ext uri="{FF2B5EF4-FFF2-40B4-BE49-F238E27FC236}">
              <a16:creationId xmlns:a16="http://schemas.microsoft.com/office/drawing/2014/main" id="{00000000-0008-0000-0600-00000C000000}"/>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4226219" y="27361831"/>
          <a:ext cx="1221440" cy="443004"/>
        </a:xfrm>
        <a:prstGeom prst="rect">
          <a:avLst/>
        </a:prstGeom>
      </xdr:spPr>
    </xdr:pic>
    <xdr:clientData/>
  </xdr:twoCellAnchor>
  <xdr:twoCellAnchor>
    <xdr:from>
      <xdr:col>3</xdr:col>
      <xdr:colOff>891669</xdr:colOff>
      <xdr:row>132</xdr:row>
      <xdr:rowOff>84479</xdr:rowOff>
    </xdr:from>
    <xdr:to>
      <xdr:col>3</xdr:col>
      <xdr:colOff>1586435</xdr:colOff>
      <xdr:row>132</xdr:row>
      <xdr:rowOff>751384</xdr:rowOff>
    </xdr:to>
    <xdr:pic>
      <xdr:nvPicPr>
        <xdr:cNvPr id="13" name="Рисунок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4456740" y="27870265"/>
          <a:ext cx="694766" cy="666905"/>
        </a:xfrm>
        <a:prstGeom prst="rect">
          <a:avLst/>
        </a:prstGeom>
      </xdr:spPr>
    </xdr:pic>
    <xdr:clientData/>
  </xdr:twoCellAnchor>
  <xdr:twoCellAnchor>
    <xdr:from>
      <xdr:col>3</xdr:col>
      <xdr:colOff>725981</xdr:colOff>
      <xdr:row>134</xdr:row>
      <xdr:rowOff>82932</xdr:rowOff>
    </xdr:from>
    <xdr:to>
      <xdr:col>3</xdr:col>
      <xdr:colOff>1790066</xdr:colOff>
      <xdr:row>134</xdr:row>
      <xdr:rowOff>816427</xdr:rowOff>
    </xdr:to>
    <xdr:pic>
      <xdr:nvPicPr>
        <xdr:cNvPr id="14" name="Рисунок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4291052" y="29501575"/>
          <a:ext cx="1064085" cy="733495"/>
        </a:xfrm>
        <a:prstGeom prst="rect">
          <a:avLst/>
        </a:prstGeom>
        <a:effectLst>
          <a:outerShdw blurRad="50800" dist="38100" dir="2700000" algn="tl" rotWithShape="0">
            <a:prstClr val="black">
              <a:alpha val="40000"/>
            </a:prstClr>
          </a:outerShdw>
        </a:effectLst>
      </xdr:spPr>
    </xdr:pic>
    <xdr:clientData/>
  </xdr:twoCellAnchor>
  <xdr:twoCellAnchor>
    <xdr:from>
      <xdr:col>3</xdr:col>
      <xdr:colOff>857489</xdr:colOff>
      <xdr:row>133</xdr:row>
      <xdr:rowOff>70952</xdr:rowOff>
    </xdr:from>
    <xdr:to>
      <xdr:col>3</xdr:col>
      <xdr:colOff>1577628</xdr:colOff>
      <xdr:row>133</xdr:row>
      <xdr:rowOff>780410</xdr:rowOff>
    </xdr:to>
    <xdr:pic>
      <xdr:nvPicPr>
        <xdr:cNvPr id="15" name="Рисунок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422560" y="28686773"/>
          <a:ext cx="720139" cy="709458"/>
        </a:xfrm>
        <a:prstGeom prst="rect">
          <a:avLst/>
        </a:prstGeom>
        <a:effectLst>
          <a:outerShdw blurRad="50800" dist="38100" dir="2700000" algn="tl" rotWithShape="0">
            <a:prstClr val="black">
              <a:alpha val="40000"/>
            </a:prstClr>
          </a:outerShdw>
        </a:effectLst>
      </xdr:spPr>
    </xdr:pic>
    <xdr:clientData/>
  </xdr:twoCellAnchor>
  <xdr:twoCellAnchor>
    <xdr:from>
      <xdr:col>3</xdr:col>
      <xdr:colOff>1044751</xdr:colOff>
      <xdr:row>136</xdr:row>
      <xdr:rowOff>92013</xdr:rowOff>
    </xdr:from>
    <xdr:to>
      <xdr:col>3</xdr:col>
      <xdr:colOff>1319094</xdr:colOff>
      <xdr:row>136</xdr:row>
      <xdr:rowOff>694766</xdr:rowOff>
    </xdr:to>
    <xdr:pic>
      <xdr:nvPicPr>
        <xdr:cNvPr id="32" name="Рисунок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4609822" y="31306799"/>
          <a:ext cx="274343" cy="602753"/>
        </a:xfrm>
        <a:prstGeom prst="rect">
          <a:avLst/>
        </a:prstGeom>
      </xdr:spPr>
    </xdr:pic>
    <xdr:clientData/>
  </xdr:twoCellAnchor>
  <xdr:twoCellAnchor>
    <xdr:from>
      <xdr:col>3</xdr:col>
      <xdr:colOff>1050150</xdr:colOff>
      <xdr:row>137</xdr:row>
      <xdr:rowOff>22460</xdr:rowOff>
    </xdr:from>
    <xdr:to>
      <xdr:col>3</xdr:col>
      <xdr:colOff>1363915</xdr:colOff>
      <xdr:row>137</xdr:row>
      <xdr:rowOff>950571</xdr:rowOff>
    </xdr:to>
    <xdr:pic>
      <xdr:nvPicPr>
        <xdr:cNvPr id="33" name="Рисунок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4615221" y="32053674"/>
          <a:ext cx="313765" cy="928111"/>
        </a:xfrm>
        <a:prstGeom prst="rect">
          <a:avLst/>
        </a:prstGeom>
      </xdr:spPr>
    </xdr:pic>
    <xdr:clientData/>
  </xdr:twoCellAnchor>
  <xdr:twoCellAnchor>
    <xdr:from>
      <xdr:col>3</xdr:col>
      <xdr:colOff>1925007</xdr:colOff>
      <xdr:row>5</xdr:row>
      <xdr:rowOff>184897</xdr:rowOff>
    </xdr:from>
    <xdr:to>
      <xdr:col>4</xdr:col>
      <xdr:colOff>412213</xdr:colOff>
      <xdr:row>9</xdr:row>
      <xdr:rowOff>113660</xdr:rowOff>
    </xdr:to>
    <xdr:grpSp>
      <xdr:nvGrpSpPr>
        <xdr:cNvPr id="39" name="Группа 38">
          <a:extLst>
            <a:ext uri="{FF2B5EF4-FFF2-40B4-BE49-F238E27FC236}">
              <a16:creationId xmlns:a16="http://schemas.microsoft.com/office/drawing/2014/main" id="{00000000-0008-0000-0600-000027000000}"/>
            </a:ext>
          </a:extLst>
        </xdr:cNvPr>
        <xdr:cNvGrpSpPr>
          <a:grpSpLocks noChangeAspect="1"/>
        </xdr:cNvGrpSpPr>
      </xdr:nvGrpSpPr>
      <xdr:grpSpPr>
        <a:xfrm>
          <a:off x="3449007" y="2661397"/>
          <a:ext cx="1084933" cy="760036"/>
          <a:chOff x="6340124" y="15402484"/>
          <a:chExt cx="885265" cy="690764"/>
        </a:xfrm>
      </xdr:grpSpPr>
      <xdr:sp macro="" textlink="">
        <xdr:nvSpPr>
          <xdr:cNvPr id="40" name="TextBox 16">
            <a:extLst>
              <a:ext uri="{FF2B5EF4-FFF2-40B4-BE49-F238E27FC236}">
                <a16:creationId xmlns:a16="http://schemas.microsoft.com/office/drawing/2014/main" id="{00000000-0008-0000-0600-000028000000}"/>
              </a:ext>
            </a:extLst>
          </xdr:cNvPr>
          <xdr:cNvSpPr txBox="1"/>
        </xdr:nvSpPr>
        <xdr:spPr>
          <a:xfrm>
            <a:off x="6340124" y="15802696"/>
            <a:ext cx="885265" cy="290552"/>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pic>
        <xdr:nvPicPr>
          <xdr:cNvPr id="41" name="Рисунок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6541830" y="15402484"/>
            <a:ext cx="483236" cy="478652"/>
          </a:xfrm>
          <a:prstGeom prst="rect">
            <a:avLst/>
          </a:prstGeom>
        </xdr:spPr>
      </xdr:pic>
    </xdr:grpSp>
    <xdr:clientData/>
  </xdr:twoCellAnchor>
  <xdr:twoCellAnchor>
    <xdr:from>
      <xdr:col>3</xdr:col>
      <xdr:colOff>1882589</xdr:colOff>
      <xdr:row>54</xdr:row>
      <xdr:rowOff>44822</xdr:rowOff>
    </xdr:from>
    <xdr:to>
      <xdr:col>3</xdr:col>
      <xdr:colOff>2375646</xdr:colOff>
      <xdr:row>56</xdr:row>
      <xdr:rowOff>78439</xdr:rowOff>
    </xdr:to>
    <xdr:pic>
      <xdr:nvPicPr>
        <xdr:cNvPr id="46" name="Рисунок 45">
          <a:extLst>
            <a:ext uri="{FF2B5EF4-FFF2-40B4-BE49-F238E27FC236}">
              <a16:creationId xmlns:a16="http://schemas.microsoft.com/office/drawing/2014/main" id="{00000000-0008-0000-0600-00002E000000}"/>
            </a:ext>
          </a:extLst>
        </xdr:cNvPr>
        <xdr:cNvPicPr>
          <a:picLocks noChangeAspect="1"/>
        </xdr:cNvPicPr>
      </xdr:nvPicPr>
      <xdr:blipFill>
        <a:blip xmlns:r="http://schemas.openxmlformats.org/officeDocument/2006/relationships" r:embed="rId11" cstate="email">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143501" y="7967381"/>
          <a:ext cx="493057" cy="481852"/>
        </a:xfrm>
        <a:prstGeom prst="rect">
          <a:avLst/>
        </a:prstGeom>
        <a:effectLst/>
      </xdr:spPr>
    </xdr:pic>
    <xdr:clientData/>
  </xdr:twoCellAnchor>
  <xdr:twoCellAnchor>
    <xdr:from>
      <xdr:col>17</xdr:col>
      <xdr:colOff>134609</xdr:colOff>
      <xdr:row>4</xdr:row>
      <xdr:rowOff>37624</xdr:rowOff>
    </xdr:from>
    <xdr:to>
      <xdr:col>17</xdr:col>
      <xdr:colOff>809684</xdr:colOff>
      <xdr:row>7</xdr:row>
      <xdr:rowOff>93651</xdr:rowOff>
    </xdr:to>
    <xdr:pic>
      <xdr:nvPicPr>
        <xdr:cNvPr id="53" name="Рисунок 52">
          <a:extLst>
            <a:ext uri="{FF2B5EF4-FFF2-40B4-BE49-F238E27FC236}">
              <a16:creationId xmlns:a16="http://schemas.microsoft.com/office/drawing/2014/main" id="{00000000-0008-0000-0600-000035000000}"/>
            </a:ext>
          </a:extLst>
        </xdr:cNvPr>
        <xdr:cNvPicPr>
          <a:picLocks noChangeAspect="1"/>
        </xdr:cNvPicPr>
      </xdr:nvPicPr>
      <xdr:blipFill>
        <a:blip xmlns:r="http://schemas.openxmlformats.org/officeDocument/2006/relationships" r:embed="rId12">
          <a:clrChange>
            <a:clrFrom>
              <a:srgbClr val="FFFFFF"/>
            </a:clrFrom>
            <a:clrTo>
              <a:srgbClr val="FFFFFF">
                <a:alpha val="0"/>
              </a:srgbClr>
            </a:clrTo>
          </a:clrChange>
        </a:blip>
        <a:stretch>
          <a:fillRect/>
        </a:stretch>
      </xdr:blipFill>
      <xdr:spPr>
        <a:xfrm>
          <a:off x="18354573" y="2296410"/>
          <a:ext cx="675075" cy="668348"/>
        </a:xfrm>
        <a:prstGeom prst="rect">
          <a:avLst/>
        </a:prstGeom>
      </xdr:spPr>
    </xdr:pic>
    <xdr:clientData/>
  </xdr:twoCellAnchor>
  <xdr:twoCellAnchor>
    <xdr:from>
      <xdr:col>2</xdr:col>
      <xdr:colOff>347383</xdr:colOff>
      <xdr:row>50</xdr:row>
      <xdr:rowOff>11206</xdr:rowOff>
    </xdr:from>
    <xdr:to>
      <xdr:col>3</xdr:col>
      <xdr:colOff>1785658</xdr:colOff>
      <xdr:row>56</xdr:row>
      <xdr:rowOff>145677</xdr:rowOff>
    </xdr:to>
    <xdr:pic>
      <xdr:nvPicPr>
        <xdr:cNvPr id="68" name="Рисунок 67">
          <a:extLst>
            <a:ext uri="{FF2B5EF4-FFF2-40B4-BE49-F238E27FC236}">
              <a16:creationId xmlns:a16="http://schemas.microsoft.com/office/drawing/2014/main" id="{00000000-0008-0000-0600-000044000000}"/>
            </a:ext>
          </a:extLst>
        </xdr:cNvPr>
        <xdr:cNvPicPr>
          <a:picLocks noChangeAspect="1" noChangeArrowheads="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b="3077"/>
        <a:stretch/>
      </xdr:blipFill>
      <xdr:spPr bwMode="auto">
        <a:xfrm>
          <a:off x="1714501" y="7026088"/>
          <a:ext cx="2648510" cy="1411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291353</xdr:colOff>
      <xdr:row>89</xdr:row>
      <xdr:rowOff>33618</xdr:rowOff>
    </xdr:from>
    <xdr:to>
      <xdr:col>3</xdr:col>
      <xdr:colOff>1694192</xdr:colOff>
      <xdr:row>95</xdr:row>
      <xdr:rowOff>163285</xdr:rowOff>
    </xdr:to>
    <xdr:pic>
      <xdr:nvPicPr>
        <xdr:cNvPr id="69" name="Рисунок 68">
          <a:extLst>
            <a:ext uri="{FF2B5EF4-FFF2-40B4-BE49-F238E27FC236}">
              <a16:creationId xmlns:a16="http://schemas.microsoft.com/office/drawing/2014/main" id="{00000000-0008-0000-0600-000045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a:ext>
          </a:extLst>
        </a:blip>
        <a:srcRect/>
        <a:stretch>
          <a:fillRect/>
        </a:stretch>
      </xdr:blipFill>
      <xdr:spPr bwMode="auto">
        <a:xfrm>
          <a:off x="2332424" y="11450011"/>
          <a:ext cx="2613875" cy="1354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414619</xdr:colOff>
      <xdr:row>114</xdr:row>
      <xdr:rowOff>22412</xdr:rowOff>
    </xdr:from>
    <xdr:to>
      <xdr:col>3</xdr:col>
      <xdr:colOff>826856</xdr:colOff>
      <xdr:row>120</xdr:row>
      <xdr:rowOff>182095</xdr:rowOff>
    </xdr:to>
    <xdr:pic>
      <xdr:nvPicPr>
        <xdr:cNvPr id="70" name="Рисунок 69">
          <a:extLst>
            <a:ext uri="{FF2B5EF4-FFF2-40B4-BE49-F238E27FC236}">
              <a16:creationId xmlns:a16="http://schemas.microsoft.com/office/drawing/2014/main" id="{00000000-0008-0000-0600-000046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a:ext>
          </a:extLst>
        </a:blip>
        <a:srcRect/>
        <a:stretch>
          <a:fillRect/>
        </a:stretch>
      </xdr:blipFill>
      <xdr:spPr bwMode="auto">
        <a:xfrm>
          <a:off x="1781737" y="13928912"/>
          <a:ext cx="1622472" cy="1369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1848970</xdr:colOff>
      <xdr:row>51</xdr:row>
      <xdr:rowOff>33618</xdr:rowOff>
    </xdr:from>
    <xdr:to>
      <xdr:col>4</xdr:col>
      <xdr:colOff>986117</xdr:colOff>
      <xdr:row>54</xdr:row>
      <xdr:rowOff>7850</xdr:rowOff>
    </xdr:to>
    <xdr:pic>
      <xdr:nvPicPr>
        <xdr:cNvPr id="5" name="Рисунок 4">
          <a:extLst>
            <a:ext uri="{FF2B5EF4-FFF2-40B4-BE49-F238E27FC236}">
              <a16:creationId xmlns:a16="http://schemas.microsoft.com/office/drawing/2014/main" id="{00000000-0008-0000-0600-000005000000}"/>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5109882" y="7283824"/>
          <a:ext cx="1535206" cy="646585"/>
        </a:xfrm>
        <a:prstGeom prst="rect">
          <a:avLst/>
        </a:prstGeom>
      </xdr:spPr>
    </xdr:pic>
    <xdr:clientData/>
  </xdr:twoCellAnchor>
  <xdr:twoCellAnchor>
    <xdr:from>
      <xdr:col>17</xdr:col>
      <xdr:colOff>149679</xdr:colOff>
      <xdr:row>8</xdr:row>
      <xdr:rowOff>108856</xdr:rowOff>
    </xdr:from>
    <xdr:to>
      <xdr:col>17</xdr:col>
      <xdr:colOff>810375</xdr:colOff>
      <xdr:row>11</xdr:row>
      <xdr:rowOff>136070</xdr:rowOff>
    </xdr:to>
    <xdr:pic>
      <xdr:nvPicPr>
        <xdr:cNvPr id="35" name="Рисунок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val="0"/>
            </a:ext>
          </a:extLst>
        </a:blip>
        <a:stretch>
          <a:fillRect/>
        </a:stretch>
      </xdr:blipFill>
      <xdr:spPr>
        <a:xfrm>
          <a:off x="18369643" y="3184070"/>
          <a:ext cx="660696" cy="639536"/>
        </a:xfrm>
        <a:prstGeom prst="rect">
          <a:avLst/>
        </a:prstGeom>
        <a:effectLst>
          <a:outerShdw blurRad="50800" dist="38100" dir="2700000" algn="tl" rotWithShape="0">
            <a:prstClr val="black">
              <a:alpha val="40000"/>
            </a:prstClr>
          </a:outerShdw>
        </a:effectLst>
      </xdr:spPr>
    </xdr:pic>
    <xdr:clientData/>
  </xdr:twoCellAnchor>
  <xdr:twoCellAnchor>
    <xdr:from>
      <xdr:col>17</xdr:col>
      <xdr:colOff>340177</xdr:colOff>
      <xdr:row>7</xdr:row>
      <xdr:rowOff>108857</xdr:rowOff>
    </xdr:from>
    <xdr:to>
      <xdr:col>17</xdr:col>
      <xdr:colOff>598714</xdr:colOff>
      <xdr:row>8</xdr:row>
      <xdr:rowOff>81643</xdr:rowOff>
    </xdr:to>
    <xdr:sp macro="" textlink="">
      <xdr:nvSpPr>
        <xdr:cNvPr id="6" name="Стрелка вниз 5">
          <a:extLst>
            <a:ext uri="{FF2B5EF4-FFF2-40B4-BE49-F238E27FC236}">
              <a16:creationId xmlns:a16="http://schemas.microsoft.com/office/drawing/2014/main" id="{00000000-0008-0000-0600-000006000000}"/>
            </a:ext>
          </a:extLst>
        </xdr:cNvPr>
        <xdr:cNvSpPr/>
      </xdr:nvSpPr>
      <xdr:spPr>
        <a:xfrm>
          <a:off x="18560141" y="2979964"/>
          <a:ext cx="258537" cy="176893"/>
        </a:xfrm>
        <a:prstGeom prst="downArrow">
          <a:avLst/>
        </a:prstGeom>
        <a:solidFill>
          <a:srgbClr val="0099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95250</xdr:colOff>
      <xdr:row>49</xdr:row>
      <xdr:rowOff>136072</xdr:rowOff>
    </xdr:from>
    <xdr:to>
      <xdr:col>17</xdr:col>
      <xdr:colOff>770325</xdr:colOff>
      <xdr:row>52</xdr:row>
      <xdr:rowOff>96848</xdr:rowOff>
    </xdr:to>
    <xdr:pic>
      <xdr:nvPicPr>
        <xdr:cNvPr id="37" name="Рисунок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12">
          <a:clrChange>
            <a:clrFrom>
              <a:srgbClr val="FFFFFF"/>
            </a:clrFrom>
            <a:clrTo>
              <a:srgbClr val="FFFFFF">
                <a:alpha val="0"/>
              </a:srgbClr>
            </a:clrTo>
          </a:clrChange>
        </a:blip>
        <a:stretch>
          <a:fillRect/>
        </a:stretch>
      </xdr:blipFill>
      <xdr:spPr>
        <a:xfrm>
          <a:off x="18315214" y="6721929"/>
          <a:ext cx="675075" cy="668348"/>
        </a:xfrm>
        <a:prstGeom prst="rect">
          <a:avLst/>
        </a:prstGeom>
      </xdr:spPr>
    </xdr:pic>
    <xdr:clientData/>
  </xdr:twoCellAnchor>
  <xdr:twoCellAnchor>
    <xdr:from>
      <xdr:col>17</xdr:col>
      <xdr:colOff>110320</xdr:colOff>
      <xdr:row>53</xdr:row>
      <xdr:rowOff>98446</xdr:rowOff>
    </xdr:from>
    <xdr:to>
      <xdr:col>17</xdr:col>
      <xdr:colOff>771016</xdr:colOff>
      <xdr:row>56</xdr:row>
      <xdr:rowOff>84839</xdr:rowOff>
    </xdr:to>
    <xdr:pic>
      <xdr:nvPicPr>
        <xdr:cNvPr id="38" name="Рисунок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8330284" y="7609589"/>
          <a:ext cx="660696" cy="639536"/>
        </a:xfrm>
        <a:prstGeom prst="rect">
          <a:avLst/>
        </a:prstGeom>
        <a:effectLst>
          <a:outerShdw blurRad="50800" dist="38100" dir="2700000" algn="tl" rotWithShape="0">
            <a:prstClr val="black">
              <a:alpha val="40000"/>
            </a:prstClr>
          </a:outerShdw>
        </a:effectLst>
      </xdr:spPr>
    </xdr:pic>
    <xdr:clientData/>
  </xdr:twoCellAnchor>
  <xdr:twoCellAnchor>
    <xdr:from>
      <xdr:col>17</xdr:col>
      <xdr:colOff>300818</xdr:colOff>
      <xdr:row>52</xdr:row>
      <xdr:rowOff>112054</xdr:rowOff>
    </xdr:from>
    <xdr:to>
      <xdr:col>17</xdr:col>
      <xdr:colOff>559355</xdr:colOff>
      <xdr:row>53</xdr:row>
      <xdr:rowOff>71233</xdr:rowOff>
    </xdr:to>
    <xdr:sp macro="" textlink="">
      <xdr:nvSpPr>
        <xdr:cNvPr id="42" name="Стрелка вниз 41">
          <a:extLst>
            <a:ext uri="{FF2B5EF4-FFF2-40B4-BE49-F238E27FC236}">
              <a16:creationId xmlns:a16="http://schemas.microsoft.com/office/drawing/2014/main" id="{00000000-0008-0000-0600-00002A000000}"/>
            </a:ext>
          </a:extLst>
        </xdr:cNvPr>
        <xdr:cNvSpPr/>
      </xdr:nvSpPr>
      <xdr:spPr>
        <a:xfrm>
          <a:off x="18520782" y="7405483"/>
          <a:ext cx="258537" cy="176893"/>
        </a:xfrm>
        <a:prstGeom prst="downArrow">
          <a:avLst/>
        </a:prstGeom>
        <a:solidFill>
          <a:srgbClr val="0099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68036</xdr:colOff>
      <xdr:row>88</xdr:row>
      <xdr:rowOff>40821</xdr:rowOff>
    </xdr:from>
    <xdr:to>
      <xdr:col>17</xdr:col>
      <xdr:colOff>743111</xdr:colOff>
      <xdr:row>91</xdr:row>
      <xdr:rowOff>96848</xdr:rowOff>
    </xdr:to>
    <xdr:pic>
      <xdr:nvPicPr>
        <xdr:cNvPr id="43" name="Рисунок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18"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8288000" y="11253107"/>
          <a:ext cx="675075" cy="668348"/>
        </a:xfrm>
        <a:prstGeom prst="rect">
          <a:avLst/>
        </a:prstGeom>
      </xdr:spPr>
    </xdr:pic>
    <xdr:clientData/>
  </xdr:twoCellAnchor>
  <xdr:twoCellAnchor>
    <xdr:from>
      <xdr:col>17</xdr:col>
      <xdr:colOff>83106</xdr:colOff>
      <xdr:row>92</xdr:row>
      <xdr:rowOff>112053</xdr:rowOff>
    </xdr:from>
    <xdr:to>
      <xdr:col>17</xdr:col>
      <xdr:colOff>743802</xdr:colOff>
      <xdr:row>95</xdr:row>
      <xdr:rowOff>139267</xdr:rowOff>
    </xdr:to>
    <xdr:pic>
      <xdr:nvPicPr>
        <xdr:cNvPr id="44" name="Рисунок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8303070" y="12140767"/>
          <a:ext cx="660696" cy="639536"/>
        </a:xfrm>
        <a:prstGeom prst="rect">
          <a:avLst/>
        </a:prstGeom>
        <a:effectLst>
          <a:outerShdw blurRad="50800" dist="38100" dir="2700000" algn="tl" rotWithShape="0">
            <a:prstClr val="black">
              <a:alpha val="40000"/>
            </a:prstClr>
          </a:outerShdw>
        </a:effectLst>
      </xdr:spPr>
    </xdr:pic>
    <xdr:clientData/>
  </xdr:twoCellAnchor>
  <xdr:twoCellAnchor>
    <xdr:from>
      <xdr:col>17</xdr:col>
      <xdr:colOff>273604</xdr:colOff>
      <xdr:row>91</xdr:row>
      <xdr:rowOff>112054</xdr:rowOff>
    </xdr:from>
    <xdr:to>
      <xdr:col>17</xdr:col>
      <xdr:colOff>532141</xdr:colOff>
      <xdr:row>92</xdr:row>
      <xdr:rowOff>84840</xdr:rowOff>
    </xdr:to>
    <xdr:sp macro="" textlink="">
      <xdr:nvSpPr>
        <xdr:cNvPr id="45" name="Стрелка вниз 44">
          <a:extLst>
            <a:ext uri="{FF2B5EF4-FFF2-40B4-BE49-F238E27FC236}">
              <a16:creationId xmlns:a16="http://schemas.microsoft.com/office/drawing/2014/main" id="{00000000-0008-0000-0600-00002D000000}"/>
            </a:ext>
          </a:extLst>
        </xdr:cNvPr>
        <xdr:cNvSpPr/>
      </xdr:nvSpPr>
      <xdr:spPr>
        <a:xfrm>
          <a:off x="18493568" y="11936661"/>
          <a:ext cx="258537" cy="176893"/>
        </a:xfrm>
        <a:prstGeom prst="downArrow">
          <a:avLst/>
        </a:prstGeom>
        <a:solidFill>
          <a:srgbClr val="0099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1782536</xdr:colOff>
      <xdr:row>92</xdr:row>
      <xdr:rowOff>176893</xdr:rowOff>
    </xdr:from>
    <xdr:to>
      <xdr:col>3</xdr:col>
      <xdr:colOff>2275593</xdr:colOff>
      <xdr:row>95</xdr:row>
      <xdr:rowOff>33617</xdr:rowOff>
    </xdr:to>
    <xdr:pic>
      <xdr:nvPicPr>
        <xdr:cNvPr id="47" name="Рисунок 46">
          <a:extLst>
            <a:ext uri="{FF2B5EF4-FFF2-40B4-BE49-F238E27FC236}">
              <a16:creationId xmlns:a16="http://schemas.microsoft.com/office/drawing/2014/main" id="{00000000-0008-0000-0600-00002F000000}"/>
            </a:ext>
          </a:extLst>
        </xdr:cNvPr>
        <xdr:cNvPicPr>
          <a:picLocks noChangeAspect="1"/>
        </xdr:cNvPicPr>
      </xdr:nvPicPr>
      <xdr:blipFill>
        <a:blip xmlns:r="http://schemas.openxmlformats.org/officeDocument/2006/relationships" r:embed="rId11"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5034643" y="12205607"/>
          <a:ext cx="493057" cy="469046"/>
        </a:xfrm>
        <a:prstGeom prst="rect">
          <a:avLst/>
        </a:prstGeom>
        <a:effectLst/>
      </xdr:spPr>
    </xdr:pic>
    <xdr:clientData/>
  </xdr:twoCellAnchor>
  <xdr:twoCellAnchor>
    <xdr:from>
      <xdr:col>3</xdr:col>
      <xdr:colOff>1469571</xdr:colOff>
      <xdr:row>9</xdr:row>
      <xdr:rowOff>68037</xdr:rowOff>
    </xdr:from>
    <xdr:to>
      <xdr:col>3</xdr:col>
      <xdr:colOff>1962628</xdr:colOff>
      <xdr:row>11</xdr:row>
      <xdr:rowOff>128868</xdr:rowOff>
    </xdr:to>
    <xdr:pic>
      <xdr:nvPicPr>
        <xdr:cNvPr id="48" name="Рисунок 47">
          <a:extLst>
            <a:ext uri="{FF2B5EF4-FFF2-40B4-BE49-F238E27FC236}">
              <a16:creationId xmlns:a16="http://schemas.microsoft.com/office/drawing/2014/main" id="{00000000-0008-0000-0600-000030000000}"/>
            </a:ext>
          </a:extLst>
        </xdr:cNvPr>
        <xdr:cNvPicPr>
          <a:picLocks noChangeAspect="1"/>
        </xdr:cNvPicPr>
      </xdr:nvPicPr>
      <xdr:blipFill>
        <a:blip xmlns:r="http://schemas.openxmlformats.org/officeDocument/2006/relationships" r:embed="rId11" cstate="email">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721678" y="3347358"/>
          <a:ext cx="493057" cy="469046"/>
        </a:xfrm>
        <a:prstGeom prst="rect">
          <a:avLst/>
        </a:prstGeom>
        <a:effectLst/>
      </xdr:spPr>
    </xdr:pic>
    <xdr:clientData/>
  </xdr:twoCellAnchor>
  <xdr:twoCellAnchor>
    <xdr:from>
      <xdr:col>3</xdr:col>
      <xdr:colOff>979714</xdr:colOff>
      <xdr:row>118</xdr:row>
      <xdr:rowOff>27214</xdr:rowOff>
    </xdr:from>
    <xdr:to>
      <xdr:col>3</xdr:col>
      <xdr:colOff>1472771</xdr:colOff>
      <xdr:row>120</xdr:row>
      <xdr:rowOff>88045</xdr:rowOff>
    </xdr:to>
    <xdr:pic>
      <xdr:nvPicPr>
        <xdr:cNvPr id="49" name="Рисунок 48">
          <a:extLst>
            <a:ext uri="{FF2B5EF4-FFF2-40B4-BE49-F238E27FC236}">
              <a16:creationId xmlns:a16="http://schemas.microsoft.com/office/drawing/2014/main" id="{00000000-0008-0000-0600-000031000000}"/>
            </a:ext>
          </a:extLst>
        </xdr:cNvPr>
        <xdr:cNvPicPr>
          <a:picLocks noChangeAspect="1"/>
        </xdr:cNvPicPr>
      </xdr:nvPicPr>
      <xdr:blipFill>
        <a:blip xmlns:r="http://schemas.openxmlformats.org/officeDocument/2006/relationships" r:embed="rId11"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4231821" y="15199178"/>
          <a:ext cx="493057" cy="469046"/>
        </a:xfrm>
        <a:prstGeom prst="rect">
          <a:avLst/>
        </a:prstGeom>
        <a:effectLst/>
      </xdr:spPr>
    </xdr:pic>
    <xdr:clientData/>
  </xdr:twoCellAnchor>
  <xdr:twoCellAnchor>
    <xdr:from>
      <xdr:col>17</xdr:col>
      <xdr:colOff>81645</xdr:colOff>
      <xdr:row>113</xdr:row>
      <xdr:rowOff>13607</xdr:rowOff>
    </xdr:from>
    <xdr:to>
      <xdr:col>17</xdr:col>
      <xdr:colOff>707573</xdr:colOff>
      <xdr:row>116</xdr:row>
      <xdr:rowOff>20977</xdr:rowOff>
    </xdr:to>
    <xdr:pic>
      <xdr:nvPicPr>
        <xdr:cNvPr id="50" name="Рисунок 49">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18"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6764002" y="23445107"/>
          <a:ext cx="625928" cy="619691"/>
        </a:xfrm>
        <a:prstGeom prst="rect">
          <a:avLst/>
        </a:prstGeom>
      </xdr:spPr>
    </xdr:pic>
    <xdr:clientData/>
  </xdr:twoCellAnchor>
  <xdr:twoCellAnchor>
    <xdr:from>
      <xdr:col>17</xdr:col>
      <xdr:colOff>69499</xdr:colOff>
      <xdr:row>116</xdr:row>
      <xdr:rowOff>193698</xdr:rowOff>
    </xdr:from>
    <xdr:to>
      <xdr:col>17</xdr:col>
      <xdr:colOff>730195</xdr:colOff>
      <xdr:row>120</xdr:row>
      <xdr:rowOff>16804</xdr:rowOff>
    </xdr:to>
    <xdr:pic>
      <xdr:nvPicPr>
        <xdr:cNvPr id="51" name="Рисунок 50">
          <a:extLst>
            <a:ext uri="{FF2B5EF4-FFF2-40B4-BE49-F238E27FC236}">
              <a16:creationId xmlns:a16="http://schemas.microsoft.com/office/drawing/2014/main" id="{00000000-0008-0000-0600-000033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6751856" y="24237519"/>
          <a:ext cx="660696" cy="639535"/>
        </a:xfrm>
        <a:prstGeom prst="rect">
          <a:avLst/>
        </a:prstGeom>
        <a:effectLst>
          <a:outerShdw blurRad="50800" dist="38100" dir="2700000" algn="tl" rotWithShape="0">
            <a:prstClr val="black">
              <a:alpha val="40000"/>
            </a:prstClr>
          </a:outerShdw>
        </a:effectLst>
      </xdr:spPr>
    </xdr:pic>
    <xdr:clientData/>
  </xdr:twoCellAnchor>
  <xdr:twoCellAnchor>
    <xdr:from>
      <xdr:col>17</xdr:col>
      <xdr:colOff>259997</xdr:colOff>
      <xdr:row>116</xdr:row>
      <xdr:rowOff>30412</xdr:rowOff>
    </xdr:from>
    <xdr:to>
      <xdr:col>17</xdr:col>
      <xdr:colOff>518534</xdr:colOff>
      <xdr:row>117</xdr:row>
      <xdr:rowOff>3198</xdr:rowOff>
    </xdr:to>
    <xdr:sp macro="" textlink="">
      <xdr:nvSpPr>
        <xdr:cNvPr id="52" name="Стрелка вниз 51">
          <a:extLst>
            <a:ext uri="{FF2B5EF4-FFF2-40B4-BE49-F238E27FC236}">
              <a16:creationId xmlns:a16="http://schemas.microsoft.com/office/drawing/2014/main" id="{00000000-0008-0000-0600-000034000000}"/>
            </a:ext>
          </a:extLst>
        </xdr:cNvPr>
        <xdr:cNvSpPr/>
      </xdr:nvSpPr>
      <xdr:spPr>
        <a:xfrm>
          <a:off x="16942354" y="24074233"/>
          <a:ext cx="258537" cy="176894"/>
        </a:xfrm>
        <a:prstGeom prst="downArrow">
          <a:avLst/>
        </a:prstGeom>
        <a:solidFill>
          <a:srgbClr val="0099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3</xdr:col>
      <xdr:colOff>707572</xdr:colOff>
      <xdr:row>135</xdr:row>
      <xdr:rowOff>129129</xdr:rowOff>
    </xdr:from>
    <xdr:to>
      <xdr:col>3</xdr:col>
      <xdr:colOff>1810390</xdr:colOff>
      <xdr:row>135</xdr:row>
      <xdr:rowOff>791896</xdr:rowOff>
    </xdr:to>
    <xdr:pic>
      <xdr:nvPicPr>
        <xdr:cNvPr id="54" name="Рисунок 53">
          <a:extLst>
            <a:ext uri="{FF2B5EF4-FFF2-40B4-BE49-F238E27FC236}">
              <a16:creationId xmlns:a16="http://schemas.microsoft.com/office/drawing/2014/main" id="{00000000-0008-0000-0600-000036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4272643" y="30445843"/>
          <a:ext cx="1102818" cy="662767"/>
        </a:xfrm>
        <a:prstGeom prst="rect">
          <a:avLst/>
        </a:prstGeom>
      </xdr:spPr>
    </xdr:pic>
    <xdr:clientData/>
  </xdr:twoCellAnchor>
  <xdr:twoCellAnchor editAs="oneCell">
    <xdr:from>
      <xdr:col>15</xdr:col>
      <xdr:colOff>651083</xdr:colOff>
      <xdr:row>4</xdr:row>
      <xdr:rowOff>51954</xdr:rowOff>
    </xdr:from>
    <xdr:to>
      <xdr:col>16</xdr:col>
      <xdr:colOff>762000</xdr:colOff>
      <xdr:row>6</xdr:row>
      <xdr:rowOff>37354</xdr:rowOff>
    </xdr:to>
    <xdr:pic>
      <xdr:nvPicPr>
        <xdr:cNvPr id="55" name="Рисунок 54">
          <a:extLst>
            <a:ext uri="{FF2B5EF4-FFF2-40B4-BE49-F238E27FC236}">
              <a16:creationId xmlns:a16="http://schemas.microsoft.com/office/drawing/2014/main" id="{00000000-0008-0000-0600-000037000000}"/>
            </a:ext>
          </a:extLst>
        </xdr:cNvPr>
        <xdr:cNvPicPr>
          <a:picLocks noChangeAspect="1"/>
        </xdr:cNvPicPr>
      </xdr:nvPicPr>
      <xdr:blipFill rotWithShape="1">
        <a:blip xmlns:r="http://schemas.openxmlformats.org/officeDocument/2006/relationships" r:embed="rId20">
          <a:extLst>
            <a:ext uri="{BEBA8EAE-BF5A-486C-A8C5-ECC9F3942E4B}">
              <a14:imgProps xmlns:a14="http://schemas.microsoft.com/office/drawing/2010/main">
                <a14:imgLayer r:embed="rId21">
                  <a14:imgEffect>
                    <a14:backgroundRemoval t="0" b="100000" l="0" r="100000">
                      <a14:foregroundMark x1="13011" y1="28440" x2="13011" y2="28440"/>
                    </a14:backgroundRemoval>
                  </a14:imgEffect>
                </a14:imgLayer>
              </a14:imgProps>
            </a:ext>
          </a:extLst>
        </a:blip>
        <a:srcRect t="-4087"/>
        <a:stretch/>
      </xdr:blipFill>
      <xdr:spPr>
        <a:xfrm>
          <a:off x="15648628" y="2320636"/>
          <a:ext cx="942190" cy="401036"/>
        </a:xfrm>
        <a:prstGeom prst="rect">
          <a:avLst/>
        </a:prstGeom>
      </xdr:spPr>
    </xdr:pic>
    <xdr:clientData/>
  </xdr:twoCellAnchor>
  <xdr:twoCellAnchor editAs="oneCell">
    <xdr:from>
      <xdr:col>14</xdr:col>
      <xdr:colOff>432954</xdr:colOff>
      <xdr:row>4</xdr:row>
      <xdr:rowOff>61478</xdr:rowOff>
    </xdr:from>
    <xdr:to>
      <xdr:col>15</xdr:col>
      <xdr:colOff>562057</xdr:colOff>
      <xdr:row>6</xdr:row>
      <xdr:rowOff>46319</xdr:rowOff>
    </xdr:to>
    <xdr:pic>
      <xdr:nvPicPr>
        <xdr:cNvPr id="56" name="Рисунок 55">
          <a:extLst>
            <a:ext uri="{FF2B5EF4-FFF2-40B4-BE49-F238E27FC236}">
              <a16:creationId xmlns:a16="http://schemas.microsoft.com/office/drawing/2014/main" id="{00000000-0008-0000-0600-000038000000}"/>
            </a:ext>
          </a:extLst>
        </xdr:cNvPr>
        <xdr:cNvPicPr>
          <a:picLocks noChangeAspect="1"/>
        </xdr:cNvPicPr>
      </xdr:nvPicPr>
      <xdr:blipFill>
        <a:blip xmlns:r="http://schemas.openxmlformats.org/officeDocument/2006/relationships" r:embed="rId22">
          <a:extLst>
            <a:ext uri="{BEBA8EAE-BF5A-486C-A8C5-ECC9F3942E4B}">
              <a14:imgProps xmlns:a14="http://schemas.microsoft.com/office/drawing/2010/main">
                <a14:imgLayer r:embed="rId23">
                  <a14:imgEffect>
                    <a14:backgroundRemoval t="0" b="100000" l="0" r="100000"/>
                  </a14:imgEffect>
                </a14:imgLayer>
              </a14:imgProps>
            </a:ext>
          </a:extLst>
        </a:blip>
        <a:stretch>
          <a:fillRect/>
        </a:stretch>
      </xdr:blipFill>
      <xdr:spPr>
        <a:xfrm>
          <a:off x="14599227" y="2330160"/>
          <a:ext cx="960375" cy="400477"/>
        </a:xfrm>
        <a:prstGeom prst="rect">
          <a:avLst/>
        </a:prstGeom>
      </xdr:spPr>
    </xdr:pic>
    <xdr:clientData/>
  </xdr:twoCellAnchor>
  <xdr:twoCellAnchor editAs="oneCell">
    <xdr:from>
      <xdr:col>15</xdr:col>
      <xdr:colOff>682255</xdr:colOff>
      <xdr:row>49</xdr:row>
      <xdr:rowOff>100445</xdr:rowOff>
    </xdr:from>
    <xdr:to>
      <xdr:col>16</xdr:col>
      <xdr:colOff>793172</xdr:colOff>
      <xdr:row>51</xdr:row>
      <xdr:rowOff>4202</xdr:rowOff>
    </xdr:to>
    <xdr:pic>
      <xdr:nvPicPr>
        <xdr:cNvPr id="57" name="Рисунок 56">
          <a:extLst>
            <a:ext uri="{FF2B5EF4-FFF2-40B4-BE49-F238E27FC236}">
              <a16:creationId xmlns:a16="http://schemas.microsoft.com/office/drawing/2014/main" id="{00000000-0008-0000-0600-000039000000}"/>
            </a:ext>
          </a:extLst>
        </xdr:cNvPr>
        <xdr:cNvPicPr>
          <a:picLocks noChangeAspect="1"/>
        </xdr:cNvPicPr>
      </xdr:nvPicPr>
      <xdr:blipFill rotWithShape="1">
        <a:blip xmlns:r="http://schemas.openxmlformats.org/officeDocument/2006/relationships" r:embed="rId20">
          <a:extLst>
            <a:ext uri="{BEBA8EAE-BF5A-486C-A8C5-ECC9F3942E4B}">
              <a14:imgProps xmlns:a14="http://schemas.microsoft.com/office/drawing/2010/main">
                <a14:imgLayer r:embed="rId21">
                  <a14:imgEffect>
                    <a14:backgroundRemoval t="0" b="100000" l="0" r="100000">
                      <a14:foregroundMark x1="13011" y1="28440" x2="13011" y2="28440"/>
                    </a14:backgroundRemoval>
                  </a14:imgEffect>
                </a14:imgLayer>
              </a14:imgProps>
            </a:ext>
          </a:extLst>
        </a:blip>
        <a:srcRect t="-4087"/>
        <a:stretch/>
      </xdr:blipFill>
      <xdr:spPr>
        <a:xfrm>
          <a:off x="15679800" y="11045536"/>
          <a:ext cx="942190" cy="401036"/>
        </a:xfrm>
        <a:prstGeom prst="rect">
          <a:avLst/>
        </a:prstGeom>
      </xdr:spPr>
    </xdr:pic>
    <xdr:clientData/>
  </xdr:twoCellAnchor>
  <xdr:twoCellAnchor editAs="oneCell">
    <xdr:from>
      <xdr:col>14</xdr:col>
      <xdr:colOff>464126</xdr:colOff>
      <xdr:row>49</xdr:row>
      <xdr:rowOff>109969</xdr:rowOff>
    </xdr:from>
    <xdr:to>
      <xdr:col>15</xdr:col>
      <xdr:colOff>593229</xdr:colOff>
      <xdr:row>51</xdr:row>
      <xdr:rowOff>8219</xdr:rowOff>
    </xdr:to>
    <xdr:pic>
      <xdr:nvPicPr>
        <xdr:cNvPr id="58" name="Рисунок 57">
          <a:extLst>
            <a:ext uri="{FF2B5EF4-FFF2-40B4-BE49-F238E27FC236}">
              <a16:creationId xmlns:a16="http://schemas.microsoft.com/office/drawing/2014/main" id="{00000000-0008-0000-0600-00003A000000}"/>
            </a:ext>
          </a:extLst>
        </xdr:cNvPr>
        <xdr:cNvPicPr>
          <a:picLocks noChangeAspect="1"/>
        </xdr:cNvPicPr>
      </xdr:nvPicPr>
      <xdr:blipFill>
        <a:blip xmlns:r="http://schemas.openxmlformats.org/officeDocument/2006/relationships" r:embed="rId22">
          <a:extLst>
            <a:ext uri="{BEBA8EAE-BF5A-486C-A8C5-ECC9F3942E4B}">
              <a14:imgProps xmlns:a14="http://schemas.microsoft.com/office/drawing/2010/main">
                <a14:imgLayer r:embed="rId23">
                  <a14:imgEffect>
                    <a14:backgroundRemoval t="0" b="100000" l="0" r="100000"/>
                  </a14:imgEffect>
                </a14:imgLayer>
              </a14:imgProps>
            </a:ext>
          </a:extLst>
        </a:blip>
        <a:stretch>
          <a:fillRect/>
        </a:stretch>
      </xdr:blipFill>
      <xdr:spPr>
        <a:xfrm>
          <a:off x="14630399" y="11055060"/>
          <a:ext cx="960375" cy="400477"/>
        </a:xfrm>
        <a:prstGeom prst="rect">
          <a:avLst/>
        </a:prstGeom>
      </xdr:spPr>
    </xdr:pic>
    <xdr:clientData/>
  </xdr:twoCellAnchor>
  <xdr:twoCellAnchor editAs="oneCell">
    <xdr:from>
      <xdr:col>15</xdr:col>
      <xdr:colOff>703037</xdr:colOff>
      <xdr:row>88</xdr:row>
      <xdr:rowOff>69272</xdr:rowOff>
    </xdr:from>
    <xdr:to>
      <xdr:col>16</xdr:col>
      <xdr:colOff>813954</xdr:colOff>
      <xdr:row>90</xdr:row>
      <xdr:rowOff>54671</xdr:rowOff>
    </xdr:to>
    <xdr:pic>
      <xdr:nvPicPr>
        <xdr:cNvPr id="59" name="Рисунок 58">
          <a:extLst>
            <a:ext uri="{FF2B5EF4-FFF2-40B4-BE49-F238E27FC236}">
              <a16:creationId xmlns:a16="http://schemas.microsoft.com/office/drawing/2014/main" id="{00000000-0008-0000-0600-00003B000000}"/>
            </a:ext>
          </a:extLst>
        </xdr:cNvPr>
        <xdr:cNvPicPr>
          <a:picLocks noChangeAspect="1"/>
        </xdr:cNvPicPr>
      </xdr:nvPicPr>
      <xdr:blipFill rotWithShape="1">
        <a:blip xmlns:r="http://schemas.openxmlformats.org/officeDocument/2006/relationships" r:embed="rId20">
          <a:extLst>
            <a:ext uri="{BEBA8EAE-BF5A-486C-A8C5-ECC9F3942E4B}">
              <a14:imgProps xmlns:a14="http://schemas.microsoft.com/office/drawing/2010/main">
                <a14:imgLayer r:embed="rId21">
                  <a14:imgEffect>
                    <a14:backgroundRemoval t="0" b="100000" l="0" r="100000">
                      <a14:foregroundMark x1="13011" y1="28440" x2="13011" y2="28440"/>
                    </a14:backgroundRemoval>
                  </a14:imgEffect>
                </a14:imgLayer>
              </a14:imgProps>
            </a:ext>
          </a:extLst>
        </a:blip>
        <a:srcRect t="-4087"/>
        <a:stretch/>
      </xdr:blipFill>
      <xdr:spPr>
        <a:xfrm>
          <a:off x="15700582" y="18755590"/>
          <a:ext cx="942190" cy="401036"/>
        </a:xfrm>
        <a:prstGeom prst="rect">
          <a:avLst/>
        </a:prstGeom>
      </xdr:spPr>
    </xdr:pic>
    <xdr:clientData/>
  </xdr:twoCellAnchor>
  <xdr:twoCellAnchor editAs="oneCell">
    <xdr:from>
      <xdr:col>14</xdr:col>
      <xdr:colOff>484908</xdr:colOff>
      <xdr:row>88</xdr:row>
      <xdr:rowOff>78796</xdr:rowOff>
    </xdr:from>
    <xdr:to>
      <xdr:col>15</xdr:col>
      <xdr:colOff>614011</xdr:colOff>
      <xdr:row>90</xdr:row>
      <xdr:rowOff>63636</xdr:rowOff>
    </xdr:to>
    <xdr:pic>
      <xdr:nvPicPr>
        <xdr:cNvPr id="60" name="Рисунок 59">
          <a:extLst>
            <a:ext uri="{FF2B5EF4-FFF2-40B4-BE49-F238E27FC236}">
              <a16:creationId xmlns:a16="http://schemas.microsoft.com/office/drawing/2014/main" id="{00000000-0008-0000-0600-00003C000000}"/>
            </a:ext>
          </a:extLst>
        </xdr:cNvPr>
        <xdr:cNvPicPr>
          <a:picLocks noChangeAspect="1"/>
        </xdr:cNvPicPr>
      </xdr:nvPicPr>
      <xdr:blipFill>
        <a:blip xmlns:r="http://schemas.openxmlformats.org/officeDocument/2006/relationships" r:embed="rId22">
          <a:extLst>
            <a:ext uri="{BEBA8EAE-BF5A-486C-A8C5-ECC9F3942E4B}">
              <a14:imgProps xmlns:a14="http://schemas.microsoft.com/office/drawing/2010/main">
                <a14:imgLayer r:embed="rId23">
                  <a14:imgEffect>
                    <a14:backgroundRemoval t="0" b="100000" l="0" r="100000"/>
                  </a14:imgEffect>
                </a14:imgLayer>
              </a14:imgProps>
            </a:ext>
          </a:extLst>
        </a:blip>
        <a:stretch>
          <a:fillRect/>
        </a:stretch>
      </xdr:blipFill>
      <xdr:spPr>
        <a:xfrm>
          <a:off x="14651181" y="18765114"/>
          <a:ext cx="960375" cy="400477"/>
        </a:xfrm>
        <a:prstGeom prst="rect">
          <a:avLst/>
        </a:prstGeom>
      </xdr:spPr>
    </xdr:pic>
    <xdr:clientData/>
  </xdr:twoCellAnchor>
  <xdr:twoCellAnchor editAs="oneCell">
    <xdr:from>
      <xdr:col>15</xdr:col>
      <xdr:colOff>660361</xdr:colOff>
      <xdr:row>113</xdr:row>
      <xdr:rowOff>125867</xdr:rowOff>
    </xdr:from>
    <xdr:to>
      <xdr:col>16</xdr:col>
      <xdr:colOff>771278</xdr:colOff>
      <xdr:row>115</xdr:row>
      <xdr:rowOff>158892</xdr:rowOff>
    </xdr:to>
    <xdr:pic>
      <xdr:nvPicPr>
        <xdr:cNvPr id="61" name="Рисунок 60">
          <a:extLst>
            <a:ext uri="{FF2B5EF4-FFF2-40B4-BE49-F238E27FC236}">
              <a16:creationId xmlns:a16="http://schemas.microsoft.com/office/drawing/2014/main" id="{00000000-0008-0000-0600-00003D000000}"/>
            </a:ext>
          </a:extLst>
        </xdr:cNvPr>
        <xdr:cNvPicPr>
          <a:picLocks noChangeAspect="1"/>
        </xdr:cNvPicPr>
      </xdr:nvPicPr>
      <xdr:blipFill rotWithShape="1">
        <a:blip xmlns:r="http://schemas.openxmlformats.org/officeDocument/2006/relationships" r:embed="rId20">
          <a:extLst>
            <a:ext uri="{BEBA8EAE-BF5A-486C-A8C5-ECC9F3942E4B}">
              <a14:imgProps xmlns:a14="http://schemas.microsoft.com/office/drawing/2010/main">
                <a14:imgLayer r:embed="rId21">
                  <a14:imgEffect>
                    <a14:backgroundRemoval t="0" b="100000" l="0" r="100000">
                      <a14:foregroundMark x1="13011" y1="28440" x2="13011" y2="28440"/>
                    </a14:backgroundRemoval>
                  </a14:imgEffect>
                </a14:imgLayer>
              </a14:imgProps>
            </a:ext>
          </a:extLst>
        </a:blip>
        <a:srcRect t="-4087"/>
        <a:stretch/>
      </xdr:blipFill>
      <xdr:spPr>
        <a:xfrm>
          <a:off x="15614611" y="23557367"/>
          <a:ext cx="954560" cy="441239"/>
        </a:xfrm>
        <a:prstGeom prst="rect">
          <a:avLst/>
        </a:prstGeom>
      </xdr:spPr>
    </xdr:pic>
    <xdr:clientData/>
  </xdr:twoCellAnchor>
  <xdr:twoCellAnchor editAs="oneCell">
    <xdr:from>
      <xdr:col>14</xdr:col>
      <xdr:colOff>442232</xdr:colOff>
      <xdr:row>113</xdr:row>
      <xdr:rowOff>135391</xdr:rowOff>
    </xdr:from>
    <xdr:to>
      <xdr:col>15</xdr:col>
      <xdr:colOff>571335</xdr:colOff>
      <xdr:row>115</xdr:row>
      <xdr:rowOff>167857</xdr:rowOff>
    </xdr:to>
    <xdr:pic>
      <xdr:nvPicPr>
        <xdr:cNvPr id="62" name="Рисунок 61">
          <a:extLst>
            <a:ext uri="{FF2B5EF4-FFF2-40B4-BE49-F238E27FC236}">
              <a16:creationId xmlns:a16="http://schemas.microsoft.com/office/drawing/2014/main" id="{00000000-0008-0000-0600-00003E000000}"/>
            </a:ext>
          </a:extLst>
        </xdr:cNvPr>
        <xdr:cNvPicPr>
          <a:picLocks noChangeAspect="1"/>
        </xdr:cNvPicPr>
      </xdr:nvPicPr>
      <xdr:blipFill>
        <a:blip xmlns:r="http://schemas.openxmlformats.org/officeDocument/2006/relationships" r:embed="rId22">
          <a:extLst>
            <a:ext uri="{BEBA8EAE-BF5A-486C-A8C5-ECC9F3942E4B}">
              <a14:imgProps xmlns:a14="http://schemas.microsoft.com/office/drawing/2010/main">
                <a14:imgLayer r:embed="rId23">
                  <a14:imgEffect>
                    <a14:backgroundRemoval t="0" b="100000" l="0" r="100000"/>
                  </a14:imgEffect>
                </a14:imgLayer>
              </a14:imgProps>
            </a:ext>
          </a:extLst>
        </a:blip>
        <a:stretch>
          <a:fillRect/>
        </a:stretch>
      </xdr:blipFill>
      <xdr:spPr>
        <a:xfrm>
          <a:off x="14552839" y="23566891"/>
          <a:ext cx="972746" cy="440680"/>
        </a:xfrm>
        <a:prstGeom prst="rect">
          <a:avLst/>
        </a:prstGeom>
      </xdr:spPr>
    </xdr:pic>
    <xdr:clientData/>
  </xdr:twoCellAnchor>
  <xdr:twoCellAnchor editAs="oneCell">
    <xdr:from>
      <xdr:col>15</xdr:col>
      <xdr:colOff>0</xdr:colOff>
      <xdr:row>0</xdr:row>
      <xdr:rowOff>0</xdr:rowOff>
    </xdr:from>
    <xdr:to>
      <xdr:col>17</xdr:col>
      <xdr:colOff>713735</xdr:colOff>
      <xdr:row>0</xdr:row>
      <xdr:rowOff>1158560</xdr:rowOff>
    </xdr:to>
    <xdr:pic>
      <xdr:nvPicPr>
        <xdr:cNvPr id="63" name="Рисунок 62">
          <a:extLst>
            <a:ext uri="{FF2B5EF4-FFF2-40B4-BE49-F238E27FC236}">
              <a16:creationId xmlns:a16="http://schemas.microsoft.com/office/drawing/2014/main" id="{00000000-0008-0000-0600-00003F000000}"/>
            </a:ext>
          </a:extLst>
        </xdr:cNvPr>
        <xdr:cNvPicPr>
          <a:picLocks noChangeAspect="1"/>
        </xdr:cNvPicPr>
      </xdr:nvPicPr>
      <xdr:blipFill>
        <a:blip xmlns:r="http://schemas.openxmlformats.org/officeDocument/2006/relationships" r:embed="rId24" cstate="hqprint">
          <a:extLst>
            <a:ext uri="{28A0092B-C50C-407E-A947-70E740481C1C}">
              <a14:useLocalDpi xmlns:a14="http://schemas.microsoft.com/office/drawing/2010/main" val="0"/>
            </a:ext>
          </a:extLst>
        </a:blip>
        <a:stretch>
          <a:fillRect/>
        </a:stretch>
      </xdr:blipFill>
      <xdr:spPr>
        <a:xfrm>
          <a:off x="14997545" y="0"/>
          <a:ext cx="2428235" cy="1158560"/>
        </a:xfrm>
        <a:prstGeom prst="rect">
          <a:avLst/>
        </a:prstGeom>
      </xdr:spPr>
    </xdr:pic>
    <xdr:clientData/>
  </xdr:twoCellAnchor>
  <xdr:twoCellAnchor>
    <xdr:from>
      <xdr:col>0</xdr:col>
      <xdr:colOff>0</xdr:colOff>
      <xdr:row>138</xdr:row>
      <xdr:rowOff>-1</xdr:rowOff>
    </xdr:from>
    <xdr:to>
      <xdr:col>18</xdr:col>
      <xdr:colOff>0</xdr:colOff>
      <xdr:row>146</xdr:row>
      <xdr:rowOff>232332</xdr:rowOff>
    </xdr:to>
    <xdr:pic>
      <xdr:nvPicPr>
        <xdr:cNvPr id="7" name="Picture 1047">
          <a:extLst>
            <a:ext uri="{FF2B5EF4-FFF2-40B4-BE49-F238E27FC236}">
              <a16:creationId xmlns:a16="http://schemas.microsoft.com/office/drawing/2014/main" id="{88CBD41A-F2C4-4044-AEE4-EC7254671942}"/>
            </a:ext>
          </a:extLst>
        </xdr:cNvPr>
        <xdr:cNvPicPr>
          <a:picLocks noChangeAspect="1" noChangeArrowheads="1"/>
        </xdr:cNvPicPr>
      </xdr:nvPicPr>
      <xdr:blipFill>
        <a:blip xmlns:r="http://schemas.openxmlformats.org/officeDocument/2006/relationships" r:embed="rId25" cstate="print"/>
        <a:srcRect/>
        <a:stretch>
          <a:fillRect/>
        </a:stretch>
      </xdr:blipFill>
      <xdr:spPr bwMode="auto">
        <a:xfrm>
          <a:off x="0" y="33112363"/>
          <a:ext cx="17595273" cy="3505469"/>
        </a:xfrm>
        <a:prstGeom prst="rect">
          <a:avLst/>
        </a:prstGeom>
        <a:noFill/>
        <a:ln w="9525">
          <a:noFill/>
          <a:round/>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66675</xdr:colOff>
      <xdr:row>0</xdr:row>
      <xdr:rowOff>0</xdr:rowOff>
    </xdr:from>
    <xdr:to>
      <xdr:col>12</xdr:col>
      <xdr:colOff>0</xdr:colOff>
      <xdr:row>0</xdr:row>
      <xdr:rowOff>0</xdr:rowOff>
    </xdr:to>
    <xdr:pic>
      <xdr:nvPicPr>
        <xdr:cNvPr id="2" name="Picture 1" descr="verx">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24300" y="0"/>
          <a:ext cx="100012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11207</xdr:colOff>
      <xdr:row>0</xdr:row>
      <xdr:rowOff>0</xdr:rowOff>
    </xdr:from>
    <xdr:to>
      <xdr:col>3</xdr:col>
      <xdr:colOff>302001</xdr:colOff>
      <xdr:row>1</xdr:row>
      <xdr:rowOff>676</xdr:rowOff>
    </xdr:to>
    <xdr:pic>
      <xdr:nvPicPr>
        <xdr:cNvPr id="3" name="Рисунок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2125757" y="0"/>
          <a:ext cx="2033868" cy="1264700"/>
        </a:xfrm>
        <a:prstGeom prst="rect">
          <a:avLst/>
        </a:prstGeom>
      </xdr:spPr>
    </xdr:pic>
    <xdr:clientData/>
  </xdr:twoCellAnchor>
  <xdr:oneCellAnchor>
    <xdr:from>
      <xdr:col>4</xdr:col>
      <xdr:colOff>683563</xdr:colOff>
      <xdr:row>0</xdr:row>
      <xdr:rowOff>67234</xdr:rowOff>
    </xdr:from>
    <xdr:ext cx="6600260" cy="1109919"/>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4575206" y="67234"/>
          <a:ext cx="6600260" cy="1109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algn="ctr" eaLnBrk="1" fontAlgn="auto" latinLnBrk="0" hangingPunct="1"/>
          <a:r>
            <a:rPr kumimoji="0" lang="ru-RU" sz="2000" b="1" i="0" u="none" strike="noStrike" kern="0" cap="none" spc="0" normalizeH="0" baseline="0" noProof="0">
              <a:ln>
                <a:noFill/>
              </a:ln>
              <a:solidFill>
                <a:srgbClr val="037D7A"/>
              </a:solidFill>
              <a:effectLst/>
              <a:uLnTx/>
              <a:uFillTx/>
              <a:latin typeface="+mn-lt"/>
              <a:ea typeface="+mn-ea"/>
              <a:cs typeface="+mn-cs"/>
            </a:rPr>
            <a:t>ПРАЙС-ЛИСТ </a:t>
          </a:r>
        </a:p>
        <a:p>
          <a:pPr algn="ctr" eaLnBrk="1" fontAlgn="auto" latinLnBrk="0" hangingPunct="1"/>
          <a:r>
            <a:rPr lang="ru-RU" sz="2000" b="1" baseline="0">
              <a:solidFill>
                <a:srgbClr val="037D7A"/>
              </a:solidFill>
            </a:rPr>
            <a:t>МУЛЬТИ СПЛИТ-СИСТЕМЫ</a:t>
          </a:r>
          <a:endParaRPr lang="ru-RU" sz="2000" b="1">
            <a:solidFill>
              <a:srgbClr val="037D7A"/>
            </a:solidFill>
          </a:endParaRPr>
        </a:p>
      </xdr:txBody>
    </xdr:sp>
    <xdr:clientData/>
  </xdr:oneCellAnchor>
  <xdr:twoCellAnchor editAs="oneCell">
    <xdr:from>
      <xdr:col>2</xdr:col>
      <xdr:colOff>89648</xdr:colOff>
      <xdr:row>5</xdr:row>
      <xdr:rowOff>268007</xdr:rowOff>
    </xdr:from>
    <xdr:to>
      <xdr:col>3</xdr:col>
      <xdr:colOff>157285</xdr:colOff>
      <xdr:row>10</xdr:row>
      <xdr:rowOff>174111</xdr:rowOff>
    </xdr:to>
    <xdr:pic>
      <xdr:nvPicPr>
        <xdr:cNvPr id="5" name="Picture 2" descr="Premium Slim Design Super DC Inverter">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2204198" y="3135032"/>
          <a:ext cx="1810711" cy="12396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212913</xdr:colOff>
      <xdr:row>19</xdr:row>
      <xdr:rowOff>63413</xdr:rowOff>
    </xdr:from>
    <xdr:ext cx="1669675" cy="1149111"/>
    <xdr:pic>
      <xdr:nvPicPr>
        <xdr:cNvPr id="6" name="Picture 2" descr="Premium Slim Design Super DC Inverter">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bwMode="auto">
        <a:xfrm>
          <a:off x="2327463" y="6064163"/>
          <a:ext cx="1669675" cy="11491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761999</xdr:colOff>
      <xdr:row>18</xdr:row>
      <xdr:rowOff>78765</xdr:rowOff>
    </xdr:from>
    <xdr:to>
      <xdr:col>16</xdr:col>
      <xdr:colOff>1090783</xdr:colOff>
      <xdr:row>20</xdr:row>
      <xdr:rowOff>73955</xdr:rowOff>
    </xdr:to>
    <xdr:grpSp>
      <xdr:nvGrpSpPr>
        <xdr:cNvPr id="61" name="Группа 60">
          <a:extLst>
            <a:ext uri="{FF2B5EF4-FFF2-40B4-BE49-F238E27FC236}">
              <a16:creationId xmlns:a16="http://schemas.microsoft.com/office/drawing/2014/main" id="{00000000-0008-0000-0700-00003D000000}"/>
            </a:ext>
          </a:extLst>
        </xdr:cNvPr>
        <xdr:cNvGrpSpPr/>
      </xdr:nvGrpSpPr>
      <xdr:grpSpPr>
        <a:xfrm>
          <a:off x="12328070" y="5820979"/>
          <a:ext cx="2179356" cy="539476"/>
          <a:chOff x="14209059" y="5861000"/>
          <a:chExt cx="2177755" cy="533072"/>
        </a:xfrm>
      </xdr:grpSpPr>
      <xdr:pic>
        <xdr:nvPicPr>
          <xdr:cNvPr id="16" name="Рисунок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768768" y="5861001"/>
            <a:ext cx="518664" cy="521866"/>
          </a:xfrm>
          <a:prstGeom prst="rect">
            <a:avLst/>
          </a:prstGeom>
          <a:effectLst>
            <a:outerShdw blurRad="50800" dist="38100" dir="2700000" algn="tl" rotWithShape="0">
              <a:prstClr val="black">
                <a:alpha val="40000"/>
              </a:prstClr>
            </a:outerShdw>
          </a:effectLst>
        </xdr:spPr>
      </xdr:pic>
      <xdr:pic>
        <xdr:nvPicPr>
          <xdr:cNvPr id="17" name="Рисунок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5314941" y="5872206"/>
            <a:ext cx="517865" cy="521866"/>
          </a:xfrm>
          <a:prstGeom prst="rect">
            <a:avLst/>
          </a:prstGeom>
          <a:effectLst>
            <a:outerShdw blurRad="50800" dist="38100" dir="2700000" algn="tl" rotWithShape="0">
              <a:prstClr val="black">
                <a:alpha val="40000"/>
              </a:prstClr>
            </a:outerShdw>
          </a:effectLst>
        </xdr:spPr>
      </xdr:pic>
      <xdr:pic>
        <xdr:nvPicPr>
          <xdr:cNvPr id="18" name="Рисунок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209059" y="5861000"/>
            <a:ext cx="517072" cy="521866"/>
          </a:xfrm>
          <a:prstGeom prst="rect">
            <a:avLst/>
          </a:prstGeom>
          <a:effectLst>
            <a:outerShdw blurRad="50800" dist="38100" dir="2700000" algn="tl" rotWithShape="0">
              <a:prstClr val="black">
                <a:alpha val="40000"/>
              </a:prstClr>
            </a:outerShdw>
          </a:effectLst>
        </xdr:spPr>
      </xdr:pic>
      <xdr:pic>
        <xdr:nvPicPr>
          <xdr:cNvPr id="22" name="Рисунок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5866556" y="5871882"/>
            <a:ext cx="520258" cy="521866"/>
          </a:xfrm>
          <a:prstGeom prst="rect">
            <a:avLst/>
          </a:prstGeom>
          <a:effectLst>
            <a:outerShdw blurRad="50800" dist="38100" dir="2700000" algn="tl" rotWithShape="0">
              <a:prstClr val="black">
                <a:alpha val="40000"/>
              </a:prstClr>
            </a:outerShdw>
          </a:effectLst>
        </xdr:spPr>
      </xdr:pic>
    </xdr:grpSp>
    <xdr:clientData/>
  </xdr:twoCellAnchor>
  <xdr:twoCellAnchor>
    <xdr:from>
      <xdr:col>14</xdr:col>
      <xdr:colOff>761864</xdr:colOff>
      <xdr:row>5</xdr:row>
      <xdr:rowOff>78441</xdr:rowOff>
    </xdr:from>
    <xdr:to>
      <xdr:col>16</xdr:col>
      <xdr:colOff>1079695</xdr:colOff>
      <xdr:row>7</xdr:row>
      <xdr:rowOff>78441</xdr:rowOff>
    </xdr:to>
    <xdr:grpSp>
      <xdr:nvGrpSpPr>
        <xdr:cNvPr id="60" name="Группа 59">
          <a:extLst>
            <a:ext uri="{FF2B5EF4-FFF2-40B4-BE49-F238E27FC236}">
              <a16:creationId xmlns:a16="http://schemas.microsoft.com/office/drawing/2014/main" id="{00000000-0008-0000-0700-00003C000000}"/>
            </a:ext>
          </a:extLst>
        </xdr:cNvPr>
        <xdr:cNvGrpSpPr/>
      </xdr:nvGrpSpPr>
      <xdr:grpSpPr>
        <a:xfrm>
          <a:off x="12327935" y="2949548"/>
          <a:ext cx="2168403" cy="544286"/>
          <a:chOff x="13424511" y="2958353"/>
          <a:chExt cx="2166802" cy="537882"/>
        </a:xfrm>
      </xdr:grpSpPr>
      <xdr:pic>
        <xdr:nvPicPr>
          <xdr:cNvPr id="12" name="Рисунок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3981158" y="2969559"/>
            <a:ext cx="504264" cy="504264"/>
          </a:xfrm>
          <a:prstGeom prst="rect">
            <a:avLst/>
          </a:prstGeom>
          <a:effectLst>
            <a:outerShdw blurRad="50800" dist="38100" dir="2700000" algn="tl" rotWithShape="0">
              <a:prstClr val="black">
                <a:alpha val="40000"/>
              </a:prstClr>
            </a:outerShdw>
          </a:effectLst>
        </xdr:spPr>
      </xdr:pic>
      <xdr:pic>
        <xdr:nvPicPr>
          <xdr:cNvPr id="13" name="Рисунок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4512201" y="2969558"/>
            <a:ext cx="504264" cy="504264"/>
          </a:xfrm>
          <a:prstGeom prst="rect">
            <a:avLst/>
          </a:prstGeom>
          <a:effectLst>
            <a:outerShdw blurRad="50800" dist="38100" dir="2700000" algn="tl" rotWithShape="0">
              <a:prstClr val="black">
                <a:alpha val="40000"/>
              </a:prstClr>
            </a:outerShdw>
          </a:effectLst>
        </xdr:spPr>
      </xdr:pic>
      <xdr:pic>
        <xdr:nvPicPr>
          <xdr:cNvPr id="14" name="Рисунок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3424511" y="2958353"/>
            <a:ext cx="502717" cy="504264"/>
          </a:xfrm>
          <a:prstGeom prst="rect">
            <a:avLst/>
          </a:prstGeom>
          <a:effectLst>
            <a:outerShdw blurRad="50800" dist="38100" dir="2700000" algn="tl" rotWithShape="0">
              <a:prstClr val="black">
                <a:alpha val="40000"/>
              </a:prstClr>
            </a:outerShdw>
          </a:effectLst>
        </xdr:spPr>
      </xdr:pic>
      <xdr:pic>
        <xdr:nvPicPr>
          <xdr:cNvPr id="23" name="Рисунок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5062695" y="2967617"/>
            <a:ext cx="528618" cy="528618"/>
          </a:xfrm>
          <a:prstGeom prst="rect">
            <a:avLst/>
          </a:prstGeom>
          <a:effectLst>
            <a:outerShdw blurRad="50800" dist="38100" dir="2700000" algn="tl" rotWithShape="0">
              <a:prstClr val="black">
                <a:alpha val="40000"/>
              </a:prstClr>
            </a:outerShdw>
          </a:effectLst>
        </xdr:spPr>
      </xdr:pic>
    </xdr:grpSp>
    <xdr:clientData/>
  </xdr:twoCellAnchor>
  <xdr:twoCellAnchor>
    <xdr:from>
      <xdr:col>4</xdr:col>
      <xdr:colOff>134472</xdr:colOff>
      <xdr:row>67</xdr:row>
      <xdr:rowOff>131668</xdr:rowOff>
    </xdr:from>
    <xdr:to>
      <xdr:col>4</xdr:col>
      <xdr:colOff>1019737</xdr:colOff>
      <xdr:row>68</xdr:row>
      <xdr:rowOff>129987</xdr:rowOff>
    </xdr:to>
    <xdr:sp macro="" textlink="">
      <xdr:nvSpPr>
        <xdr:cNvPr id="25" name="TextBox 16">
          <a:extLst>
            <a:ext uri="{FF2B5EF4-FFF2-40B4-BE49-F238E27FC236}">
              <a16:creationId xmlns:a16="http://schemas.microsoft.com/office/drawing/2014/main" id="{00000000-0008-0000-0700-000019000000}"/>
            </a:ext>
          </a:extLst>
        </xdr:cNvPr>
        <xdr:cNvSpPr txBox="1"/>
      </xdr:nvSpPr>
      <xdr:spPr>
        <a:xfrm>
          <a:off x="5630397" y="11695018"/>
          <a:ext cx="885265" cy="217394"/>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336178</xdr:colOff>
      <xdr:row>65</xdr:row>
      <xdr:rowOff>100852</xdr:rowOff>
    </xdr:from>
    <xdr:to>
      <xdr:col>4</xdr:col>
      <xdr:colOff>819414</xdr:colOff>
      <xdr:row>67</xdr:row>
      <xdr:rowOff>145676</xdr:rowOff>
    </xdr:to>
    <xdr:pic>
      <xdr:nvPicPr>
        <xdr:cNvPr id="26" name="Рисунок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5832103" y="11226052"/>
          <a:ext cx="483236" cy="482974"/>
        </a:xfrm>
        <a:prstGeom prst="rect">
          <a:avLst/>
        </a:prstGeom>
      </xdr:spPr>
    </xdr:pic>
    <xdr:clientData/>
  </xdr:twoCellAnchor>
  <xdr:twoCellAnchor>
    <xdr:from>
      <xdr:col>4</xdr:col>
      <xdr:colOff>145678</xdr:colOff>
      <xdr:row>78</xdr:row>
      <xdr:rowOff>142874</xdr:rowOff>
    </xdr:from>
    <xdr:to>
      <xdr:col>4</xdr:col>
      <xdr:colOff>1030943</xdr:colOff>
      <xdr:row>79</xdr:row>
      <xdr:rowOff>141193</xdr:rowOff>
    </xdr:to>
    <xdr:sp macro="" textlink="">
      <xdr:nvSpPr>
        <xdr:cNvPr id="27" name="TextBox 16">
          <a:extLst>
            <a:ext uri="{FF2B5EF4-FFF2-40B4-BE49-F238E27FC236}">
              <a16:creationId xmlns:a16="http://schemas.microsoft.com/office/drawing/2014/main" id="{00000000-0008-0000-0700-00001B000000}"/>
            </a:ext>
          </a:extLst>
        </xdr:cNvPr>
        <xdr:cNvSpPr txBox="1"/>
      </xdr:nvSpPr>
      <xdr:spPr>
        <a:xfrm>
          <a:off x="5641603" y="13382624"/>
          <a:ext cx="885265" cy="217394"/>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347384</xdr:colOff>
      <xdr:row>76</xdr:row>
      <xdr:rowOff>112058</xdr:rowOff>
    </xdr:from>
    <xdr:to>
      <xdr:col>4</xdr:col>
      <xdr:colOff>830620</xdr:colOff>
      <xdr:row>78</xdr:row>
      <xdr:rowOff>156882</xdr:rowOff>
    </xdr:to>
    <xdr:pic>
      <xdr:nvPicPr>
        <xdr:cNvPr id="28" name="Рисунок 27">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5843309" y="12913658"/>
          <a:ext cx="483236" cy="482974"/>
        </a:xfrm>
        <a:prstGeom prst="rect">
          <a:avLst/>
        </a:prstGeom>
      </xdr:spPr>
    </xdr:pic>
    <xdr:clientData/>
  </xdr:twoCellAnchor>
  <xdr:twoCellAnchor>
    <xdr:from>
      <xdr:col>4</xdr:col>
      <xdr:colOff>145678</xdr:colOff>
      <xdr:row>89</xdr:row>
      <xdr:rowOff>131667</xdr:rowOff>
    </xdr:from>
    <xdr:to>
      <xdr:col>4</xdr:col>
      <xdr:colOff>1030943</xdr:colOff>
      <xdr:row>90</xdr:row>
      <xdr:rowOff>129987</xdr:rowOff>
    </xdr:to>
    <xdr:sp macro="" textlink="">
      <xdr:nvSpPr>
        <xdr:cNvPr id="29" name="TextBox 16">
          <a:extLst>
            <a:ext uri="{FF2B5EF4-FFF2-40B4-BE49-F238E27FC236}">
              <a16:creationId xmlns:a16="http://schemas.microsoft.com/office/drawing/2014/main" id="{00000000-0008-0000-0700-00001D000000}"/>
            </a:ext>
          </a:extLst>
        </xdr:cNvPr>
        <xdr:cNvSpPr txBox="1"/>
      </xdr:nvSpPr>
      <xdr:spPr>
        <a:xfrm>
          <a:off x="5641603" y="15047817"/>
          <a:ext cx="885265" cy="217395"/>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347384</xdr:colOff>
      <xdr:row>87</xdr:row>
      <xdr:rowOff>100852</xdr:rowOff>
    </xdr:from>
    <xdr:to>
      <xdr:col>4</xdr:col>
      <xdr:colOff>830620</xdr:colOff>
      <xdr:row>89</xdr:row>
      <xdr:rowOff>145675</xdr:rowOff>
    </xdr:to>
    <xdr:pic>
      <xdr:nvPicPr>
        <xdr:cNvPr id="30" name="Рисунок 29">
          <a:extLst>
            <a:ext uri="{FF2B5EF4-FFF2-40B4-BE49-F238E27FC236}">
              <a16:creationId xmlns:a16="http://schemas.microsoft.com/office/drawing/2014/main" id="{00000000-0008-0000-0700-00001E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5843309" y="14578852"/>
          <a:ext cx="483236" cy="482973"/>
        </a:xfrm>
        <a:prstGeom prst="rect">
          <a:avLst/>
        </a:prstGeom>
      </xdr:spPr>
    </xdr:pic>
    <xdr:clientData/>
  </xdr:twoCellAnchor>
  <xdr:twoCellAnchor>
    <xdr:from>
      <xdr:col>4</xdr:col>
      <xdr:colOff>107017</xdr:colOff>
      <xdr:row>101</xdr:row>
      <xdr:rowOff>200584</xdr:rowOff>
    </xdr:from>
    <xdr:to>
      <xdr:col>4</xdr:col>
      <xdr:colOff>991722</xdr:colOff>
      <xdr:row>102</xdr:row>
      <xdr:rowOff>198903</xdr:rowOff>
    </xdr:to>
    <xdr:sp macro="" textlink="">
      <xdr:nvSpPr>
        <xdr:cNvPr id="31" name="TextBox 16">
          <a:extLst>
            <a:ext uri="{FF2B5EF4-FFF2-40B4-BE49-F238E27FC236}">
              <a16:creationId xmlns:a16="http://schemas.microsoft.com/office/drawing/2014/main" id="{00000000-0008-0000-0700-00001F000000}"/>
            </a:ext>
          </a:extLst>
        </xdr:cNvPr>
        <xdr:cNvSpPr txBox="1"/>
      </xdr:nvSpPr>
      <xdr:spPr>
        <a:xfrm>
          <a:off x="3821767" y="23070109"/>
          <a:ext cx="884705" cy="217394"/>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308723</xdr:colOff>
      <xdr:row>99</xdr:row>
      <xdr:rowOff>169768</xdr:rowOff>
    </xdr:from>
    <xdr:to>
      <xdr:col>4</xdr:col>
      <xdr:colOff>791398</xdr:colOff>
      <xdr:row>101</xdr:row>
      <xdr:rowOff>205067</xdr:rowOff>
    </xdr:to>
    <xdr:pic>
      <xdr:nvPicPr>
        <xdr:cNvPr id="32" name="Рисунок 31">
          <a:extLst>
            <a:ext uri="{FF2B5EF4-FFF2-40B4-BE49-F238E27FC236}">
              <a16:creationId xmlns:a16="http://schemas.microsoft.com/office/drawing/2014/main" id="{00000000-0008-0000-0700-000020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4023473" y="22601143"/>
          <a:ext cx="482675" cy="473449"/>
        </a:xfrm>
        <a:prstGeom prst="rect">
          <a:avLst/>
        </a:prstGeom>
      </xdr:spPr>
    </xdr:pic>
    <xdr:clientData/>
  </xdr:twoCellAnchor>
  <xdr:twoCellAnchor>
    <xdr:from>
      <xdr:col>3</xdr:col>
      <xdr:colOff>481854</xdr:colOff>
      <xdr:row>129</xdr:row>
      <xdr:rowOff>154081</xdr:rowOff>
    </xdr:from>
    <xdr:to>
      <xdr:col>3</xdr:col>
      <xdr:colOff>1367119</xdr:colOff>
      <xdr:row>130</xdr:row>
      <xdr:rowOff>152402</xdr:rowOff>
    </xdr:to>
    <xdr:sp macro="" textlink="">
      <xdr:nvSpPr>
        <xdr:cNvPr id="33" name="TextBox 16">
          <a:extLst>
            <a:ext uri="{FF2B5EF4-FFF2-40B4-BE49-F238E27FC236}">
              <a16:creationId xmlns:a16="http://schemas.microsoft.com/office/drawing/2014/main" id="{00000000-0008-0000-0700-000021000000}"/>
            </a:ext>
          </a:extLst>
        </xdr:cNvPr>
        <xdr:cNvSpPr txBox="1"/>
      </xdr:nvSpPr>
      <xdr:spPr>
        <a:xfrm>
          <a:off x="4179795" y="25277669"/>
          <a:ext cx="885265" cy="166409"/>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3</xdr:col>
      <xdr:colOff>694767</xdr:colOff>
      <xdr:row>127</xdr:row>
      <xdr:rowOff>44824</xdr:rowOff>
    </xdr:from>
    <xdr:to>
      <xdr:col>3</xdr:col>
      <xdr:colOff>1178003</xdr:colOff>
      <xdr:row>130</xdr:row>
      <xdr:rowOff>33617</xdr:rowOff>
    </xdr:to>
    <xdr:pic>
      <xdr:nvPicPr>
        <xdr:cNvPr id="34" name="Рисунок 33">
          <a:extLst>
            <a:ext uri="{FF2B5EF4-FFF2-40B4-BE49-F238E27FC236}">
              <a16:creationId xmlns:a16="http://schemas.microsoft.com/office/drawing/2014/main" id="{00000000-0008-0000-0700-000022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4392708" y="24832236"/>
          <a:ext cx="483236" cy="493059"/>
        </a:xfrm>
        <a:prstGeom prst="rect">
          <a:avLst/>
        </a:prstGeom>
      </xdr:spPr>
    </xdr:pic>
    <xdr:clientData/>
  </xdr:twoCellAnchor>
  <xdr:twoCellAnchor>
    <xdr:from>
      <xdr:col>3</xdr:col>
      <xdr:colOff>739589</xdr:colOff>
      <xdr:row>157</xdr:row>
      <xdr:rowOff>82361</xdr:rowOff>
    </xdr:from>
    <xdr:to>
      <xdr:col>3</xdr:col>
      <xdr:colOff>1624854</xdr:colOff>
      <xdr:row>158</xdr:row>
      <xdr:rowOff>96369</xdr:rowOff>
    </xdr:to>
    <xdr:sp macro="" textlink="">
      <xdr:nvSpPr>
        <xdr:cNvPr id="35" name="TextBox 16">
          <a:extLst>
            <a:ext uri="{FF2B5EF4-FFF2-40B4-BE49-F238E27FC236}">
              <a16:creationId xmlns:a16="http://schemas.microsoft.com/office/drawing/2014/main" id="{00000000-0008-0000-0700-000023000000}"/>
            </a:ext>
          </a:extLst>
        </xdr:cNvPr>
        <xdr:cNvSpPr txBox="1"/>
      </xdr:nvSpPr>
      <xdr:spPr>
        <a:xfrm>
          <a:off x="4437530" y="29038361"/>
          <a:ext cx="885265" cy="170890"/>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3</xdr:col>
      <xdr:colOff>952501</xdr:colOff>
      <xdr:row>154</xdr:row>
      <xdr:rowOff>78440</xdr:rowOff>
    </xdr:from>
    <xdr:to>
      <xdr:col>3</xdr:col>
      <xdr:colOff>1435737</xdr:colOff>
      <xdr:row>157</xdr:row>
      <xdr:rowOff>100852</xdr:rowOff>
    </xdr:to>
    <xdr:pic>
      <xdr:nvPicPr>
        <xdr:cNvPr id="36" name="Рисунок 35">
          <a:extLst>
            <a:ext uri="{FF2B5EF4-FFF2-40B4-BE49-F238E27FC236}">
              <a16:creationId xmlns:a16="http://schemas.microsoft.com/office/drawing/2014/main" id="{00000000-0008-0000-0700-000024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4650442" y="28563793"/>
          <a:ext cx="483236" cy="493059"/>
        </a:xfrm>
        <a:prstGeom prst="rect">
          <a:avLst/>
        </a:prstGeom>
      </xdr:spPr>
    </xdr:pic>
    <xdr:clientData/>
  </xdr:twoCellAnchor>
  <xdr:twoCellAnchor editAs="oneCell">
    <xdr:from>
      <xdr:col>2</xdr:col>
      <xdr:colOff>119902</xdr:colOff>
      <xdr:row>52</xdr:row>
      <xdr:rowOff>173131</xdr:rowOff>
    </xdr:from>
    <xdr:to>
      <xdr:col>3</xdr:col>
      <xdr:colOff>723900</xdr:colOff>
      <xdr:row>57</xdr:row>
      <xdr:rowOff>35298</xdr:rowOff>
    </xdr:to>
    <xdr:pic>
      <xdr:nvPicPr>
        <xdr:cNvPr id="37" name="Рисунок 36">
          <a:extLst>
            <a:ext uri="{FF2B5EF4-FFF2-40B4-BE49-F238E27FC236}">
              <a16:creationId xmlns:a16="http://schemas.microsoft.com/office/drawing/2014/main" id="{00000000-0008-0000-0700-000025000000}"/>
            </a:ext>
          </a:extLst>
        </xdr:cNvPr>
        <xdr:cNvPicPr>
          <a:picLocks noChangeAspect="1" noChangeArrowheads="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r="18543"/>
        <a:stretch/>
      </xdr:blipFill>
      <xdr:spPr bwMode="auto">
        <a:xfrm>
          <a:off x="119902" y="13317631"/>
          <a:ext cx="2347073" cy="814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56030</xdr:colOff>
      <xdr:row>64</xdr:row>
      <xdr:rowOff>33617</xdr:rowOff>
    </xdr:from>
    <xdr:to>
      <xdr:col>3</xdr:col>
      <xdr:colOff>819151</xdr:colOff>
      <xdr:row>68</xdr:row>
      <xdr:rowOff>104215</xdr:rowOff>
    </xdr:to>
    <xdr:pic>
      <xdr:nvPicPr>
        <xdr:cNvPr id="38" name="Рисунок 37">
          <a:extLst>
            <a:ext uri="{FF2B5EF4-FFF2-40B4-BE49-F238E27FC236}">
              <a16:creationId xmlns:a16="http://schemas.microsoft.com/office/drawing/2014/main" id="{00000000-0008-0000-0700-000026000000}"/>
            </a:ext>
          </a:extLst>
        </xdr:cNvPr>
        <xdr:cNvPicPr>
          <a:picLocks noChangeAspect="1" noChangeArrowheads="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r="11821"/>
        <a:stretch/>
      </xdr:blipFill>
      <xdr:spPr bwMode="auto">
        <a:xfrm>
          <a:off x="56030" y="15445067"/>
          <a:ext cx="2506196" cy="946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44823</xdr:colOff>
      <xdr:row>86</xdr:row>
      <xdr:rowOff>93339</xdr:rowOff>
    </xdr:from>
    <xdr:to>
      <xdr:col>3</xdr:col>
      <xdr:colOff>828675</xdr:colOff>
      <xdr:row>90</xdr:row>
      <xdr:rowOff>123265</xdr:rowOff>
    </xdr:to>
    <xdr:pic>
      <xdr:nvPicPr>
        <xdr:cNvPr id="40" name="Рисунок 39">
          <a:extLst>
            <a:ext uri="{FF2B5EF4-FFF2-40B4-BE49-F238E27FC236}">
              <a16:creationId xmlns:a16="http://schemas.microsoft.com/office/drawing/2014/main" id="{00000000-0008-0000-0700-000028000000}"/>
            </a:ext>
          </a:extLst>
        </xdr:cNvPr>
        <xdr:cNvPicPr>
          <a:picLocks noChangeAspect="1" noChangeArrowheads="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bwMode="auto">
        <a:xfrm>
          <a:off x="44823" y="19943439"/>
          <a:ext cx="2526927" cy="906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112056</xdr:colOff>
      <xdr:row>99</xdr:row>
      <xdr:rowOff>89647</xdr:rowOff>
    </xdr:from>
    <xdr:to>
      <xdr:col>3</xdr:col>
      <xdr:colOff>627532</xdr:colOff>
      <xdr:row>103</xdr:row>
      <xdr:rowOff>59952</xdr:rowOff>
    </xdr:to>
    <xdr:pic>
      <xdr:nvPicPr>
        <xdr:cNvPr id="41" name="Рисунок 40">
          <a:extLst>
            <a:ext uri="{FF2B5EF4-FFF2-40B4-BE49-F238E27FC236}">
              <a16:creationId xmlns:a16="http://schemas.microsoft.com/office/drawing/2014/main" id="{00000000-0008-0000-0700-000029000000}"/>
            </a:ext>
          </a:extLst>
        </xdr:cNvPr>
        <xdr:cNvPicPr>
          <a:picLocks noChangeAspect="1" noChangeArrowheads="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bwMode="auto">
        <a:xfrm>
          <a:off x="112056" y="16293353"/>
          <a:ext cx="2263592"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437028</xdr:colOff>
      <xdr:row>126</xdr:row>
      <xdr:rowOff>11206</xdr:rowOff>
    </xdr:from>
    <xdr:to>
      <xdr:col>3</xdr:col>
      <xdr:colOff>369795</xdr:colOff>
      <xdr:row>131</xdr:row>
      <xdr:rowOff>118405</xdr:rowOff>
    </xdr:to>
    <xdr:pic>
      <xdr:nvPicPr>
        <xdr:cNvPr id="42" name="Рисунок 41">
          <a:extLst>
            <a:ext uri="{FF2B5EF4-FFF2-40B4-BE49-F238E27FC236}">
              <a16:creationId xmlns:a16="http://schemas.microsoft.com/office/drawing/2014/main" id="{00000000-0008-0000-0700-00002A000000}"/>
            </a:ext>
          </a:extLst>
        </xdr:cNvPr>
        <xdr:cNvPicPr>
          <a:picLocks noChangeAspect="1" noChangeArrowheads="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bwMode="auto">
        <a:xfrm>
          <a:off x="2386852" y="24630530"/>
          <a:ext cx="1680883" cy="947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257735</xdr:colOff>
      <xdr:row>138</xdr:row>
      <xdr:rowOff>22411</xdr:rowOff>
    </xdr:from>
    <xdr:to>
      <xdr:col>3</xdr:col>
      <xdr:colOff>857812</xdr:colOff>
      <xdr:row>144</xdr:row>
      <xdr:rowOff>52106</xdr:rowOff>
    </xdr:to>
    <xdr:pic>
      <xdr:nvPicPr>
        <xdr:cNvPr id="43" name="Рисунок 42">
          <a:extLst>
            <a:ext uri="{FF2B5EF4-FFF2-40B4-BE49-F238E27FC236}">
              <a16:creationId xmlns:a16="http://schemas.microsoft.com/office/drawing/2014/main" id="{00000000-0008-0000-0700-00002B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a:ext>
          </a:extLst>
        </a:blip>
        <a:srcRect/>
        <a:stretch>
          <a:fillRect/>
        </a:stretch>
      </xdr:blipFill>
      <xdr:spPr bwMode="auto">
        <a:xfrm>
          <a:off x="2207559" y="26557940"/>
          <a:ext cx="2348193" cy="103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493058</xdr:colOff>
      <xdr:row>195</xdr:row>
      <xdr:rowOff>11205</xdr:rowOff>
    </xdr:from>
    <xdr:to>
      <xdr:col>3</xdr:col>
      <xdr:colOff>1476840</xdr:colOff>
      <xdr:row>199</xdr:row>
      <xdr:rowOff>78438</xdr:rowOff>
    </xdr:to>
    <xdr:pic>
      <xdr:nvPicPr>
        <xdr:cNvPr id="44" name="Рисунок 43">
          <a:extLst>
            <a:ext uri="{FF2B5EF4-FFF2-40B4-BE49-F238E27FC236}">
              <a16:creationId xmlns:a16="http://schemas.microsoft.com/office/drawing/2014/main" id="{00000000-0008-0000-0700-00002C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a:ext>
          </a:extLst>
        </a:blip>
        <a:srcRect/>
        <a:stretch>
          <a:fillRect/>
        </a:stretch>
      </xdr:blipFill>
      <xdr:spPr bwMode="auto">
        <a:xfrm>
          <a:off x="2607608" y="32558130"/>
          <a:ext cx="2726856" cy="867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315446</xdr:colOff>
      <xdr:row>153</xdr:row>
      <xdr:rowOff>84044</xdr:rowOff>
    </xdr:from>
    <xdr:to>
      <xdr:col>3</xdr:col>
      <xdr:colOff>560296</xdr:colOff>
      <xdr:row>159</xdr:row>
      <xdr:rowOff>133595</xdr:rowOff>
    </xdr:to>
    <xdr:pic>
      <xdr:nvPicPr>
        <xdr:cNvPr id="48" name="Рисунок 47">
          <a:extLst>
            <a:ext uri="{FF2B5EF4-FFF2-40B4-BE49-F238E27FC236}">
              <a16:creationId xmlns:a16="http://schemas.microsoft.com/office/drawing/2014/main" id="{00000000-0008-0000-0700-000030000000}"/>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2265270" y="28412515"/>
          <a:ext cx="1992966" cy="990845"/>
        </a:xfrm>
        <a:prstGeom prst="rect">
          <a:avLst/>
        </a:prstGeom>
      </xdr:spPr>
    </xdr:pic>
    <xdr:clientData/>
  </xdr:twoCellAnchor>
  <xdr:twoCellAnchor editAs="oneCell">
    <xdr:from>
      <xdr:col>2</xdr:col>
      <xdr:colOff>98452</xdr:colOff>
      <xdr:row>109</xdr:row>
      <xdr:rowOff>103257</xdr:rowOff>
    </xdr:from>
    <xdr:to>
      <xdr:col>3</xdr:col>
      <xdr:colOff>543839</xdr:colOff>
      <xdr:row>113</xdr:row>
      <xdr:rowOff>40821</xdr:rowOff>
    </xdr:to>
    <xdr:pic>
      <xdr:nvPicPr>
        <xdr:cNvPr id="52" name="Рисунок 51">
          <a:extLst>
            <a:ext uri="{FF2B5EF4-FFF2-40B4-BE49-F238E27FC236}">
              <a16:creationId xmlns:a16="http://schemas.microsoft.com/office/drawing/2014/main" id="{00000000-0008-0000-0700-000034000000}"/>
            </a:ext>
          </a:extLst>
        </xdr:cNvPr>
        <xdr:cNvPicPr>
          <a:picLocks noChangeAspect="1" noChangeArrowheads="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bwMode="auto">
        <a:xfrm>
          <a:off x="98452" y="24065436"/>
          <a:ext cx="2187101" cy="808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235323</xdr:colOff>
      <xdr:row>109</xdr:row>
      <xdr:rowOff>134471</xdr:rowOff>
    </xdr:from>
    <xdr:to>
      <xdr:col>4</xdr:col>
      <xdr:colOff>718559</xdr:colOff>
      <xdr:row>111</xdr:row>
      <xdr:rowOff>179295</xdr:rowOff>
    </xdr:to>
    <xdr:pic>
      <xdr:nvPicPr>
        <xdr:cNvPr id="53" name="Рисунок 52">
          <a:extLst>
            <a:ext uri="{FF2B5EF4-FFF2-40B4-BE49-F238E27FC236}">
              <a16:creationId xmlns:a16="http://schemas.microsoft.com/office/drawing/2014/main" id="{00000000-0008-0000-0700-000035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6073588" y="18400059"/>
          <a:ext cx="483236" cy="493059"/>
        </a:xfrm>
        <a:prstGeom prst="rect">
          <a:avLst/>
        </a:prstGeom>
      </xdr:spPr>
    </xdr:pic>
    <xdr:clientData/>
  </xdr:twoCellAnchor>
  <xdr:twoCellAnchor>
    <xdr:from>
      <xdr:col>3</xdr:col>
      <xdr:colOff>1837766</xdr:colOff>
      <xdr:row>111</xdr:row>
      <xdr:rowOff>190500</xdr:rowOff>
    </xdr:from>
    <xdr:to>
      <xdr:col>5</xdr:col>
      <xdr:colOff>2</xdr:colOff>
      <xdr:row>112</xdr:row>
      <xdr:rowOff>188820</xdr:rowOff>
    </xdr:to>
    <xdr:sp macro="" textlink="">
      <xdr:nvSpPr>
        <xdr:cNvPr id="54" name="TextBox 16">
          <a:extLst>
            <a:ext uri="{FF2B5EF4-FFF2-40B4-BE49-F238E27FC236}">
              <a16:creationId xmlns:a16="http://schemas.microsoft.com/office/drawing/2014/main" id="{00000000-0008-0000-0700-000036000000}"/>
            </a:ext>
          </a:extLst>
        </xdr:cNvPr>
        <xdr:cNvSpPr txBox="1"/>
      </xdr:nvSpPr>
      <xdr:spPr>
        <a:xfrm>
          <a:off x="5703795" y="18904324"/>
          <a:ext cx="1221442" cy="222437"/>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2</xdr:col>
      <xdr:colOff>369795</xdr:colOff>
      <xdr:row>203</xdr:row>
      <xdr:rowOff>33617</xdr:rowOff>
    </xdr:from>
    <xdr:to>
      <xdr:col>3</xdr:col>
      <xdr:colOff>1468896</xdr:colOff>
      <xdr:row>207</xdr:row>
      <xdr:rowOff>193861</xdr:rowOff>
    </xdr:to>
    <xdr:pic>
      <xdr:nvPicPr>
        <xdr:cNvPr id="55" name="Рисунок 54">
          <a:extLst>
            <a:ext uri="{FF2B5EF4-FFF2-40B4-BE49-F238E27FC236}">
              <a16:creationId xmlns:a16="http://schemas.microsoft.com/office/drawing/2014/main" id="{00000000-0008-0000-0700-000037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a:ext>
          </a:extLst>
        </a:blip>
        <a:srcRect/>
        <a:stretch>
          <a:fillRect/>
        </a:stretch>
      </xdr:blipFill>
      <xdr:spPr bwMode="auto">
        <a:xfrm>
          <a:off x="369795" y="39680029"/>
          <a:ext cx="2847219" cy="967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280148</xdr:colOff>
      <xdr:row>53</xdr:row>
      <xdr:rowOff>156881</xdr:rowOff>
    </xdr:from>
    <xdr:to>
      <xdr:col>4</xdr:col>
      <xdr:colOff>763384</xdr:colOff>
      <xdr:row>56</xdr:row>
      <xdr:rowOff>78440</xdr:rowOff>
    </xdr:to>
    <xdr:pic>
      <xdr:nvPicPr>
        <xdr:cNvPr id="58" name="Рисунок 57">
          <a:extLst>
            <a:ext uri="{FF2B5EF4-FFF2-40B4-BE49-F238E27FC236}">
              <a16:creationId xmlns:a16="http://schemas.microsoft.com/office/drawing/2014/main" id="{00000000-0008-0000-0700-00003A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5776073" y="9529481"/>
          <a:ext cx="483236" cy="493059"/>
        </a:xfrm>
        <a:prstGeom prst="rect">
          <a:avLst/>
        </a:prstGeom>
      </xdr:spPr>
    </xdr:pic>
    <xdr:clientData/>
  </xdr:twoCellAnchor>
  <xdr:twoCellAnchor>
    <xdr:from>
      <xdr:col>4</xdr:col>
      <xdr:colOff>62755</xdr:colOff>
      <xdr:row>56</xdr:row>
      <xdr:rowOff>37538</xdr:rowOff>
    </xdr:from>
    <xdr:to>
      <xdr:col>4</xdr:col>
      <xdr:colOff>948020</xdr:colOff>
      <xdr:row>57</xdr:row>
      <xdr:rowOff>69475</xdr:rowOff>
    </xdr:to>
    <xdr:sp macro="" textlink="">
      <xdr:nvSpPr>
        <xdr:cNvPr id="59" name="TextBox 16">
          <a:extLst>
            <a:ext uri="{FF2B5EF4-FFF2-40B4-BE49-F238E27FC236}">
              <a16:creationId xmlns:a16="http://schemas.microsoft.com/office/drawing/2014/main" id="{00000000-0008-0000-0700-00003B000000}"/>
            </a:ext>
          </a:extLst>
        </xdr:cNvPr>
        <xdr:cNvSpPr txBox="1"/>
      </xdr:nvSpPr>
      <xdr:spPr>
        <a:xfrm>
          <a:off x="5558680" y="9981638"/>
          <a:ext cx="885265" cy="222437"/>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xdr:from>
      <xdr:col>3</xdr:col>
      <xdr:colOff>774887</xdr:colOff>
      <xdr:row>99</xdr:row>
      <xdr:rowOff>193243</xdr:rowOff>
    </xdr:from>
    <xdr:to>
      <xdr:col>3</xdr:col>
      <xdr:colOff>1053859</xdr:colOff>
      <xdr:row>102</xdr:row>
      <xdr:rowOff>123825</xdr:rowOff>
    </xdr:to>
    <xdr:pic>
      <xdr:nvPicPr>
        <xdr:cNvPr id="67" name="Рисунок 66">
          <a:extLst>
            <a:ext uri="{FF2B5EF4-FFF2-40B4-BE49-F238E27FC236}">
              <a16:creationId xmlns:a16="http://schemas.microsoft.com/office/drawing/2014/main" id="{00000000-0008-0000-0700-000043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2517962" y="22624618"/>
          <a:ext cx="278972" cy="587807"/>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xdr:from>
      <xdr:col>3</xdr:col>
      <xdr:colOff>1004548</xdr:colOff>
      <xdr:row>76</xdr:row>
      <xdr:rowOff>5678</xdr:rowOff>
    </xdr:from>
    <xdr:to>
      <xdr:col>3</xdr:col>
      <xdr:colOff>1288739</xdr:colOff>
      <xdr:row>79</xdr:row>
      <xdr:rowOff>0</xdr:rowOff>
    </xdr:to>
    <xdr:pic>
      <xdr:nvPicPr>
        <xdr:cNvPr id="73" name="Рисунок 72">
          <a:extLst>
            <a:ext uri="{FF2B5EF4-FFF2-40B4-BE49-F238E27FC236}">
              <a16:creationId xmlns:a16="http://schemas.microsoft.com/office/drawing/2014/main" id="{00000000-0008-0000-0700-000049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2747623" y="17855528"/>
          <a:ext cx="284191" cy="651547"/>
        </a:xfrm>
        <a:prstGeom prst="rect">
          <a:avLst/>
        </a:prstGeom>
      </xdr:spPr>
    </xdr:pic>
    <xdr:clientData/>
  </xdr:twoCellAnchor>
  <xdr:twoCellAnchor>
    <xdr:from>
      <xdr:col>3</xdr:col>
      <xdr:colOff>1003599</xdr:colOff>
      <xdr:row>53</xdr:row>
      <xdr:rowOff>38100</xdr:rowOff>
    </xdr:from>
    <xdr:to>
      <xdr:col>3</xdr:col>
      <xdr:colOff>1270872</xdr:colOff>
      <xdr:row>56</xdr:row>
      <xdr:rowOff>101492</xdr:rowOff>
    </xdr:to>
    <xdr:pic>
      <xdr:nvPicPr>
        <xdr:cNvPr id="80" name="Рисунок 79">
          <a:extLst>
            <a:ext uri="{FF2B5EF4-FFF2-40B4-BE49-F238E27FC236}">
              <a16:creationId xmlns:a16="http://schemas.microsoft.com/office/drawing/2014/main" id="{00000000-0008-0000-0700-000050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2746674" y="13373100"/>
          <a:ext cx="267273" cy="634892"/>
        </a:xfrm>
        <a:prstGeom prst="rect">
          <a:avLst/>
        </a:prstGeom>
      </xdr:spPr>
    </xdr:pic>
    <xdr:clientData/>
  </xdr:twoCellAnchor>
  <xdr:twoCellAnchor editAs="oneCell">
    <xdr:from>
      <xdr:col>3</xdr:col>
      <xdr:colOff>450638</xdr:colOff>
      <xdr:row>212</xdr:row>
      <xdr:rowOff>100853</xdr:rowOff>
    </xdr:from>
    <xdr:to>
      <xdr:col>3</xdr:col>
      <xdr:colOff>1809351</xdr:colOff>
      <xdr:row>213</xdr:row>
      <xdr:rowOff>33349</xdr:rowOff>
    </xdr:to>
    <xdr:pic>
      <xdr:nvPicPr>
        <xdr:cNvPr id="87" name="Рисунок 86">
          <a:extLst>
            <a:ext uri="{FF2B5EF4-FFF2-40B4-BE49-F238E27FC236}">
              <a16:creationId xmlns:a16="http://schemas.microsoft.com/office/drawing/2014/main" id="{00000000-0008-0000-0700-000057000000}"/>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4138174" y="44201603"/>
          <a:ext cx="1358713" cy="490389"/>
        </a:xfrm>
        <a:prstGeom prst="rect">
          <a:avLst/>
        </a:prstGeom>
      </xdr:spPr>
    </xdr:pic>
    <xdr:clientData/>
  </xdr:twoCellAnchor>
  <xdr:twoCellAnchor editAs="oneCell">
    <xdr:from>
      <xdr:col>3</xdr:col>
      <xdr:colOff>618326</xdr:colOff>
      <xdr:row>213</xdr:row>
      <xdr:rowOff>213880</xdr:rowOff>
    </xdr:from>
    <xdr:to>
      <xdr:col>3</xdr:col>
      <xdr:colOff>1526003</xdr:colOff>
      <xdr:row>213</xdr:row>
      <xdr:rowOff>1009863</xdr:rowOff>
    </xdr:to>
    <xdr:pic>
      <xdr:nvPicPr>
        <xdr:cNvPr id="88" name="Рисунок 87">
          <a:extLst>
            <a:ext uri="{FF2B5EF4-FFF2-40B4-BE49-F238E27FC236}">
              <a16:creationId xmlns:a16="http://schemas.microsoft.com/office/drawing/2014/main" id="{00000000-0008-0000-0700-000058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4305862" y="44872523"/>
          <a:ext cx="907677" cy="795983"/>
        </a:xfrm>
        <a:prstGeom prst="rect">
          <a:avLst/>
        </a:prstGeom>
      </xdr:spPr>
    </xdr:pic>
    <xdr:clientData/>
  </xdr:twoCellAnchor>
  <xdr:twoCellAnchor editAs="oneCell">
    <xdr:from>
      <xdr:col>3</xdr:col>
      <xdr:colOff>349388</xdr:colOff>
      <xdr:row>215</xdr:row>
      <xdr:rowOff>88269</xdr:rowOff>
    </xdr:from>
    <xdr:to>
      <xdr:col>3</xdr:col>
      <xdr:colOff>1850572</xdr:colOff>
      <xdr:row>215</xdr:row>
      <xdr:rowOff>1123065</xdr:rowOff>
    </xdr:to>
    <xdr:pic>
      <xdr:nvPicPr>
        <xdr:cNvPr id="89" name="Рисунок 88">
          <a:extLst>
            <a:ext uri="{FF2B5EF4-FFF2-40B4-BE49-F238E27FC236}">
              <a16:creationId xmlns:a16="http://schemas.microsoft.com/office/drawing/2014/main" id="{00000000-0008-0000-0700-000059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4036924" y="47155376"/>
          <a:ext cx="1501184" cy="1034796"/>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556690</xdr:colOff>
      <xdr:row>214</xdr:row>
      <xdr:rowOff>97383</xdr:rowOff>
    </xdr:from>
    <xdr:to>
      <xdr:col>3</xdr:col>
      <xdr:colOff>1520398</xdr:colOff>
      <xdr:row>214</xdr:row>
      <xdr:rowOff>1044569</xdr:rowOff>
    </xdr:to>
    <xdr:pic>
      <xdr:nvPicPr>
        <xdr:cNvPr id="91" name="Рисунок 90">
          <a:extLst>
            <a:ext uri="{FF2B5EF4-FFF2-40B4-BE49-F238E27FC236}">
              <a16:creationId xmlns:a16="http://schemas.microsoft.com/office/drawing/2014/main" id="{00000000-0008-0000-0700-00005B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4244226" y="45967062"/>
          <a:ext cx="963708" cy="947186"/>
        </a:xfrm>
        <a:prstGeom prst="rect">
          <a:avLst/>
        </a:prstGeom>
        <a:effectLst>
          <a:outerShdw blurRad="50800" dist="38100" dir="2700000" algn="tl" rotWithShape="0">
            <a:prstClr val="black">
              <a:alpha val="40000"/>
            </a:prstClr>
          </a:outerShdw>
        </a:effectLst>
      </xdr:spPr>
    </xdr:pic>
    <xdr:clientData/>
  </xdr:twoCellAnchor>
  <xdr:twoCellAnchor editAs="oneCell">
    <xdr:from>
      <xdr:col>3</xdr:col>
      <xdr:colOff>901763</xdr:colOff>
      <xdr:row>217</xdr:row>
      <xdr:rowOff>70935</xdr:rowOff>
    </xdr:from>
    <xdr:to>
      <xdr:col>3</xdr:col>
      <xdr:colOff>1414486</xdr:colOff>
      <xdr:row>217</xdr:row>
      <xdr:rowOff>1197429</xdr:rowOff>
    </xdr:to>
    <xdr:pic>
      <xdr:nvPicPr>
        <xdr:cNvPr id="92" name="Рисунок 91">
          <a:extLst>
            <a:ext uri="{FF2B5EF4-FFF2-40B4-BE49-F238E27FC236}">
              <a16:creationId xmlns:a16="http://schemas.microsoft.com/office/drawing/2014/main" id="{00000000-0008-0000-0700-00005C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4589299" y="49641756"/>
          <a:ext cx="512723" cy="1126494"/>
        </a:xfrm>
        <a:prstGeom prst="rect">
          <a:avLst/>
        </a:prstGeom>
      </xdr:spPr>
    </xdr:pic>
    <xdr:clientData/>
  </xdr:twoCellAnchor>
  <xdr:twoCellAnchor editAs="oneCell">
    <xdr:from>
      <xdr:col>3</xdr:col>
      <xdr:colOff>980115</xdr:colOff>
      <xdr:row>218</xdr:row>
      <xdr:rowOff>52561</xdr:rowOff>
    </xdr:from>
    <xdr:to>
      <xdr:col>3</xdr:col>
      <xdr:colOff>1349909</xdr:colOff>
      <xdr:row>218</xdr:row>
      <xdr:rowOff>1154409</xdr:rowOff>
    </xdr:to>
    <xdr:pic>
      <xdr:nvPicPr>
        <xdr:cNvPr id="93" name="Рисунок 92">
          <a:extLst>
            <a:ext uri="{FF2B5EF4-FFF2-40B4-BE49-F238E27FC236}">
              <a16:creationId xmlns:a16="http://schemas.microsoft.com/office/drawing/2014/main" id="{00000000-0008-0000-0700-00005D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4667651" y="50875240"/>
          <a:ext cx="369794" cy="1101848"/>
        </a:xfrm>
        <a:prstGeom prst="rect">
          <a:avLst/>
        </a:prstGeom>
      </xdr:spPr>
    </xdr:pic>
    <xdr:clientData/>
  </xdr:twoCellAnchor>
  <xdr:oneCellAnchor>
    <xdr:from>
      <xdr:col>2</xdr:col>
      <xdr:colOff>347382</xdr:colOff>
      <xdr:row>173</xdr:row>
      <xdr:rowOff>145676</xdr:rowOff>
    </xdr:from>
    <xdr:ext cx="1311147" cy="907676"/>
    <xdr:pic>
      <xdr:nvPicPr>
        <xdr:cNvPr id="97" name="Рисунок 96">
          <a:extLst>
            <a:ext uri="{FF2B5EF4-FFF2-40B4-BE49-F238E27FC236}">
              <a16:creationId xmlns:a16="http://schemas.microsoft.com/office/drawing/2014/main" id="{00000000-0008-0000-0700-000061000000}"/>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2297206" y="30648088"/>
          <a:ext cx="1311147" cy="907676"/>
        </a:xfrm>
        <a:prstGeom prst="rect">
          <a:avLst/>
        </a:prstGeom>
      </xdr:spPr>
    </xdr:pic>
    <xdr:clientData/>
  </xdr:oneCellAnchor>
  <xdr:twoCellAnchor>
    <xdr:from>
      <xdr:col>3</xdr:col>
      <xdr:colOff>712609</xdr:colOff>
      <xdr:row>174</xdr:row>
      <xdr:rowOff>100851</xdr:rowOff>
    </xdr:from>
    <xdr:to>
      <xdr:col>3</xdr:col>
      <xdr:colOff>1596192</xdr:colOff>
      <xdr:row>178</xdr:row>
      <xdr:rowOff>91723</xdr:rowOff>
    </xdr:to>
    <xdr:grpSp>
      <xdr:nvGrpSpPr>
        <xdr:cNvPr id="98" name="Группа 97">
          <a:extLst>
            <a:ext uri="{FF2B5EF4-FFF2-40B4-BE49-F238E27FC236}">
              <a16:creationId xmlns:a16="http://schemas.microsoft.com/office/drawing/2014/main" id="{00000000-0008-0000-0700-000062000000}"/>
            </a:ext>
          </a:extLst>
        </xdr:cNvPr>
        <xdr:cNvGrpSpPr>
          <a:grpSpLocks noChangeAspect="1"/>
        </xdr:cNvGrpSpPr>
      </xdr:nvGrpSpPr>
      <xdr:grpSpPr>
        <a:xfrm>
          <a:off x="2454323" y="35819601"/>
          <a:ext cx="883583" cy="644015"/>
          <a:chOff x="6394552" y="23851312"/>
          <a:chExt cx="885265" cy="897679"/>
        </a:xfrm>
      </xdr:grpSpPr>
      <xdr:sp macro="" textlink="">
        <xdr:nvSpPr>
          <xdr:cNvPr id="99" name="TextBox 16">
            <a:extLst>
              <a:ext uri="{FF2B5EF4-FFF2-40B4-BE49-F238E27FC236}">
                <a16:creationId xmlns:a16="http://schemas.microsoft.com/office/drawing/2014/main" id="{00000000-0008-0000-0700-000063000000}"/>
              </a:ext>
            </a:extLst>
          </xdr:cNvPr>
          <xdr:cNvSpPr txBox="1"/>
        </xdr:nvSpPr>
        <xdr:spPr>
          <a:xfrm>
            <a:off x="6394552" y="24397606"/>
            <a:ext cx="885265" cy="351385"/>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pic>
        <xdr:nvPicPr>
          <xdr:cNvPr id="100" name="Рисунок 99">
            <a:extLst>
              <a:ext uri="{FF2B5EF4-FFF2-40B4-BE49-F238E27FC236}">
                <a16:creationId xmlns:a16="http://schemas.microsoft.com/office/drawing/2014/main" id="{00000000-0008-0000-0700-000064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6596258" y="23851312"/>
            <a:ext cx="483236" cy="634396"/>
          </a:xfrm>
          <a:prstGeom prst="rect">
            <a:avLst/>
          </a:prstGeom>
        </xdr:spPr>
      </xdr:pic>
    </xdr:grpSp>
    <xdr:clientData/>
  </xdr:twoCellAnchor>
  <xdr:twoCellAnchor>
    <xdr:from>
      <xdr:col>3</xdr:col>
      <xdr:colOff>56031</xdr:colOff>
      <xdr:row>174</xdr:row>
      <xdr:rowOff>154799</xdr:rowOff>
    </xdr:from>
    <xdr:to>
      <xdr:col>3</xdr:col>
      <xdr:colOff>324971</xdr:colOff>
      <xdr:row>178</xdr:row>
      <xdr:rowOff>147357</xdr:rowOff>
    </xdr:to>
    <xdr:pic>
      <xdr:nvPicPr>
        <xdr:cNvPr id="101" name="Объект 4">
          <a:extLst>
            <a:ext uri="{FF2B5EF4-FFF2-40B4-BE49-F238E27FC236}">
              <a16:creationId xmlns:a16="http://schemas.microsoft.com/office/drawing/2014/main" id="{00000000-0008-0000-0700-000065000000}"/>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3753972" y="30814093"/>
          <a:ext cx="268940" cy="620088"/>
        </a:xfrm>
        <a:prstGeom prst="rect">
          <a:avLst/>
        </a:prstGeom>
        <a:effectLst>
          <a:outerShdw blurRad="50800" dist="38100" dir="2700000" algn="tl" rotWithShape="0">
            <a:prstClr val="black">
              <a:alpha val="40000"/>
            </a:prstClr>
          </a:outerShdw>
        </a:effectLst>
      </xdr:spPr>
    </xdr:pic>
    <xdr:clientData/>
  </xdr:twoCellAnchor>
  <xdr:twoCellAnchor>
    <xdr:from>
      <xdr:col>3</xdr:col>
      <xdr:colOff>1588125</xdr:colOff>
      <xdr:row>36</xdr:row>
      <xdr:rowOff>123575</xdr:rowOff>
    </xdr:from>
    <xdr:to>
      <xdr:col>5</xdr:col>
      <xdr:colOff>282017</xdr:colOff>
      <xdr:row>38</xdr:row>
      <xdr:rowOff>37663</xdr:rowOff>
    </xdr:to>
    <xdr:sp macro="" textlink="">
      <xdr:nvSpPr>
        <xdr:cNvPr id="128" name="TextBox 16">
          <a:extLst>
            <a:ext uri="{FF2B5EF4-FFF2-40B4-BE49-F238E27FC236}">
              <a16:creationId xmlns:a16="http://schemas.microsoft.com/office/drawing/2014/main" id="{00000000-0008-0000-0700-000080000000}"/>
            </a:ext>
          </a:extLst>
        </xdr:cNvPr>
        <xdr:cNvSpPr txBox="1"/>
      </xdr:nvSpPr>
      <xdr:spPr>
        <a:xfrm>
          <a:off x="5454154" y="9883899"/>
          <a:ext cx="1753098" cy="295088"/>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270811</xdr:colOff>
      <xdr:row>34</xdr:row>
      <xdr:rowOff>40465</xdr:rowOff>
    </xdr:from>
    <xdr:to>
      <xdr:col>4</xdr:col>
      <xdr:colOff>754047</xdr:colOff>
      <xdr:row>36</xdr:row>
      <xdr:rowOff>145987</xdr:rowOff>
    </xdr:to>
    <xdr:pic>
      <xdr:nvPicPr>
        <xdr:cNvPr id="129" name="Рисунок 128">
          <a:extLst>
            <a:ext uri="{FF2B5EF4-FFF2-40B4-BE49-F238E27FC236}">
              <a16:creationId xmlns:a16="http://schemas.microsoft.com/office/drawing/2014/main" id="{00000000-0008-0000-0700-000081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6109076" y="9419789"/>
          <a:ext cx="483236" cy="486522"/>
        </a:xfrm>
        <a:prstGeom prst="rect">
          <a:avLst/>
        </a:prstGeom>
      </xdr:spPr>
    </xdr:pic>
    <xdr:clientData/>
  </xdr:twoCellAnchor>
  <xdr:twoCellAnchor editAs="oneCell">
    <xdr:from>
      <xdr:col>2</xdr:col>
      <xdr:colOff>67235</xdr:colOff>
      <xdr:row>33</xdr:row>
      <xdr:rowOff>11206</xdr:rowOff>
    </xdr:from>
    <xdr:to>
      <xdr:col>3</xdr:col>
      <xdr:colOff>1248586</xdr:colOff>
      <xdr:row>37</xdr:row>
      <xdr:rowOff>95872</xdr:rowOff>
    </xdr:to>
    <xdr:pic>
      <xdr:nvPicPr>
        <xdr:cNvPr id="130" name="Рисунок 129">
          <a:extLst>
            <a:ext uri="{FF2B5EF4-FFF2-40B4-BE49-F238E27FC236}">
              <a16:creationId xmlns:a16="http://schemas.microsoft.com/office/drawing/2014/main" id="{00000000-0008-0000-0700-000082000000}"/>
            </a:ext>
          </a:extLst>
        </xdr:cNvPr>
        <xdr:cNvPicPr>
          <a:picLocks noChangeAspect="1" noChangeArrowheads="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b="8362"/>
        <a:stretch/>
      </xdr:blipFill>
      <xdr:spPr bwMode="auto">
        <a:xfrm>
          <a:off x="2185147" y="9200030"/>
          <a:ext cx="2929467" cy="8466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281747</xdr:colOff>
      <xdr:row>36</xdr:row>
      <xdr:rowOff>28014</xdr:rowOff>
    </xdr:from>
    <xdr:to>
      <xdr:col>16</xdr:col>
      <xdr:colOff>1057894</xdr:colOff>
      <xdr:row>38</xdr:row>
      <xdr:rowOff>91514</xdr:rowOff>
    </xdr:to>
    <xdr:grpSp>
      <xdr:nvGrpSpPr>
        <xdr:cNvPr id="8" name="Группа 7">
          <a:extLst>
            <a:ext uri="{FF2B5EF4-FFF2-40B4-BE49-F238E27FC236}">
              <a16:creationId xmlns:a16="http://schemas.microsoft.com/office/drawing/2014/main" id="{00000000-0008-0000-0700-000008000000}"/>
            </a:ext>
          </a:extLst>
        </xdr:cNvPr>
        <xdr:cNvGrpSpPr>
          <a:grpSpLocks noChangeAspect="1"/>
        </xdr:cNvGrpSpPr>
      </xdr:nvGrpSpPr>
      <xdr:grpSpPr>
        <a:xfrm>
          <a:off x="12664247" y="9797943"/>
          <a:ext cx="1810290" cy="444500"/>
          <a:chOff x="17100176" y="9502588"/>
          <a:chExt cx="1818294" cy="444500"/>
        </a:xfrm>
      </xdr:grpSpPr>
      <xdr:pic>
        <xdr:nvPicPr>
          <xdr:cNvPr id="131" name="Рисунок 130">
            <a:extLst>
              <a:ext uri="{FF2B5EF4-FFF2-40B4-BE49-F238E27FC236}">
                <a16:creationId xmlns:a16="http://schemas.microsoft.com/office/drawing/2014/main" id="{00000000-0008-0000-0700-000083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7100176" y="9502589"/>
            <a:ext cx="437029" cy="438375"/>
          </a:xfrm>
          <a:prstGeom prst="rect">
            <a:avLst/>
          </a:prstGeom>
          <a:effectLst>
            <a:outerShdw blurRad="50800" dist="38100" dir="2700000" algn="tl" rotWithShape="0">
              <a:prstClr val="black">
                <a:alpha val="40000"/>
              </a:prstClr>
            </a:outerShdw>
          </a:effectLst>
        </xdr:spPr>
      </xdr:pic>
      <xdr:pic>
        <xdr:nvPicPr>
          <xdr:cNvPr id="132" name="Рисунок 131">
            <a:extLst>
              <a:ext uri="{FF2B5EF4-FFF2-40B4-BE49-F238E27FC236}">
                <a16:creationId xmlns:a16="http://schemas.microsoft.com/office/drawing/2014/main" id="{00000000-0008-0000-0700-000084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7550874" y="9502588"/>
            <a:ext cx="437029" cy="438375"/>
          </a:xfrm>
          <a:prstGeom prst="rect">
            <a:avLst/>
          </a:prstGeom>
          <a:effectLst>
            <a:outerShdw blurRad="50800" dist="38100" dir="2700000" algn="tl" rotWithShape="0">
              <a:prstClr val="black">
                <a:alpha val="40000"/>
              </a:prstClr>
            </a:outerShdw>
          </a:effectLst>
        </xdr:spPr>
      </xdr:pic>
      <xdr:pic>
        <xdr:nvPicPr>
          <xdr:cNvPr id="133" name="Рисунок 132">
            <a:extLst>
              <a:ext uri="{FF2B5EF4-FFF2-40B4-BE49-F238E27FC236}">
                <a16:creationId xmlns:a16="http://schemas.microsoft.com/office/drawing/2014/main" id="{00000000-0008-0000-0700-000085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8031509" y="9516312"/>
            <a:ext cx="402920" cy="420193"/>
          </a:xfrm>
          <a:prstGeom prst="rect">
            <a:avLst/>
          </a:prstGeom>
          <a:effectLst>
            <a:outerShdw blurRad="50800" dist="38100" dir="2700000" algn="tl" rotWithShape="0">
              <a:prstClr val="black">
                <a:alpha val="40000"/>
              </a:prstClr>
            </a:outerShdw>
          </a:effectLst>
        </xdr:spPr>
      </xdr:pic>
      <xdr:pic>
        <xdr:nvPicPr>
          <xdr:cNvPr id="134" name="Рисунок 133">
            <a:extLst>
              <a:ext uri="{FF2B5EF4-FFF2-40B4-BE49-F238E27FC236}">
                <a16:creationId xmlns:a16="http://schemas.microsoft.com/office/drawing/2014/main" id="{00000000-0008-0000-0700-000086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8479449" y="9502589"/>
            <a:ext cx="439021" cy="444499"/>
          </a:xfrm>
          <a:prstGeom prst="rect">
            <a:avLst/>
          </a:prstGeom>
          <a:effectLst>
            <a:outerShdw blurRad="50800" dist="38100" dir="2700000" algn="tl" rotWithShape="0">
              <a:prstClr val="black">
                <a:alpha val="40000"/>
              </a:prstClr>
            </a:outerShdw>
          </a:effectLst>
        </xdr:spPr>
      </xdr:pic>
    </xdr:grpSp>
    <xdr:clientData/>
  </xdr:twoCellAnchor>
  <xdr:twoCellAnchor>
    <xdr:from>
      <xdr:col>4</xdr:col>
      <xdr:colOff>59640</xdr:colOff>
      <xdr:row>45</xdr:row>
      <xdr:rowOff>127185</xdr:rowOff>
    </xdr:from>
    <xdr:to>
      <xdr:col>4</xdr:col>
      <xdr:colOff>944905</xdr:colOff>
      <xdr:row>46</xdr:row>
      <xdr:rowOff>198156</xdr:rowOff>
    </xdr:to>
    <xdr:sp macro="" textlink="">
      <xdr:nvSpPr>
        <xdr:cNvPr id="135" name="TextBox 16">
          <a:extLst>
            <a:ext uri="{FF2B5EF4-FFF2-40B4-BE49-F238E27FC236}">
              <a16:creationId xmlns:a16="http://schemas.microsoft.com/office/drawing/2014/main" id="{00000000-0008-0000-0700-000087000000}"/>
            </a:ext>
          </a:extLst>
        </xdr:cNvPr>
        <xdr:cNvSpPr txBox="1"/>
      </xdr:nvSpPr>
      <xdr:spPr>
        <a:xfrm>
          <a:off x="5897905" y="11489950"/>
          <a:ext cx="885265" cy="295088"/>
        </a:xfrm>
        <a:prstGeom prst="rect">
          <a:avLst/>
        </a:prstGeom>
        <a:noFill/>
      </xdr:spPr>
      <xdr:txBody>
        <a:bodyPr wrap="square" rtlCol="0">
          <a:noAutofit/>
        </a:bodyPr>
        <a:lstStyle>
          <a:defPPr>
            <a:defRPr lang="ru-RU"/>
          </a:defPPr>
          <a:lvl1pPr marL="0" algn="l" defTabSz="685800" rtl="0" eaLnBrk="1" latinLnBrk="0" hangingPunct="1">
            <a:defRPr sz="1400" kern="1200">
              <a:solidFill>
                <a:schemeClr val="tx1"/>
              </a:solidFill>
              <a:latin typeface="+mn-lt"/>
              <a:ea typeface="+mn-ea"/>
              <a:cs typeface="+mn-cs"/>
            </a:defRPr>
          </a:lvl1pPr>
          <a:lvl2pPr marL="342900" algn="l" defTabSz="685800" rtl="0" eaLnBrk="1" latinLnBrk="0" hangingPunct="1">
            <a:defRPr sz="1400" kern="1200">
              <a:solidFill>
                <a:schemeClr val="tx1"/>
              </a:solidFill>
              <a:latin typeface="+mn-lt"/>
              <a:ea typeface="+mn-ea"/>
              <a:cs typeface="+mn-cs"/>
            </a:defRPr>
          </a:lvl2pPr>
          <a:lvl3pPr marL="685800" algn="l" defTabSz="685800" rtl="0" eaLnBrk="1" latinLnBrk="0" hangingPunct="1">
            <a:defRPr sz="1400" kern="1200">
              <a:solidFill>
                <a:schemeClr val="tx1"/>
              </a:solidFill>
              <a:latin typeface="+mn-lt"/>
              <a:ea typeface="+mn-ea"/>
              <a:cs typeface="+mn-cs"/>
            </a:defRPr>
          </a:lvl3pPr>
          <a:lvl4pPr marL="1028700" algn="l" defTabSz="685800" rtl="0" eaLnBrk="1" latinLnBrk="0" hangingPunct="1">
            <a:defRPr sz="1400" kern="1200">
              <a:solidFill>
                <a:schemeClr val="tx1"/>
              </a:solidFill>
              <a:latin typeface="+mn-lt"/>
              <a:ea typeface="+mn-ea"/>
              <a:cs typeface="+mn-cs"/>
            </a:defRPr>
          </a:lvl4pPr>
          <a:lvl5pPr marL="1371600" algn="l" defTabSz="685800" rtl="0" eaLnBrk="1" latinLnBrk="0" hangingPunct="1">
            <a:defRPr sz="1400" kern="1200">
              <a:solidFill>
                <a:schemeClr val="tx1"/>
              </a:solidFill>
              <a:latin typeface="+mn-lt"/>
              <a:ea typeface="+mn-ea"/>
              <a:cs typeface="+mn-cs"/>
            </a:defRPr>
          </a:lvl5pPr>
          <a:lvl6pPr marL="1714500" algn="l" defTabSz="685800" rtl="0" eaLnBrk="1" latinLnBrk="0" hangingPunct="1">
            <a:defRPr sz="1400" kern="1200">
              <a:solidFill>
                <a:schemeClr val="tx1"/>
              </a:solidFill>
              <a:latin typeface="+mn-lt"/>
              <a:ea typeface="+mn-ea"/>
              <a:cs typeface="+mn-cs"/>
            </a:defRPr>
          </a:lvl6pPr>
          <a:lvl7pPr marL="2057400" algn="l" defTabSz="685800" rtl="0" eaLnBrk="1" latinLnBrk="0" hangingPunct="1">
            <a:defRPr sz="1400" kern="1200">
              <a:solidFill>
                <a:schemeClr val="tx1"/>
              </a:solidFill>
              <a:latin typeface="+mn-lt"/>
              <a:ea typeface="+mn-ea"/>
              <a:cs typeface="+mn-cs"/>
            </a:defRPr>
          </a:lvl7pPr>
          <a:lvl8pPr marL="2400300" algn="l" defTabSz="685800" rtl="0" eaLnBrk="1" latinLnBrk="0" hangingPunct="1">
            <a:defRPr sz="1400" kern="1200">
              <a:solidFill>
                <a:schemeClr val="tx1"/>
              </a:solidFill>
              <a:latin typeface="+mn-lt"/>
              <a:ea typeface="+mn-ea"/>
              <a:cs typeface="+mn-cs"/>
            </a:defRPr>
          </a:lvl8pPr>
          <a:lvl9pPr marL="2743200" algn="l" defTabSz="685800" rtl="0" eaLnBrk="1" latinLnBrk="0" hangingPunct="1">
            <a:defRPr sz="1400" kern="1200">
              <a:solidFill>
                <a:schemeClr val="tx1"/>
              </a:solidFill>
              <a:latin typeface="+mn-lt"/>
              <a:ea typeface="+mn-ea"/>
              <a:cs typeface="+mn-cs"/>
            </a:defRPr>
          </a:lvl9pPr>
        </a:lstStyle>
        <a:p>
          <a:pPr algn="ctr"/>
          <a:r>
            <a:rPr lang="ru-RU" sz="900" b="1">
              <a:solidFill>
                <a:srgbClr val="037D7A"/>
              </a:solidFill>
              <a:latin typeface="SegoeUI"/>
            </a:rPr>
            <a:t>опция</a:t>
          </a:r>
        </a:p>
        <a:p>
          <a:pPr algn="ctr"/>
          <a:r>
            <a:rPr lang="en-US" sz="800" b="1">
              <a:solidFill>
                <a:srgbClr val="037D7A"/>
              </a:solidFill>
              <a:latin typeface="SegoeUI"/>
            </a:rPr>
            <a:t>YXE-E01U(E)</a:t>
          </a:r>
          <a:endParaRPr lang="ru-RU" sz="800" b="1">
            <a:solidFill>
              <a:srgbClr val="037D7A"/>
            </a:solidFill>
            <a:latin typeface="SegoeUI"/>
          </a:endParaRPr>
        </a:p>
      </xdr:txBody>
    </xdr:sp>
    <xdr:clientData/>
  </xdr:twoCellAnchor>
  <xdr:twoCellAnchor editAs="oneCell">
    <xdr:from>
      <xdr:col>4</xdr:col>
      <xdr:colOff>261346</xdr:colOff>
      <xdr:row>43</xdr:row>
      <xdr:rowOff>146173</xdr:rowOff>
    </xdr:from>
    <xdr:to>
      <xdr:col>4</xdr:col>
      <xdr:colOff>744582</xdr:colOff>
      <xdr:row>45</xdr:row>
      <xdr:rowOff>184460</xdr:rowOff>
    </xdr:to>
    <xdr:pic>
      <xdr:nvPicPr>
        <xdr:cNvPr id="136" name="Рисунок 135">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6099611" y="11060702"/>
          <a:ext cx="483236" cy="486522"/>
        </a:xfrm>
        <a:prstGeom prst="rect">
          <a:avLst/>
        </a:prstGeom>
      </xdr:spPr>
    </xdr:pic>
    <xdr:clientData/>
  </xdr:twoCellAnchor>
  <xdr:twoCellAnchor editAs="oneCell">
    <xdr:from>
      <xdr:col>2</xdr:col>
      <xdr:colOff>44823</xdr:colOff>
      <xdr:row>43</xdr:row>
      <xdr:rowOff>44824</xdr:rowOff>
    </xdr:from>
    <xdr:to>
      <xdr:col>3</xdr:col>
      <xdr:colOff>1302374</xdr:colOff>
      <xdr:row>47</xdr:row>
      <xdr:rowOff>53228</xdr:rowOff>
    </xdr:to>
    <xdr:pic>
      <xdr:nvPicPr>
        <xdr:cNvPr id="137" name="Рисунок 136">
          <a:extLst>
            <a:ext uri="{FF2B5EF4-FFF2-40B4-BE49-F238E27FC236}">
              <a16:creationId xmlns:a16="http://schemas.microsoft.com/office/drawing/2014/main" id="{00000000-0008-0000-0700-000089000000}"/>
            </a:ext>
          </a:extLst>
        </xdr:cNvPr>
        <xdr:cNvPicPr>
          <a:picLocks noChangeAspect="1" noChangeArrowheads="1"/>
        </xdr:cNvPicPr>
      </xdr:nvPicPr>
      <xdr:blipFill>
        <a:blip xmlns:r="http://schemas.openxmlformats.org/officeDocument/2006/relationships" r:embed="rId42" cstate="email">
          <a:extLst>
            <a:ext uri="{28A0092B-C50C-407E-A947-70E740481C1C}">
              <a14:useLocalDpi xmlns:a14="http://schemas.microsoft.com/office/drawing/2010/main"/>
            </a:ext>
          </a:extLst>
        </a:blip>
        <a:srcRect/>
        <a:stretch>
          <a:fillRect/>
        </a:stretch>
      </xdr:blipFill>
      <xdr:spPr bwMode="auto">
        <a:xfrm>
          <a:off x="2162735" y="10959353"/>
          <a:ext cx="3005667" cy="904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281747</xdr:colOff>
      <xdr:row>46</xdr:row>
      <xdr:rowOff>40822</xdr:rowOff>
    </xdr:from>
    <xdr:to>
      <xdr:col>16</xdr:col>
      <xdr:colOff>1057894</xdr:colOff>
      <xdr:row>48</xdr:row>
      <xdr:rowOff>43489</xdr:rowOff>
    </xdr:to>
    <xdr:grpSp>
      <xdr:nvGrpSpPr>
        <xdr:cNvPr id="138" name="Группа 137">
          <a:extLst>
            <a:ext uri="{FF2B5EF4-FFF2-40B4-BE49-F238E27FC236}">
              <a16:creationId xmlns:a16="http://schemas.microsoft.com/office/drawing/2014/main" id="{00000000-0008-0000-0700-00008A000000}"/>
            </a:ext>
          </a:extLst>
        </xdr:cNvPr>
        <xdr:cNvGrpSpPr>
          <a:grpSpLocks noChangeAspect="1"/>
        </xdr:cNvGrpSpPr>
      </xdr:nvGrpSpPr>
      <xdr:grpSpPr>
        <a:xfrm>
          <a:off x="12664247" y="11783786"/>
          <a:ext cx="1810290" cy="438096"/>
          <a:chOff x="17100176" y="9502588"/>
          <a:chExt cx="1818294" cy="444500"/>
        </a:xfrm>
      </xdr:grpSpPr>
      <xdr:pic>
        <xdr:nvPicPr>
          <xdr:cNvPr id="139" name="Рисунок 138">
            <a:extLst>
              <a:ext uri="{FF2B5EF4-FFF2-40B4-BE49-F238E27FC236}">
                <a16:creationId xmlns:a16="http://schemas.microsoft.com/office/drawing/2014/main" id="{00000000-0008-0000-0700-00008B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7100176" y="9502589"/>
            <a:ext cx="437029" cy="438375"/>
          </a:xfrm>
          <a:prstGeom prst="rect">
            <a:avLst/>
          </a:prstGeom>
          <a:effectLst>
            <a:outerShdw blurRad="50800" dist="38100" dir="2700000" algn="tl" rotWithShape="0">
              <a:prstClr val="black">
                <a:alpha val="40000"/>
              </a:prstClr>
            </a:outerShdw>
          </a:effectLst>
        </xdr:spPr>
      </xdr:pic>
      <xdr:pic>
        <xdr:nvPicPr>
          <xdr:cNvPr id="140" name="Рисунок 139">
            <a:extLst>
              <a:ext uri="{FF2B5EF4-FFF2-40B4-BE49-F238E27FC236}">
                <a16:creationId xmlns:a16="http://schemas.microsoft.com/office/drawing/2014/main" id="{00000000-0008-0000-0700-00008C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7550874" y="9502588"/>
            <a:ext cx="437029" cy="438375"/>
          </a:xfrm>
          <a:prstGeom prst="rect">
            <a:avLst/>
          </a:prstGeom>
          <a:effectLst>
            <a:outerShdw blurRad="50800" dist="38100" dir="2700000" algn="tl" rotWithShape="0">
              <a:prstClr val="black">
                <a:alpha val="40000"/>
              </a:prstClr>
            </a:outerShdw>
          </a:effectLst>
        </xdr:spPr>
      </xdr:pic>
      <xdr:pic>
        <xdr:nvPicPr>
          <xdr:cNvPr id="141" name="Рисунок 140">
            <a:extLst>
              <a:ext uri="{FF2B5EF4-FFF2-40B4-BE49-F238E27FC236}">
                <a16:creationId xmlns:a16="http://schemas.microsoft.com/office/drawing/2014/main" id="{00000000-0008-0000-0700-00008D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8031509" y="9516312"/>
            <a:ext cx="402920" cy="420193"/>
          </a:xfrm>
          <a:prstGeom prst="rect">
            <a:avLst/>
          </a:prstGeom>
          <a:effectLst>
            <a:outerShdw blurRad="50800" dist="38100" dir="2700000" algn="tl" rotWithShape="0">
              <a:prstClr val="black">
                <a:alpha val="40000"/>
              </a:prstClr>
            </a:outerShdw>
          </a:effectLst>
        </xdr:spPr>
      </xdr:pic>
      <xdr:pic>
        <xdr:nvPicPr>
          <xdr:cNvPr id="142" name="Рисунок 141">
            <a:extLst>
              <a:ext uri="{FF2B5EF4-FFF2-40B4-BE49-F238E27FC236}">
                <a16:creationId xmlns:a16="http://schemas.microsoft.com/office/drawing/2014/main" id="{00000000-0008-0000-0700-00008E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8479449" y="9502589"/>
            <a:ext cx="439021" cy="444499"/>
          </a:xfrm>
          <a:prstGeom prst="rect">
            <a:avLst/>
          </a:prstGeom>
          <a:effectLst>
            <a:outerShdw blurRad="50800" dist="38100" dir="2700000" algn="tl" rotWithShape="0">
              <a:prstClr val="black">
                <a:alpha val="40000"/>
              </a:prstClr>
            </a:outerShdw>
          </a:effectLst>
        </xdr:spPr>
      </xdr:pic>
    </xdr:grpSp>
    <xdr:clientData/>
  </xdr:twoCellAnchor>
  <xdr:twoCellAnchor editAs="oneCell">
    <xdr:from>
      <xdr:col>3</xdr:col>
      <xdr:colOff>907676</xdr:colOff>
      <xdr:row>138</xdr:row>
      <xdr:rowOff>126627</xdr:rowOff>
    </xdr:from>
    <xdr:to>
      <xdr:col>3</xdr:col>
      <xdr:colOff>1411941</xdr:colOff>
      <xdr:row>144</xdr:row>
      <xdr:rowOff>60954</xdr:rowOff>
    </xdr:to>
    <xdr:pic>
      <xdr:nvPicPr>
        <xdr:cNvPr id="9" name="Рисунок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43"/>
        <a:stretch>
          <a:fillRect/>
        </a:stretch>
      </xdr:blipFill>
      <xdr:spPr>
        <a:xfrm>
          <a:off x="4605617" y="26662156"/>
          <a:ext cx="504265" cy="942857"/>
        </a:xfrm>
        <a:prstGeom prst="rect">
          <a:avLst/>
        </a:prstGeom>
      </xdr:spPr>
    </xdr:pic>
    <xdr:clientData/>
  </xdr:twoCellAnchor>
  <xdr:twoCellAnchor>
    <xdr:from>
      <xdr:col>3</xdr:col>
      <xdr:colOff>994074</xdr:colOff>
      <xdr:row>64</xdr:row>
      <xdr:rowOff>171450</xdr:rowOff>
    </xdr:from>
    <xdr:to>
      <xdr:col>3</xdr:col>
      <xdr:colOff>1261347</xdr:colOff>
      <xdr:row>67</xdr:row>
      <xdr:rowOff>149117</xdr:rowOff>
    </xdr:to>
    <xdr:pic>
      <xdr:nvPicPr>
        <xdr:cNvPr id="104" name="Рисунок 103">
          <a:extLst>
            <a:ext uri="{FF2B5EF4-FFF2-40B4-BE49-F238E27FC236}">
              <a16:creationId xmlns:a16="http://schemas.microsoft.com/office/drawing/2014/main" id="{00000000-0008-0000-0700-000068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2737149" y="15582900"/>
          <a:ext cx="267273" cy="634892"/>
        </a:xfrm>
        <a:prstGeom prst="rect">
          <a:avLst/>
        </a:prstGeom>
      </xdr:spPr>
    </xdr:pic>
    <xdr:clientData/>
  </xdr:twoCellAnchor>
  <xdr:twoCellAnchor>
    <xdr:from>
      <xdr:col>3</xdr:col>
      <xdr:colOff>1028700</xdr:colOff>
      <xdr:row>87</xdr:row>
      <xdr:rowOff>28575</xdr:rowOff>
    </xdr:from>
    <xdr:to>
      <xdr:col>3</xdr:col>
      <xdr:colOff>1295973</xdr:colOff>
      <xdr:row>90</xdr:row>
      <xdr:rowOff>6242</xdr:rowOff>
    </xdr:to>
    <xdr:pic>
      <xdr:nvPicPr>
        <xdr:cNvPr id="106" name="Рисунок 105">
          <a:extLst>
            <a:ext uri="{FF2B5EF4-FFF2-40B4-BE49-F238E27FC236}">
              <a16:creationId xmlns:a16="http://schemas.microsoft.com/office/drawing/2014/main" id="{00000000-0008-0000-0700-00006A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2771775" y="20097750"/>
          <a:ext cx="267273" cy="634892"/>
        </a:xfrm>
        <a:prstGeom prst="rect">
          <a:avLst/>
        </a:prstGeom>
      </xdr:spPr>
    </xdr:pic>
    <xdr:clientData/>
  </xdr:twoCellAnchor>
  <xdr:twoCellAnchor>
    <xdr:from>
      <xdr:col>3</xdr:col>
      <xdr:colOff>781050</xdr:colOff>
      <xdr:row>110</xdr:row>
      <xdr:rowOff>19050</xdr:rowOff>
    </xdr:from>
    <xdr:to>
      <xdr:col>3</xdr:col>
      <xdr:colOff>1060022</xdr:colOff>
      <xdr:row>112</xdr:row>
      <xdr:rowOff>168707</xdr:rowOff>
    </xdr:to>
    <xdr:pic>
      <xdr:nvPicPr>
        <xdr:cNvPr id="108" name="Рисунок 107">
          <a:extLst>
            <a:ext uri="{FF2B5EF4-FFF2-40B4-BE49-F238E27FC236}">
              <a16:creationId xmlns:a16="http://schemas.microsoft.com/office/drawing/2014/main" id="{00000000-0008-0000-0700-00006C000000}"/>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2522764" y="24198943"/>
          <a:ext cx="278972" cy="585085"/>
        </a:xfrm>
        <a:prstGeom prst="rect">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pic>
    <xdr:clientData/>
  </xdr:twoCellAnchor>
  <xdr:twoCellAnchor>
    <xdr:from>
      <xdr:col>15</xdr:col>
      <xdr:colOff>847646</xdr:colOff>
      <xdr:row>55</xdr:row>
      <xdr:rowOff>36819</xdr:rowOff>
    </xdr:from>
    <xdr:to>
      <xdr:col>16</xdr:col>
      <xdr:colOff>253734</xdr:colOff>
      <xdr:row>57</xdr:row>
      <xdr:rowOff>94758</xdr:rowOff>
    </xdr:to>
    <xdr:pic>
      <xdr:nvPicPr>
        <xdr:cNvPr id="109" name="Рисунок 108">
          <a:extLst>
            <a:ext uri="{FF2B5EF4-FFF2-40B4-BE49-F238E27FC236}">
              <a16:creationId xmlns:a16="http://schemas.microsoft.com/office/drawing/2014/main" id="{00000000-0008-0000-0700-00006D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5175967" y="13562319"/>
          <a:ext cx="440231" cy="438939"/>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399411</xdr:colOff>
      <xdr:row>55</xdr:row>
      <xdr:rowOff>36818</xdr:rowOff>
    </xdr:from>
    <xdr:to>
      <xdr:col>15</xdr:col>
      <xdr:colOff>836441</xdr:colOff>
      <xdr:row>57</xdr:row>
      <xdr:rowOff>90607</xdr:rowOff>
    </xdr:to>
    <xdr:pic>
      <xdr:nvPicPr>
        <xdr:cNvPr id="110" name="Рисунок 109">
          <a:extLst>
            <a:ext uri="{FF2B5EF4-FFF2-40B4-BE49-F238E27FC236}">
              <a16:creationId xmlns:a16="http://schemas.microsoft.com/office/drawing/2014/main" id="{00000000-0008-0000-0700-00006E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4727732" y="13562318"/>
          <a:ext cx="437030" cy="434789"/>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276145</xdr:colOff>
      <xdr:row>55</xdr:row>
      <xdr:rowOff>36818</xdr:rowOff>
    </xdr:from>
    <xdr:to>
      <xdr:col>16</xdr:col>
      <xdr:colOff>713175</xdr:colOff>
      <xdr:row>57</xdr:row>
      <xdr:rowOff>90607</xdr:rowOff>
    </xdr:to>
    <xdr:pic>
      <xdr:nvPicPr>
        <xdr:cNvPr id="111" name="Рисунок 110">
          <a:extLst>
            <a:ext uri="{FF2B5EF4-FFF2-40B4-BE49-F238E27FC236}">
              <a16:creationId xmlns:a16="http://schemas.microsoft.com/office/drawing/2014/main" id="{00000000-0008-0000-0700-00006F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5638609" y="13562318"/>
          <a:ext cx="437030" cy="434789"/>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735586</xdr:colOff>
      <xdr:row>55</xdr:row>
      <xdr:rowOff>36818</xdr:rowOff>
    </xdr:from>
    <xdr:to>
      <xdr:col>16</xdr:col>
      <xdr:colOff>1183823</xdr:colOff>
      <xdr:row>57</xdr:row>
      <xdr:rowOff>102065</xdr:rowOff>
    </xdr:to>
    <xdr:pic>
      <xdr:nvPicPr>
        <xdr:cNvPr id="112" name="Рисунок 111">
          <a:extLst>
            <a:ext uri="{FF2B5EF4-FFF2-40B4-BE49-F238E27FC236}">
              <a16:creationId xmlns:a16="http://schemas.microsoft.com/office/drawing/2014/main" id="{00000000-0008-0000-0700-000070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6098050" y="13562318"/>
          <a:ext cx="448237" cy="446247"/>
        </a:xfrm>
        <a:prstGeom prst="rect">
          <a:avLst/>
        </a:prstGeom>
        <a:effectLst>
          <a:outerShdw blurRad="50800" dist="38100" dir="2700000" algn="tl" rotWithShape="0">
            <a:prstClr val="black">
              <a:alpha val="40000"/>
            </a:prstClr>
          </a:outerShdw>
        </a:effectLst>
      </xdr:spPr>
    </xdr:pic>
    <xdr:clientData/>
  </xdr:twoCellAnchor>
  <xdr:twoCellAnchor>
    <xdr:from>
      <xdr:col>15</xdr:col>
      <xdr:colOff>802341</xdr:colOff>
      <xdr:row>66</xdr:row>
      <xdr:rowOff>133992</xdr:rowOff>
    </xdr:from>
    <xdr:to>
      <xdr:col>16</xdr:col>
      <xdr:colOff>208429</xdr:colOff>
      <xdr:row>68</xdr:row>
      <xdr:rowOff>124695</xdr:rowOff>
    </xdr:to>
    <xdr:pic>
      <xdr:nvPicPr>
        <xdr:cNvPr id="113" name="Рисунок 112">
          <a:extLst>
            <a:ext uri="{FF2B5EF4-FFF2-40B4-BE49-F238E27FC236}">
              <a16:creationId xmlns:a16="http://schemas.microsoft.com/office/drawing/2014/main" id="{00000000-0008-0000-0700-000071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5130662" y="15768599"/>
          <a:ext cx="440231" cy="426132"/>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354106</xdr:colOff>
      <xdr:row>66</xdr:row>
      <xdr:rowOff>133991</xdr:rowOff>
    </xdr:from>
    <xdr:to>
      <xdr:col>15</xdr:col>
      <xdr:colOff>791136</xdr:colOff>
      <xdr:row>68</xdr:row>
      <xdr:rowOff>120544</xdr:rowOff>
    </xdr:to>
    <xdr:pic>
      <xdr:nvPicPr>
        <xdr:cNvPr id="114" name="Рисунок 113">
          <a:extLst>
            <a:ext uri="{FF2B5EF4-FFF2-40B4-BE49-F238E27FC236}">
              <a16:creationId xmlns:a16="http://schemas.microsoft.com/office/drawing/2014/main" id="{00000000-0008-0000-0700-000072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4682427" y="15768598"/>
          <a:ext cx="437030" cy="421982"/>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230840</xdr:colOff>
      <xdr:row>66</xdr:row>
      <xdr:rowOff>133991</xdr:rowOff>
    </xdr:from>
    <xdr:to>
      <xdr:col>16</xdr:col>
      <xdr:colOff>667870</xdr:colOff>
      <xdr:row>68</xdr:row>
      <xdr:rowOff>120544</xdr:rowOff>
    </xdr:to>
    <xdr:pic>
      <xdr:nvPicPr>
        <xdr:cNvPr id="115" name="Рисунок 114">
          <a:extLst>
            <a:ext uri="{FF2B5EF4-FFF2-40B4-BE49-F238E27FC236}">
              <a16:creationId xmlns:a16="http://schemas.microsoft.com/office/drawing/2014/main" id="{00000000-0008-0000-0700-000073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5593304" y="15768598"/>
          <a:ext cx="437030" cy="421982"/>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690281</xdr:colOff>
      <xdr:row>66</xdr:row>
      <xdr:rowOff>133991</xdr:rowOff>
    </xdr:from>
    <xdr:to>
      <xdr:col>16</xdr:col>
      <xdr:colOff>1138518</xdr:colOff>
      <xdr:row>68</xdr:row>
      <xdr:rowOff>132002</xdr:rowOff>
    </xdr:to>
    <xdr:pic>
      <xdr:nvPicPr>
        <xdr:cNvPr id="116" name="Рисунок 115">
          <a:extLst>
            <a:ext uri="{FF2B5EF4-FFF2-40B4-BE49-F238E27FC236}">
              <a16:creationId xmlns:a16="http://schemas.microsoft.com/office/drawing/2014/main" id="{00000000-0008-0000-0700-000074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6052745" y="15768598"/>
          <a:ext cx="448237" cy="433440"/>
        </a:xfrm>
        <a:prstGeom prst="rect">
          <a:avLst/>
        </a:prstGeom>
        <a:effectLst>
          <a:outerShdw blurRad="50800" dist="38100" dir="2700000" algn="tl" rotWithShape="0">
            <a:prstClr val="black">
              <a:alpha val="40000"/>
            </a:prstClr>
          </a:outerShdw>
        </a:effectLst>
      </xdr:spPr>
    </xdr:pic>
    <xdr:clientData/>
  </xdr:twoCellAnchor>
  <xdr:twoCellAnchor>
    <xdr:from>
      <xdr:col>15</xdr:col>
      <xdr:colOff>793216</xdr:colOff>
      <xdr:row>77</xdr:row>
      <xdr:rowOff>111259</xdr:rowOff>
    </xdr:from>
    <xdr:to>
      <xdr:col>16</xdr:col>
      <xdr:colOff>199304</xdr:colOff>
      <xdr:row>79</xdr:row>
      <xdr:rowOff>101963</xdr:rowOff>
    </xdr:to>
    <xdr:pic>
      <xdr:nvPicPr>
        <xdr:cNvPr id="117" name="Рисунок 116">
          <a:extLst>
            <a:ext uri="{FF2B5EF4-FFF2-40B4-BE49-F238E27FC236}">
              <a16:creationId xmlns:a16="http://schemas.microsoft.com/office/drawing/2014/main" id="{00000000-0008-0000-0700-000075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5121537" y="17936616"/>
          <a:ext cx="440231" cy="426133"/>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344981</xdr:colOff>
      <xdr:row>77</xdr:row>
      <xdr:rowOff>111258</xdr:rowOff>
    </xdr:from>
    <xdr:to>
      <xdr:col>15</xdr:col>
      <xdr:colOff>782011</xdr:colOff>
      <xdr:row>79</xdr:row>
      <xdr:rowOff>97812</xdr:rowOff>
    </xdr:to>
    <xdr:pic>
      <xdr:nvPicPr>
        <xdr:cNvPr id="118" name="Рисунок 117">
          <a:extLst>
            <a:ext uri="{FF2B5EF4-FFF2-40B4-BE49-F238E27FC236}">
              <a16:creationId xmlns:a16="http://schemas.microsoft.com/office/drawing/2014/main" id="{00000000-0008-0000-0700-000076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4673302" y="17936615"/>
          <a:ext cx="437030" cy="421983"/>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221715</xdr:colOff>
      <xdr:row>77</xdr:row>
      <xdr:rowOff>111258</xdr:rowOff>
    </xdr:from>
    <xdr:to>
      <xdr:col>16</xdr:col>
      <xdr:colOff>658745</xdr:colOff>
      <xdr:row>79</xdr:row>
      <xdr:rowOff>97812</xdr:rowOff>
    </xdr:to>
    <xdr:pic>
      <xdr:nvPicPr>
        <xdr:cNvPr id="119" name="Рисунок 118">
          <a:extLst>
            <a:ext uri="{FF2B5EF4-FFF2-40B4-BE49-F238E27FC236}">
              <a16:creationId xmlns:a16="http://schemas.microsoft.com/office/drawing/2014/main" id="{00000000-0008-0000-0700-000077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5584179" y="17936615"/>
          <a:ext cx="437030" cy="421983"/>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681156</xdr:colOff>
      <xdr:row>77</xdr:row>
      <xdr:rowOff>111258</xdr:rowOff>
    </xdr:from>
    <xdr:to>
      <xdr:col>16</xdr:col>
      <xdr:colOff>1129393</xdr:colOff>
      <xdr:row>79</xdr:row>
      <xdr:rowOff>109270</xdr:rowOff>
    </xdr:to>
    <xdr:pic>
      <xdr:nvPicPr>
        <xdr:cNvPr id="120" name="Рисунок 119">
          <a:extLst>
            <a:ext uri="{FF2B5EF4-FFF2-40B4-BE49-F238E27FC236}">
              <a16:creationId xmlns:a16="http://schemas.microsoft.com/office/drawing/2014/main" id="{00000000-0008-0000-0700-000078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6043620" y="17936615"/>
          <a:ext cx="448237" cy="433441"/>
        </a:xfrm>
        <a:prstGeom prst="rect">
          <a:avLst/>
        </a:prstGeom>
        <a:effectLst>
          <a:outerShdw blurRad="50800" dist="38100" dir="2700000" algn="tl" rotWithShape="0">
            <a:prstClr val="black">
              <a:alpha val="40000"/>
            </a:prstClr>
          </a:outerShdw>
        </a:effectLst>
      </xdr:spPr>
    </xdr:pic>
    <xdr:clientData/>
  </xdr:twoCellAnchor>
  <xdr:twoCellAnchor>
    <xdr:from>
      <xdr:col>15</xdr:col>
      <xdr:colOff>838840</xdr:colOff>
      <xdr:row>88</xdr:row>
      <xdr:rowOff>108859</xdr:rowOff>
    </xdr:from>
    <xdr:to>
      <xdr:col>16</xdr:col>
      <xdr:colOff>244928</xdr:colOff>
      <xdr:row>90</xdr:row>
      <xdr:rowOff>99563</xdr:rowOff>
    </xdr:to>
    <xdr:pic>
      <xdr:nvPicPr>
        <xdr:cNvPr id="121" name="Рисунок 120">
          <a:extLst>
            <a:ext uri="{FF2B5EF4-FFF2-40B4-BE49-F238E27FC236}">
              <a16:creationId xmlns:a16="http://schemas.microsoft.com/office/drawing/2014/main" id="{00000000-0008-0000-0700-000079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5167161" y="20124966"/>
          <a:ext cx="440231" cy="426133"/>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390605</xdr:colOff>
      <xdr:row>88</xdr:row>
      <xdr:rowOff>108858</xdr:rowOff>
    </xdr:from>
    <xdr:to>
      <xdr:col>15</xdr:col>
      <xdr:colOff>827635</xdr:colOff>
      <xdr:row>90</xdr:row>
      <xdr:rowOff>95412</xdr:rowOff>
    </xdr:to>
    <xdr:pic>
      <xdr:nvPicPr>
        <xdr:cNvPr id="122" name="Рисунок 121">
          <a:extLst>
            <a:ext uri="{FF2B5EF4-FFF2-40B4-BE49-F238E27FC236}">
              <a16:creationId xmlns:a16="http://schemas.microsoft.com/office/drawing/2014/main" id="{00000000-0008-0000-0700-00007A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4718926" y="20124965"/>
          <a:ext cx="437030" cy="421983"/>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267339</xdr:colOff>
      <xdr:row>88</xdr:row>
      <xdr:rowOff>108858</xdr:rowOff>
    </xdr:from>
    <xdr:to>
      <xdr:col>16</xdr:col>
      <xdr:colOff>704369</xdr:colOff>
      <xdr:row>90</xdr:row>
      <xdr:rowOff>95412</xdr:rowOff>
    </xdr:to>
    <xdr:pic>
      <xdr:nvPicPr>
        <xdr:cNvPr id="123" name="Рисунок 122">
          <a:extLst>
            <a:ext uri="{FF2B5EF4-FFF2-40B4-BE49-F238E27FC236}">
              <a16:creationId xmlns:a16="http://schemas.microsoft.com/office/drawing/2014/main" id="{00000000-0008-0000-0700-00007B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5629803" y="20124965"/>
          <a:ext cx="437030" cy="421983"/>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726780</xdr:colOff>
      <xdr:row>88</xdr:row>
      <xdr:rowOff>108858</xdr:rowOff>
    </xdr:from>
    <xdr:to>
      <xdr:col>16</xdr:col>
      <xdr:colOff>1175017</xdr:colOff>
      <xdr:row>90</xdr:row>
      <xdr:rowOff>106870</xdr:rowOff>
    </xdr:to>
    <xdr:pic>
      <xdr:nvPicPr>
        <xdr:cNvPr id="124" name="Рисунок 123">
          <a:extLst>
            <a:ext uri="{FF2B5EF4-FFF2-40B4-BE49-F238E27FC236}">
              <a16:creationId xmlns:a16="http://schemas.microsoft.com/office/drawing/2014/main" id="{00000000-0008-0000-0700-00007C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6089244" y="20124965"/>
          <a:ext cx="448237" cy="433441"/>
        </a:xfrm>
        <a:prstGeom prst="rect">
          <a:avLst/>
        </a:prstGeom>
        <a:effectLst>
          <a:outerShdw blurRad="50800" dist="38100" dir="2700000" algn="tl" rotWithShape="0">
            <a:prstClr val="black">
              <a:alpha val="40000"/>
            </a:prstClr>
          </a:outerShdw>
        </a:effectLst>
      </xdr:spPr>
    </xdr:pic>
    <xdr:clientData/>
  </xdr:twoCellAnchor>
  <xdr:twoCellAnchor>
    <xdr:from>
      <xdr:col>15</xdr:col>
      <xdr:colOff>768403</xdr:colOff>
      <xdr:row>111</xdr:row>
      <xdr:rowOff>88849</xdr:rowOff>
    </xdr:from>
    <xdr:to>
      <xdr:col>16</xdr:col>
      <xdr:colOff>174491</xdr:colOff>
      <xdr:row>113</xdr:row>
      <xdr:rowOff>79552</xdr:rowOff>
    </xdr:to>
    <xdr:pic>
      <xdr:nvPicPr>
        <xdr:cNvPr id="125" name="Рисунок 124">
          <a:extLst>
            <a:ext uri="{FF2B5EF4-FFF2-40B4-BE49-F238E27FC236}">
              <a16:creationId xmlns:a16="http://schemas.microsoft.com/office/drawing/2014/main" id="{00000000-0008-0000-0700-00007D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15096724" y="24663349"/>
          <a:ext cx="440231" cy="426132"/>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320168</xdr:colOff>
      <xdr:row>111</xdr:row>
      <xdr:rowOff>88848</xdr:rowOff>
    </xdr:from>
    <xdr:to>
      <xdr:col>15</xdr:col>
      <xdr:colOff>757198</xdr:colOff>
      <xdr:row>113</xdr:row>
      <xdr:rowOff>75401</xdr:rowOff>
    </xdr:to>
    <xdr:pic>
      <xdr:nvPicPr>
        <xdr:cNvPr id="126" name="Рисунок 125">
          <a:extLst>
            <a:ext uri="{FF2B5EF4-FFF2-40B4-BE49-F238E27FC236}">
              <a16:creationId xmlns:a16="http://schemas.microsoft.com/office/drawing/2014/main" id="{00000000-0008-0000-0700-00007E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4648489" y="24663348"/>
          <a:ext cx="437030" cy="421982"/>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196902</xdr:colOff>
      <xdr:row>111</xdr:row>
      <xdr:rowOff>88848</xdr:rowOff>
    </xdr:from>
    <xdr:to>
      <xdr:col>16</xdr:col>
      <xdr:colOff>633932</xdr:colOff>
      <xdr:row>113</xdr:row>
      <xdr:rowOff>75401</xdr:rowOff>
    </xdr:to>
    <xdr:pic>
      <xdr:nvPicPr>
        <xdr:cNvPr id="127" name="Рисунок 126">
          <a:extLst>
            <a:ext uri="{FF2B5EF4-FFF2-40B4-BE49-F238E27FC236}">
              <a16:creationId xmlns:a16="http://schemas.microsoft.com/office/drawing/2014/main" id="{00000000-0008-0000-0700-00007F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15559366" y="24663348"/>
          <a:ext cx="437030" cy="421982"/>
        </a:xfrm>
        <a:prstGeom prst="rect">
          <a:avLst/>
        </a:prstGeom>
        <a:effectLst>
          <a:outerShdw blurRad="50800" dist="38100" dir="2700000" algn="tl" rotWithShape="0">
            <a:prstClr val="black">
              <a:alpha val="40000"/>
            </a:prstClr>
          </a:outerShdw>
        </a:effectLst>
      </xdr:spPr>
    </xdr:pic>
    <xdr:clientData/>
  </xdr:twoCellAnchor>
  <xdr:twoCellAnchor editAs="oneCell">
    <xdr:from>
      <xdr:col>16</xdr:col>
      <xdr:colOff>656343</xdr:colOff>
      <xdr:row>111</xdr:row>
      <xdr:rowOff>88848</xdr:rowOff>
    </xdr:from>
    <xdr:to>
      <xdr:col>16</xdr:col>
      <xdr:colOff>1104580</xdr:colOff>
      <xdr:row>113</xdr:row>
      <xdr:rowOff>86859</xdr:rowOff>
    </xdr:to>
    <xdr:pic>
      <xdr:nvPicPr>
        <xdr:cNvPr id="143" name="Рисунок 142">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16018807" y="24663348"/>
          <a:ext cx="448237" cy="43344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56029</xdr:colOff>
      <xdr:row>75</xdr:row>
      <xdr:rowOff>146573</xdr:rowOff>
    </xdr:from>
    <xdr:to>
      <xdr:col>3</xdr:col>
      <xdr:colOff>582345</xdr:colOff>
      <xdr:row>78</xdr:row>
      <xdr:rowOff>179295</xdr:rowOff>
    </xdr:to>
    <xdr:pic>
      <xdr:nvPicPr>
        <xdr:cNvPr id="7" name="Рисунок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2005853" y="17829455"/>
          <a:ext cx="2274434" cy="705074"/>
        </a:xfrm>
        <a:prstGeom prst="rect">
          <a:avLst/>
        </a:prstGeom>
      </xdr:spPr>
    </xdr:pic>
    <xdr:clientData/>
  </xdr:twoCellAnchor>
  <xdr:twoCellAnchor editAs="oneCell">
    <xdr:from>
      <xdr:col>2</xdr:col>
      <xdr:colOff>367393</xdr:colOff>
      <xdr:row>185</xdr:row>
      <xdr:rowOff>13607</xdr:rowOff>
    </xdr:from>
    <xdr:to>
      <xdr:col>3</xdr:col>
      <xdr:colOff>397013</xdr:colOff>
      <xdr:row>189</xdr:row>
      <xdr:rowOff>340178</xdr:rowOff>
    </xdr:to>
    <xdr:pic>
      <xdr:nvPicPr>
        <xdr:cNvPr id="10" name="Рисунок 9">
          <a:extLst>
            <a:ext uri="{FF2B5EF4-FFF2-40B4-BE49-F238E27FC236}">
              <a16:creationId xmlns:a16="http://schemas.microsoft.com/office/drawing/2014/main" id="{00000000-0008-0000-0700-00000A000000}"/>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367393" y="37800643"/>
          <a:ext cx="1771334" cy="1796142"/>
        </a:xfrm>
        <a:prstGeom prst="rect">
          <a:avLst/>
        </a:prstGeom>
      </xdr:spPr>
    </xdr:pic>
    <xdr:clientData/>
  </xdr:twoCellAnchor>
  <xdr:twoCellAnchor editAs="oneCell">
    <xdr:from>
      <xdr:col>3</xdr:col>
      <xdr:colOff>367395</xdr:colOff>
      <xdr:row>216</xdr:row>
      <xdr:rowOff>156344</xdr:rowOff>
    </xdr:from>
    <xdr:to>
      <xdr:col>3</xdr:col>
      <xdr:colOff>1918607</xdr:colOff>
      <xdr:row>216</xdr:row>
      <xdr:rowOff>1085863</xdr:rowOff>
    </xdr:to>
    <xdr:pic>
      <xdr:nvPicPr>
        <xdr:cNvPr id="11" name="Рисунок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4054931" y="48475308"/>
          <a:ext cx="1551212" cy="929519"/>
        </a:xfrm>
        <a:prstGeom prst="rect">
          <a:avLst/>
        </a:prstGeom>
      </xdr:spPr>
    </xdr:pic>
    <xdr:clientData/>
  </xdr:twoCellAnchor>
  <xdr:oneCellAnchor>
    <xdr:from>
      <xdr:col>7</xdr:col>
      <xdr:colOff>1360715</xdr:colOff>
      <xdr:row>206</xdr:row>
      <xdr:rowOff>163285</xdr:rowOff>
    </xdr:from>
    <xdr:ext cx="6226513" cy="311496"/>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10259786" y="42916928"/>
          <a:ext cx="622651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400" b="1">
              <a:solidFill>
                <a:srgbClr val="FF0000"/>
              </a:solidFill>
            </a:rPr>
            <a:t>Данные</a:t>
          </a:r>
          <a:r>
            <a:rPr lang="ru-RU" sz="1400" b="1" baseline="0">
              <a:solidFill>
                <a:srgbClr val="FF0000"/>
              </a:solidFill>
            </a:rPr>
            <a:t> блоки доработаны и теперь совместимы с наружными блоками </a:t>
          </a:r>
          <a:r>
            <a:rPr lang="en-US" sz="1400" b="1" baseline="0">
              <a:solidFill>
                <a:srgbClr val="FF0000"/>
              </a:solidFill>
            </a:rPr>
            <a:t>R32</a:t>
          </a:r>
          <a:endParaRPr lang="ru-RU" sz="1400" b="1">
            <a:solidFill>
              <a:srgbClr val="FF0000"/>
            </a:solidFill>
          </a:endParaRPr>
        </a:p>
      </xdr:txBody>
    </xdr:sp>
    <xdr:clientData/>
  </xdr:oneCellAnchor>
  <xdr:oneCellAnchor>
    <xdr:from>
      <xdr:col>7</xdr:col>
      <xdr:colOff>1347107</xdr:colOff>
      <xdr:row>197</xdr:row>
      <xdr:rowOff>163286</xdr:rowOff>
    </xdr:from>
    <xdr:ext cx="6226513" cy="311496"/>
    <xdr:sp macro="" textlink="">
      <xdr:nvSpPr>
        <xdr:cNvPr id="103" name="TextBox 102">
          <a:extLst>
            <a:ext uri="{FF2B5EF4-FFF2-40B4-BE49-F238E27FC236}">
              <a16:creationId xmlns:a16="http://schemas.microsoft.com/office/drawing/2014/main" id="{00000000-0008-0000-0700-000067000000}"/>
            </a:ext>
          </a:extLst>
        </xdr:cNvPr>
        <xdr:cNvSpPr txBox="1"/>
      </xdr:nvSpPr>
      <xdr:spPr>
        <a:xfrm>
          <a:off x="10246178" y="41134393"/>
          <a:ext cx="622651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400" b="1">
              <a:solidFill>
                <a:srgbClr val="FF0000"/>
              </a:solidFill>
            </a:rPr>
            <a:t>Данные</a:t>
          </a:r>
          <a:r>
            <a:rPr lang="ru-RU" sz="1400" b="1" baseline="0">
              <a:solidFill>
                <a:srgbClr val="FF0000"/>
              </a:solidFill>
            </a:rPr>
            <a:t> блоки доработаны и теперь совместимы с наружными блоками </a:t>
          </a:r>
          <a:r>
            <a:rPr lang="en-US" sz="1400" b="1" baseline="0">
              <a:solidFill>
                <a:srgbClr val="FF0000"/>
              </a:solidFill>
            </a:rPr>
            <a:t>R32</a:t>
          </a:r>
          <a:endParaRPr lang="ru-RU" sz="1400" b="1">
            <a:solidFill>
              <a:srgbClr val="FF0000"/>
            </a:solidFill>
          </a:endParaRPr>
        </a:p>
      </xdr:txBody>
    </xdr:sp>
    <xdr:clientData/>
  </xdr:oneCellAnchor>
  <xdr:twoCellAnchor editAs="oneCell">
    <xdr:from>
      <xdr:col>16</xdr:col>
      <xdr:colOff>193250</xdr:colOff>
      <xdr:row>33</xdr:row>
      <xdr:rowOff>41621</xdr:rowOff>
    </xdr:from>
    <xdr:to>
      <xdr:col>16</xdr:col>
      <xdr:colOff>1144099</xdr:colOff>
      <xdr:row>35</xdr:row>
      <xdr:rowOff>61657</xdr:rowOff>
    </xdr:to>
    <xdr:pic>
      <xdr:nvPicPr>
        <xdr:cNvPr id="107" name="Рисунок 106">
          <a:extLst>
            <a:ext uri="{FF2B5EF4-FFF2-40B4-BE49-F238E27FC236}">
              <a16:creationId xmlns:a16="http://schemas.microsoft.com/office/drawing/2014/main" id="{00000000-0008-0000-0700-00006B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555714" y="9240050"/>
          <a:ext cx="950849" cy="401036"/>
        </a:xfrm>
        <a:prstGeom prst="rect">
          <a:avLst/>
        </a:prstGeom>
      </xdr:spPr>
    </xdr:pic>
    <xdr:clientData/>
  </xdr:twoCellAnchor>
  <xdr:twoCellAnchor editAs="oneCell">
    <xdr:from>
      <xdr:col>15</xdr:col>
      <xdr:colOff>213711</xdr:colOff>
      <xdr:row>33</xdr:row>
      <xdr:rowOff>51145</xdr:rowOff>
    </xdr:from>
    <xdr:to>
      <xdr:col>16</xdr:col>
      <xdr:colOff>139943</xdr:colOff>
      <xdr:row>35</xdr:row>
      <xdr:rowOff>70622</xdr:rowOff>
    </xdr:to>
    <xdr:pic>
      <xdr:nvPicPr>
        <xdr:cNvPr id="144" name="Рисунок 143">
          <a:extLst>
            <a:ext uri="{FF2B5EF4-FFF2-40B4-BE49-F238E27FC236}">
              <a16:creationId xmlns:a16="http://schemas.microsoft.com/office/drawing/2014/main" id="{00000000-0008-0000-0700-000090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542032" y="9249574"/>
          <a:ext cx="960375" cy="400477"/>
        </a:xfrm>
        <a:prstGeom prst="rect">
          <a:avLst/>
        </a:prstGeom>
      </xdr:spPr>
    </xdr:pic>
    <xdr:clientData/>
  </xdr:twoCellAnchor>
  <xdr:twoCellAnchor editAs="oneCell">
    <xdr:from>
      <xdr:col>16</xdr:col>
      <xdr:colOff>182365</xdr:colOff>
      <xdr:row>43</xdr:row>
      <xdr:rowOff>98772</xdr:rowOff>
    </xdr:from>
    <xdr:to>
      <xdr:col>16</xdr:col>
      <xdr:colOff>1133214</xdr:colOff>
      <xdr:row>45</xdr:row>
      <xdr:rowOff>64379</xdr:rowOff>
    </xdr:to>
    <xdr:pic>
      <xdr:nvPicPr>
        <xdr:cNvPr id="145" name="Рисунок 144">
          <a:extLst>
            <a:ext uri="{FF2B5EF4-FFF2-40B4-BE49-F238E27FC236}">
              <a16:creationId xmlns:a16="http://schemas.microsoft.com/office/drawing/2014/main" id="{00000000-0008-0000-0700-000091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544829" y="11188593"/>
          <a:ext cx="950849" cy="401036"/>
        </a:xfrm>
        <a:prstGeom prst="rect">
          <a:avLst/>
        </a:prstGeom>
      </xdr:spPr>
    </xdr:pic>
    <xdr:clientData/>
  </xdr:twoCellAnchor>
  <xdr:twoCellAnchor editAs="oneCell">
    <xdr:from>
      <xdr:col>15</xdr:col>
      <xdr:colOff>202826</xdr:colOff>
      <xdr:row>43</xdr:row>
      <xdr:rowOff>108296</xdr:rowOff>
    </xdr:from>
    <xdr:to>
      <xdr:col>16</xdr:col>
      <xdr:colOff>129058</xdr:colOff>
      <xdr:row>45</xdr:row>
      <xdr:rowOff>73344</xdr:rowOff>
    </xdr:to>
    <xdr:pic>
      <xdr:nvPicPr>
        <xdr:cNvPr id="146" name="Рисунок 145">
          <a:extLst>
            <a:ext uri="{FF2B5EF4-FFF2-40B4-BE49-F238E27FC236}">
              <a16:creationId xmlns:a16="http://schemas.microsoft.com/office/drawing/2014/main" id="{00000000-0008-0000-0700-000092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531147" y="11198117"/>
          <a:ext cx="960375" cy="400477"/>
        </a:xfrm>
        <a:prstGeom prst="rect">
          <a:avLst/>
        </a:prstGeom>
      </xdr:spPr>
    </xdr:pic>
    <xdr:clientData/>
  </xdr:twoCellAnchor>
  <xdr:twoCellAnchor editAs="oneCell">
    <xdr:from>
      <xdr:col>16</xdr:col>
      <xdr:colOff>185086</xdr:colOff>
      <xdr:row>51</xdr:row>
      <xdr:rowOff>128707</xdr:rowOff>
    </xdr:from>
    <xdr:to>
      <xdr:col>16</xdr:col>
      <xdr:colOff>1135935</xdr:colOff>
      <xdr:row>53</xdr:row>
      <xdr:rowOff>135136</xdr:rowOff>
    </xdr:to>
    <xdr:pic>
      <xdr:nvPicPr>
        <xdr:cNvPr id="147" name="Рисунок 146">
          <a:extLst>
            <a:ext uri="{FF2B5EF4-FFF2-40B4-BE49-F238E27FC236}">
              <a16:creationId xmlns:a16="http://schemas.microsoft.com/office/drawing/2014/main" id="{00000000-0008-0000-0700-000093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547550" y="12878600"/>
          <a:ext cx="950849" cy="401036"/>
        </a:xfrm>
        <a:prstGeom prst="rect">
          <a:avLst/>
        </a:prstGeom>
      </xdr:spPr>
    </xdr:pic>
    <xdr:clientData/>
  </xdr:twoCellAnchor>
  <xdr:twoCellAnchor editAs="oneCell">
    <xdr:from>
      <xdr:col>15</xdr:col>
      <xdr:colOff>205547</xdr:colOff>
      <xdr:row>51</xdr:row>
      <xdr:rowOff>138231</xdr:rowOff>
    </xdr:from>
    <xdr:to>
      <xdr:col>16</xdr:col>
      <xdr:colOff>131779</xdr:colOff>
      <xdr:row>53</xdr:row>
      <xdr:rowOff>144101</xdr:rowOff>
    </xdr:to>
    <xdr:pic>
      <xdr:nvPicPr>
        <xdr:cNvPr id="148" name="Рисунок 147">
          <a:extLst>
            <a:ext uri="{FF2B5EF4-FFF2-40B4-BE49-F238E27FC236}">
              <a16:creationId xmlns:a16="http://schemas.microsoft.com/office/drawing/2014/main" id="{00000000-0008-0000-0700-000094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533868" y="12888124"/>
          <a:ext cx="960375" cy="400477"/>
        </a:xfrm>
        <a:prstGeom prst="rect">
          <a:avLst/>
        </a:prstGeom>
      </xdr:spPr>
    </xdr:pic>
    <xdr:clientData/>
  </xdr:twoCellAnchor>
  <xdr:twoCellAnchor editAs="oneCell">
    <xdr:from>
      <xdr:col>16</xdr:col>
      <xdr:colOff>215021</xdr:colOff>
      <xdr:row>85</xdr:row>
      <xdr:rowOff>158644</xdr:rowOff>
    </xdr:from>
    <xdr:to>
      <xdr:col>16</xdr:col>
      <xdr:colOff>1165870</xdr:colOff>
      <xdr:row>87</xdr:row>
      <xdr:rowOff>124251</xdr:rowOff>
    </xdr:to>
    <xdr:pic>
      <xdr:nvPicPr>
        <xdr:cNvPr id="149" name="Рисунок 148">
          <a:extLst>
            <a:ext uri="{FF2B5EF4-FFF2-40B4-BE49-F238E27FC236}">
              <a16:creationId xmlns:a16="http://schemas.microsoft.com/office/drawing/2014/main" id="{00000000-0008-0000-0700-000095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577485" y="19521608"/>
          <a:ext cx="950849" cy="401036"/>
        </a:xfrm>
        <a:prstGeom prst="rect">
          <a:avLst/>
        </a:prstGeom>
      </xdr:spPr>
    </xdr:pic>
    <xdr:clientData/>
  </xdr:twoCellAnchor>
  <xdr:twoCellAnchor editAs="oneCell">
    <xdr:from>
      <xdr:col>15</xdr:col>
      <xdr:colOff>235482</xdr:colOff>
      <xdr:row>85</xdr:row>
      <xdr:rowOff>168168</xdr:rowOff>
    </xdr:from>
    <xdr:to>
      <xdr:col>16</xdr:col>
      <xdr:colOff>161714</xdr:colOff>
      <xdr:row>87</xdr:row>
      <xdr:rowOff>133216</xdr:rowOff>
    </xdr:to>
    <xdr:pic>
      <xdr:nvPicPr>
        <xdr:cNvPr id="150" name="Рисунок 149">
          <a:extLst>
            <a:ext uri="{FF2B5EF4-FFF2-40B4-BE49-F238E27FC236}">
              <a16:creationId xmlns:a16="http://schemas.microsoft.com/office/drawing/2014/main" id="{00000000-0008-0000-0700-000096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563803" y="19531132"/>
          <a:ext cx="960375" cy="400477"/>
        </a:xfrm>
        <a:prstGeom prst="rect">
          <a:avLst/>
        </a:prstGeom>
      </xdr:spPr>
    </xdr:pic>
    <xdr:clientData/>
  </xdr:twoCellAnchor>
  <xdr:twoCellAnchor editAs="oneCell">
    <xdr:from>
      <xdr:col>16</xdr:col>
      <xdr:colOff>136099</xdr:colOff>
      <xdr:row>98</xdr:row>
      <xdr:rowOff>147758</xdr:rowOff>
    </xdr:from>
    <xdr:to>
      <xdr:col>16</xdr:col>
      <xdr:colOff>1086948</xdr:colOff>
      <xdr:row>100</xdr:row>
      <xdr:rowOff>113365</xdr:rowOff>
    </xdr:to>
    <xdr:pic>
      <xdr:nvPicPr>
        <xdr:cNvPr id="151" name="Рисунок 150">
          <a:extLst>
            <a:ext uri="{FF2B5EF4-FFF2-40B4-BE49-F238E27FC236}">
              <a16:creationId xmlns:a16="http://schemas.microsoft.com/office/drawing/2014/main" id="{00000000-0008-0000-0700-000097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498563" y="22055258"/>
          <a:ext cx="950849" cy="401036"/>
        </a:xfrm>
        <a:prstGeom prst="rect">
          <a:avLst/>
        </a:prstGeom>
      </xdr:spPr>
    </xdr:pic>
    <xdr:clientData/>
  </xdr:twoCellAnchor>
  <xdr:twoCellAnchor editAs="oneCell">
    <xdr:from>
      <xdr:col>15</xdr:col>
      <xdr:colOff>156560</xdr:colOff>
      <xdr:row>98</xdr:row>
      <xdr:rowOff>157282</xdr:rowOff>
    </xdr:from>
    <xdr:to>
      <xdr:col>16</xdr:col>
      <xdr:colOff>82792</xdr:colOff>
      <xdr:row>100</xdr:row>
      <xdr:rowOff>122330</xdr:rowOff>
    </xdr:to>
    <xdr:pic>
      <xdr:nvPicPr>
        <xdr:cNvPr id="152" name="Рисунок 151">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84881" y="22064782"/>
          <a:ext cx="960375" cy="400477"/>
        </a:xfrm>
        <a:prstGeom prst="rect">
          <a:avLst/>
        </a:prstGeom>
      </xdr:spPr>
    </xdr:pic>
    <xdr:clientData/>
  </xdr:twoCellAnchor>
  <xdr:twoCellAnchor editAs="oneCell">
    <xdr:from>
      <xdr:col>16</xdr:col>
      <xdr:colOff>133379</xdr:colOff>
      <xdr:row>63</xdr:row>
      <xdr:rowOff>117821</xdr:rowOff>
    </xdr:from>
    <xdr:to>
      <xdr:col>16</xdr:col>
      <xdr:colOff>1084228</xdr:colOff>
      <xdr:row>65</xdr:row>
      <xdr:rowOff>83428</xdr:rowOff>
    </xdr:to>
    <xdr:pic>
      <xdr:nvPicPr>
        <xdr:cNvPr id="153" name="Рисунок 152">
          <a:extLst>
            <a:ext uri="{FF2B5EF4-FFF2-40B4-BE49-F238E27FC236}">
              <a16:creationId xmlns:a16="http://schemas.microsoft.com/office/drawing/2014/main" id="{00000000-0008-0000-0700-000099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495843" y="15099285"/>
          <a:ext cx="950849" cy="401036"/>
        </a:xfrm>
        <a:prstGeom prst="rect">
          <a:avLst/>
        </a:prstGeom>
      </xdr:spPr>
    </xdr:pic>
    <xdr:clientData/>
  </xdr:twoCellAnchor>
  <xdr:twoCellAnchor editAs="oneCell">
    <xdr:from>
      <xdr:col>15</xdr:col>
      <xdr:colOff>153840</xdr:colOff>
      <xdr:row>63</xdr:row>
      <xdr:rowOff>127345</xdr:rowOff>
    </xdr:from>
    <xdr:to>
      <xdr:col>16</xdr:col>
      <xdr:colOff>80072</xdr:colOff>
      <xdr:row>65</xdr:row>
      <xdr:rowOff>92393</xdr:rowOff>
    </xdr:to>
    <xdr:pic>
      <xdr:nvPicPr>
        <xdr:cNvPr id="154" name="Рисунок 153">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82161" y="15108809"/>
          <a:ext cx="960375" cy="400477"/>
        </a:xfrm>
        <a:prstGeom prst="rect">
          <a:avLst/>
        </a:prstGeom>
      </xdr:spPr>
    </xdr:pic>
    <xdr:clientData/>
  </xdr:twoCellAnchor>
  <xdr:twoCellAnchor editAs="oneCell">
    <xdr:from>
      <xdr:col>16</xdr:col>
      <xdr:colOff>149708</xdr:colOff>
      <xdr:row>74</xdr:row>
      <xdr:rowOff>147757</xdr:rowOff>
    </xdr:from>
    <xdr:to>
      <xdr:col>16</xdr:col>
      <xdr:colOff>1100557</xdr:colOff>
      <xdr:row>76</xdr:row>
      <xdr:rowOff>113364</xdr:rowOff>
    </xdr:to>
    <xdr:pic>
      <xdr:nvPicPr>
        <xdr:cNvPr id="155" name="Рисунок 154">
          <a:extLst>
            <a:ext uri="{FF2B5EF4-FFF2-40B4-BE49-F238E27FC236}">
              <a16:creationId xmlns:a16="http://schemas.microsoft.com/office/drawing/2014/main" id="{00000000-0008-0000-0700-00009B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512172" y="17319971"/>
          <a:ext cx="950849" cy="401036"/>
        </a:xfrm>
        <a:prstGeom prst="rect">
          <a:avLst/>
        </a:prstGeom>
      </xdr:spPr>
    </xdr:pic>
    <xdr:clientData/>
  </xdr:twoCellAnchor>
  <xdr:twoCellAnchor editAs="oneCell">
    <xdr:from>
      <xdr:col>15</xdr:col>
      <xdr:colOff>170169</xdr:colOff>
      <xdr:row>74</xdr:row>
      <xdr:rowOff>157281</xdr:rowOff>
    </xdr:from>
    <xdr:to>
      <xdr:col>16</xdr:col>
      <xdr:colOff>96401</xdr:colOff>
      <xdr:row>76</xdr:row>
      <xdr:rowOff>122329</xdr:rowOff>
    </xdr:to>
    <xdr:pic>
      <xdr:nvPicPr>
        <xdr:cNvPr id="156" name="Рисунок 155">
          <a:extLst>
            <a:ext uri="{FF2B5EF4-FFF2-40B4-BE49-F238E27FC236}">
              <a16:creationId xmlns:a16="http://schemas.microsoft.com/office/drawing/2014/main" id="{00000000-0008-0000-0700-00009C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98490" y="17329495"/>
          <a:ext cx="960375" cy="400477"/>
        </a:xfrm>
        <a:prstGeom prst="rect">
          <a:avLst/>
        </a:prstGeom>
      </xdr:spPr>
    </xdr:pic>
    <xdr:clientData/>
  </xdr:twoCellAnchor>
  <xdr:oneCellAnchor>
    <xdr:from>
      <xdr:col>15</xdr:col>
      <xdr:colOff>952500</xdr:colOff>
      <xdr:row>98</xdr:row>
      <xdr:rowOff>78922</xdr:rowOff>
    </xdr:from>
    <xdr:ext cx="254942" cy="264560"/>
    <xdr:sp macro="" textlink="">
      <xdr:nvSpPr>
        <xdr:cNvPr id="157" name="TextBox 156">
          <a:extLst>
            <a:ext uri="{FF2B5EF4-FFF2-40B4-BE49-F238E27FC236}">
              <a16:creationId xmlns:a16="http://schemas.microsoft.com/office/drawing/2014/main" id="{00000000-0008-0000-0700-00009D000000}"/>
            </a:ext>
          </a:extLst>
        </xdr:cNvPr>
        <xdr:cNvSpPr txBox="1"/>
      </xdr:nvSpPr>
      <xdr:spPr>
        <a:xfrm>
          <a:off x="15280821" y="21986422"/>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oneCellAnchor>
    <xdr:from>
      <xdr:col>16</xdr:col>
      <xdr:colOff>928008</xdr:colOff>
      <xdr:row>98</xdr:row>
      <xdr:rowOff>108858</xdr:rowOff>
    </xdr:from>
    <xdr:ext cx="254942" cy="264560"/>
    <xdr:sp macro="" textlink="">
      <xdr:nvSpPr>
        <xdr:cNvPr id="158" name="TextBox 157">
          <a:extLst>
            <a:ext uri="{FF2B5EF4-FFF2-40B4-BE49-F238E27FC236}">
              <a16:creationId xmlns:a16="http://schemas.microsoft.com/office/drawing/2014/main" id="{00000000-0008-0000-0700-00009E000000}"/>
            </a:ext>
          </a:extLst>
        </xdr:cNvPr>
        <xdr:cNvSpPr txBox="1"/>
      </xdr:nvSpPr>
      <xdr:spPr>
        <a:xfrm>
          <a:off x="16290472" y="22016358"/>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twoCellAnchor editAs="oneCell">
    <xdr:from>
      <xdr:col>16</xdr:col>
      <xdr:colOff>68064</xdr:colOff>
      <xdr:row>108</xdr:row>
      <xdr:rowOff>120544</xdr:rowOff>
    </xdr:from>
    <xdr:to>
      <xdr:col>16</xdr:col>
      <xdr:colOff>1018913</xdr:colOff>
      <xdr:row>110</xdr:row>
      <xdr:rowOff>86151</xdr:rowOff>
    </xdr:to>
    <xdr:pic>
      <xdr:nvPicPr>
        <xdr:cNvPr id="159" name="Рисунок 158">
          <a:extLst>
            <a:ext uri="{FF2B5EF4-FFF2-40B4-BE49-F238E27FC236}">
              <a16:creationId xmlns:a16="http://schemas.microsoft.com/office/drawing/2014/main" id="{00000000-0008-0000-0700-00009F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430528" y="24041901"/>
          <a:ext cx="950849" cy="401036"/>
        </a:xfrm>
        <a:prstGeom prst="rect">
          <a:avLst/>
        </a:prstGeom>
      </xdr:spPr>
    </xdr:pic>
    <xdr:clientData/>
  </xdr:twoCellAnchor>
  <xdr:twoCellAnchor editAs="oneCell">
    <xdr:from>
      <xdr:col>15</xdr:col>
      <xdr:colOff>88525</xdr:colOff>
      <xdr:row>108</xdr:row>
      <xdr:rowOff>130068</xdr:rowOff>
    </xdr:from>
    <xdr:to>
      <xdr:col>16</xdr:col>
      <xdr:colOff>14757</xdr:colOff>
      <xdr:row>110</xdr:row>
      <xdr:rowOff>95116</xdr:rowOff>
    </xdr:to>
    <xdr:pic>
      <xdr:nvPicPr>
        <xdr:cNvPr id="160" name="Рисунок 159">
          <a:extLst>
            <a:ext uri="{FF2B5EF4-FFF2-40B4-BE49-F238E27FC236}">
              <a16:creationId xmlns:a16="http://schemas.microsoft.com/office/drawing/2014/main" id="{00000000-0008-0000-0700-0000A0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16846" y="24051425"/>
          <a:ext cx="960375" cy="400477"/>
        </a:xfrm>
        <a:prstGeom prst="rect">
          <a:avLst/>
        </a:prstGeom>
      </xdr:spPr>
    </xdr:pic>
    <xdr:clientData/>
  </xdr:twoCellAnchor>
  <xdr:twoCellAnchor editAs="oneCell">
    <xdr:from>
      <xdr:col>16</xdr:col>
      <xdr:colOff>84393</xdr:colOff>
      <xdr:row>125</xdr:row>
      <xdr:rowOff>109659</xdr:rowOff>
    </xdr:from>
    <xdr:to>
      <xdr:col>16</xdr:col>
      <xdr:colOff>1035242</xdr:colOff>
      <xdr:row>127</xdr:row>
      <xdr:rowOff>156909</xdr:rowOff>
    </xdr:to>
    <xdr:pic>
      <xdr:nvPicPr>
        <xdr:cNvPr id="161" name="Рисунок 160">
          <a:extLst>
            <a:ext uri="{FF2B5EF4-FFF2-40B4-BE49-F238E27FC236}">
              <a16:creationId xmlns:a16="http://schemas.microsoft.com/office/drawing/2014/main" id="{00000000-0008-0000-0700-0000A1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446857" y="27283123"/>
          <a:ext cx="950849" cy="401036"/>
        </a:xfrm>
        <a:prstGeom prst="rect">
          <a:avLst/>
        </a:prstGeom>
      </xdr:spPr>
    </xdr:pic>
    <xdr:clientData/>
  </xdr:twoCellAnchor>
  <xdr:twoCellAnchor editAs="oneCell">
    <xdr:from>
      <xdr:col>15</xdr:col>
      <xdr:colOff>104854</xdr:colOff>
      <xdr:row>125</xdr:row>
      <xdr:rowOff>119183</xdr:rowOff>
    </xdr:from>
    <xdr:to>
      <xdr:col>16</xdr:col>
      <xdr:colOff>31086</xdr:colOff>
      <xdr:row>127</xdr:row>
      <xdr:rowOff>165874</xdr:rowOff>
    </xdr:to>
    <xdr:pic>
      <xdr:nvPicPr>
        <xdr:cNvPr id="162" name="Рисунок 161">
          <a:extLst>
            <a:ext uri="{FF2B5EF4-FFF2-40B4-BE49-F238E27FC236}">
              <a16:creationId xmlns:a16="http://schemas.microsoft.com/office/drawing/2014/main" id="{00000000-0008-0000-0700-0000A2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33175" y="27292647"/>
          <a:ext cx="960375" cy="400477"/>
        </a:xfrm>
        <a:prstGeom prst="rect">
          <a:avLst/>
        </a:prstGeom>
      </xdr:spPr>
    </xdr:pic>
    <xdr:clientData/>
  </xdr:twoCellAnchor>
  <xdr:twoCellAnchor editAs="oneCell">
    <xdr:from>
      <xdr:col>16</xdr:col>
      <xdr:colOff>141543</xdr:colOff>
      <xdr:row>137</xdr:row>
      <xdr:rowOff>71558</xdr:rowOff>
    </xdr:from>
    <xdr:to>
      <xdr:col>16</xdr:col>
      <xdr:colOff>1092392</xdr:colOff>
      <xdr:row>139</xdr:row>
      <xdr:rowOff>118809</xdr:rowOff>
    </xdr:to>
    <xdr:pic>
      <xdr:nvPicPr>
        <xdr:cNvPr id="163" name="Рисунок 162">
          <a:extLst>
            <a:ext uri="{FF2B5EF4-FFF2-40B4-BE49-F238E27FC236}">
              <a16:creationId xmlns:a16="http://schemas.microsoft.com/office/drawing/2014/main" id="{00000000-0008-0000-0700-0000A3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504007" y="29367737"/>
          <a:ext cx="950849" cy="401036"/>
        </a:xfrm>
        <a:prstGeom prst="rect">
          <a:avLst/>
        </a:prstGeom>
      </xdr:spPr>
    </xdr:pic>
    <xdr:clientData/>
  </xdr:twoCellAnchor>
  <xdr:twoCellAnchor editAs="oneCell">
    <xdr:from>
      <xdr:col>15</xdr:col>
      <xdr:colOff>162004</xdr:colOff>
      <xdr:row>137</xdr:row>
      <xdr:rowOff>81082</xdr:rowOff>
    </xdr:from>
    <xdr:to>
      <xdr:col>16</xdr:col>
      <xdr:colOff>88236</xdr:colOff>
      <xdr:row>139</xdr:row>
      <xdr:rowOff>127774</xdr:rowOff>
    </xdr:to>
    <xdr:pic>
      <xdr:nvPicPr>
        <xdr:cNvPr id="164" name="Рисунок 163">
          <a:extLst>
            <a:ext uri="{FF2B5EF4-FFF2-40B4-BE49-F238E27FC236}">
              <a16:creationId xmlns:a16="http://schemas.microsoft.com/office/drawing/2014/main" id="{00000000-0008-0000-0700-0000A4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90325" y="29377261"/>
          <a:ext cx="960375" cy="400477"/>
        </a:xfrm>
        <a:prstGeom prst="rect">
          <a:avLst/>
        </a:prstGeom>
      </xdr:spPr>
    </xdr:pic>
    <xdr:clientData/>
  </xdr:twoCellAnchor>
  <xdr:twoCellAnchor editAs="oneCell">
    <xdr:from>
      <xdr:col>16</xdr:col>
      <xdr:colOff>102004</xdr:colOff>
      <xdr:row>152</xdr:row>
      <xdr:rowOff>81643</xdr:rowOff>
    </xdr:from>
    <xdr:to>
      <xdr:col>16</xdr:col>
      <xdr:colOff>1052853</xdr:colOff>
      <xdr:row>154</xdr:row>
      <xdr:rowOff>156107</xdr:rowOff>
    </xdr:to>
    <xdr:pic>
      <xdr:nvPicPr>
        <xdr:cNvPr id="165" name="Рисунок 164">
          <a:extLst>
            <a:ext uri="{FF2B5EF4-FFF2-40B4-BE49-F238E27FC236}">
              <a16:creationId xmlns:a16="http://schemas.microsoft.com/office/drawing/2014/main" id="{00000000-0008-0000-0700-0000A5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464468" y="32031214"/>
          <a:ext cx="950849" cy="401036"/>
        </a:xfrm>
        <a:prstGeom prst="rect">
          <a:avLst/>
        </a:prstGeom>
      </xdr:spPr>
    </xdr:pic>
    <xdr:clientData/>
  </xdr:twoCellAnchor>
  <xdr:twoCellAnchor editAs="oneCell">
    <xdr:from>
      <xdr:col>15</xdr:col>
      <xdr:colOff>122465</xdr:colOff>
      <xdr:row>152</xdr:row>
      <xdr:rowOff>91167</xdr:rowOff>
    </xdr:from>
    <xdr:to>
      <xdr:col>16</xdr:col>
      <xdr:colOff>48697</xdr:colOff>
      <xdr:row>155</xdr:row>
      <xdr:rowOff>1786</xdr:rowOff>
    </xdr:to>
    <xdr:pic>
      <xdr:nvPicPr>
        <xdr:cNvPr id="166" name="Рисунок 165">
          <a:extLst>
            <a:ext uri="{FF2B5EF4-FFF2-40B4-BE49-F238E27FC236}">
              <a16:creationId xmlns:a16="http://schemas.microsoft.com/office/drawing/2014/main" id="{00000000-0008-0000-0700-0000A6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50786" y="32040738"/>
          <a:ext cx="960375" cy="400477"/>
        </a:xfrm>
        <a:prstGeom prst="rect">
          <a:avLst/>
        </a:prstGeom>
      </xdr:spPr>
    </xdr:pic>
    <xdr:clientData/>
  </xdr:twoCellAnchor>
  <xdr:twoCellAnchor editAs="oneCell">
    <xdr:from>
      <xdr:col>16</xdr:col>
      <xdr:colOff>142826</xdr:colOff>
      <xdr:row>173</xdr:row>
      <xdr:rowOff>40822</xdr:rowOff>
    </xdr:from>
    <xdr:to>
      <xdr:col>16</xdr:col>
      <xdr:colOff>1093675</xdr:colOff>
      <xdr:row>175</xdr:row>
      <xdr:rowOff>115286</xdr:rowOff>
    </xdr:to>
    <xdr:pic>
      <xdr:nvPicPr>
        <xdr:cNvPr id="167" name="Рисунок 166">
          <a:extLst>
            <a:ext uri="{FF2B5EF4-FFF2-40B4-BE49-F238E27FC236}">
              <a16:creationId xmlns:a16="http://schemas.microsoft.com/office/drawing/2014/main" id="{00000000-0008-0000-0700-0000A7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505290" y="35596286"/>
          <a:ext cx="950849" cy="401036"/>
        </a:xfrm>
        <a:prstGeom prst="rect">
          <a:avLst/>
        </a:prstGeom>
      </xdr:spPr>
    </xdr:pic>
    <xdr:clientData/>
  </xdr:twoCellAnchor>
  <xdr:twoCellAnchor editAs="oneCell">
    <xdr:from>
      <xdr:col>15</xdr:col>
      <xdr:colOff>163287</xdr:colOff>
      <xdr:row>173</xdr:row>
      <xdr:rowOff>50346</xdr:rowOff>
    </xdr:from>
    <xdr:to>
      <xdr:col>16</xdr:col>
      <xdr:colOff>89519</xdr:colOff>
      <xdr:row>175</xdr:row>
      <xdr:rowOff>124251</xdr:rowOff>
    </xdr:to>
    <xdr:pic>
      <xdr:nvPicPr>
        <xdr:cNvPr id="168" name="Рисунок 167">
          <a:extLst>
            <a:ext uri="{FF2B5EF4-FFF2-40B4-BE49-F238E27FC236}">
              <a16:creationId xmlns:a16="http://schemas.microsoft.com/office/drawing/2014/main" id="{00000000-0008-0000-0700-0000A8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91608" y="35605810"/>
          <a:ext cx="960375" cy="400477"/>
        </a:xfrm>
        <a:prstGeom prst="rect">
          <a:avLst/>
        </a:prstGeom>
      </xdr:spPr>
    </xdr:pic>
    <xdr:clientData/>
  </xdr:twoCellAnchor>
  <xdr:twoCellAnchor editAs="oneCell">
    <xdr:from>
      <xdr:col>16</xdr:col>
      <xdr:colOff>238074</xdr:colOff>
      <xdr:row>193</xdr:row>
      <xdr:rowOff>108857</xdr:rowOff>
    </xdr:from>
    <xdr:to>
      <xdr:col>16</xdr:col>
      <xdr:colOff>1188923</xdr:colOff>
      <xdr:row>195</xdr:row>
      <xdr:rowOff>101678</xdr:rowOff>
    </xdr:to>
    <xdr:pic>
      <xdr:nvPicPr>
        <xdr:cNvPr id="169" name="Рисунок 168">
          <a:extLst>
            <a:ext uri="{FF2B5EF4-FFF2-40B4-BE49-F238E27FC236}">
              <a16:creationId xmlns:a16="http://schemas.microsoft.com/office/drawing/2014/main" id="{00000000-0008-0000-0700-0000A9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600538" y="40440428"/>
          <a:ext cx="950849" cy="401036"/>
        </a:xfrm>
        <a:prstGeom prst="rect">
          <a:avLst/>
        </a:prstGeom>
      </xdr:spPr>
    </xdr:pic>
    <xdr:clientData/>
  </xdr:twoCellAnchor>
  <xdr:twoCellAnchor editAs="oneCell">
    <xdr:from>
      <xdr:col>15</xdr:col>
      <xdr:colOff>258535</xdr:colOff>
      <xdr:row>193</xdr:row>
      <xdr:rowOff>118381</xdr:rowOff>
    </xdr:from>
    <xdr:to>
      <xdr:col>16</xdr:col>
      <xdr:colOff>184767</xdr:colOff>
      <xdr:row>195</xdr:row>
      <xdr:rowOff>110643</xdr:rowOff>
    </xdr:to>
    <xdr:pic>
      <xdr:nvPicPr>
        <xdr:cNvPr id="170" name="Рисунок 169">
          <a:extLst>
            <a:ext uri="{FF2B5EF4-FFF2-40B4-BE49-F238E27FC236}">
              <a16:creationId xmlns:a16="http://schemas.microsoft.com/office/drawing/2014/main" id="{00000000-0008-0000-0700-0000AA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586856" y="40449952"/>
          <a:ext cx="960375" cy="400477"/>
        </a:xfrm>
        <a:prstGeom prst="rect">
          <a:avLst/>
        </a:prstGeom>
      </xdr:spPr>
    </xdr:pic>
    <xdr:clientData/>
  </xdr:twoCellAnchor>
  <xdr:oneCellAnchor>
    <xdr:from>
      <xdr:col>16</xdr:col>
      <xdr:colOff>40822</xdr:colOff>
      <xdr:row>193</xdr:row>
      <xdr:rowOff>81643</xdr:rowOff>
    </xdr:from>
    <xdr:ext cx="254942" cy="264560"/>
    <xdr:sp macro="" textlink="">
      <xdr:nvSpPr>
        <xdr:cNvPr id="171" name="TextBox 170">
          <a:extLst>
            <a:ext uri="{FF2B5EF4-FFF2-40B4-BE49-F238E27FC236}">
              <a16:creationId xmlns:a16="http://schemas.microsoft.com/office/drawing/2014/main" id="{00000000-0008-0000-0700-0000AB000000}"/>
            </a:ext>
          </a:extLst>
        </xdr:cNvPr>
        <xdr:cNvSpPr txBox="1"/>
      </xdr:nvSpPr>
      <xdr:spPr>
        <a:xfrm>
          <a:off x="15403286" y="40413214"/>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oneCellAnchor>
    <xdr:from>
      <xdr:col>16</xdr:col>
      <xdr:colOff>1009651</xdr:colOff>
      <xdr:row>193</xdr:row>
      <xdr:rowOff>29936</xdr:rowOff>
    </xdr:from>
    <xdr:ext cx="254942" cy="264560"/>
    <xdr:sp macro="" textlink="">
      <xdr:nvSpPr>
        <xdr:cNvPr id="172" name="TextBox 171">
          <a:extLst>
            <a:ext uri="{FF2B5EF4-FFF2-40B4-BE49-F238E27FC236}">
              <a16:creationId xmlns:a16="http://schemas.microsoft.com/office/drawing/2014/main" id="{00000000-0008-0000-0700-0000AC000000}"/>
            </a:ext>
          </a:extLst>
        </xdr:cNvPr>
        <xdr:cNvSpPr txBox="1"/>
      </xdr:nvSpPr>
      <xdr:spPr>
        <a:xfrm>
          <a:off x="16372115" y="40361507"/>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twoCellAnchor editAs="oneCell">
    <xdr:from>
      <xdr:col>16</xdr:col>
      <xdr:colOff>118331</xdr:colOff>
      <xdr:row>202</xdr:row>
      <xdr:rowOff>138793</xdr:rowOff>
    </xdr:from>
    <xdr:to>
      <xdr:col>16</xdr:col>
      <xdr:colOff>1069180</xdr:colOff>
      <xdr:row>204</xdr:row>
      <xdr:rowOff>131615</xdr:rowOff>
    </xdr:to>
    <xdr:pic>
      <xdr:nvPicPr>
        <xdr:cNvPr id="173" name="Рисунок 172">
          <a:extLst>
            <a:ext uri="{FF2B5EF4-FFF2-40B4-BE49-F238E27FC236}">
              <a16:creationId xmlns:a16="http://schemas.microsoft.com/office/drawing/2014/main" id="{00000000-0008-0000-0700-0000AD000000}"/>
            </a:ext>
          </a:extLst>
        </xdr:cNvPr>
        <xdr:cNvPicPr>
          <a:picLocks noChangeAspect="1"/>
        </xdr:cNvPicPr>
      </xdr:nvPicPr>
      <xdr:blipFill rotWithShape="1">
        <a:blip xmlns:r="http://schemas.openxmlformats.org/officeDocument/2006/relationships" r:embed="rId52">
          <a:extLst>
            <a:ext uri="{BEBA8EAE-BF5A-486C-A8C5-ECC9F3942E4B}">
              <a14:imgProps xmlns:a14="http://schemas.microsoft.com/office/drawing/2010/main">
                <a14:imgLayer r:embed="rId53">
                  <a14:imgEffect>
                    <a14:backgroundRemoval t="0" b="100000" l="0" r="100000">
                      <a14:foregroundMark x1="13011" y1="28440" x2="13011" y2="28440"/>
                    </a14:backgroundRemoval>
                  </a14:imgEffect>
                </a14:imgLayer>
              </a14:imgProps>
            </a:ext>
          </a:extLst>
        </a:blip>
        <a:srcRect t="-4087"/>
        <a:stretch/>
      </xdr:blipFill>
      <xdr:spPr>
        <a:xfrm>
          <a:off x="15480795" y="42252900"/>
          <a:ext cx="950849" cy="401036"/>
        </a:xfrm>
        <a:prstGeom prst="rect">
          <a:avLst/>
        </a:prstGeom>
      </xdr:spPr>
    </xdr:pic>
    <xdr:clientData/>
  </xdr:twoCellAnchor>
  <xdr:twoCellAnchor editAs="oneCell">
    <xdr:from>
      <xdr:col>15</xdr:col>
      <xdr:colOff>138792</xdr:colOff>
      <xdr:row>202</xdr:row>
      <xdr:rowOff>148317</xdr:rowOff>
    </xdr:from>
    <xdr:to>
      <xdr:col>16</xdr:col>
      <xdr:colOff>65024</xdr:colOff>
      <xdr:row>204</xdr:row>
      <xdr:rowOff>140580</xdr:rowOff>
    </xdr:to>
    <xdr:pic>
      <xdr:nvPicPr>
        <xdr:cNvPr id="174" name="Рисунок 173">
          <a:extLst>
            <a:ext uri="{FF2B5EF4-FFF2-40B4-BE49-F238E27FC236}">
              <a16:creationId xmlns:a16="http://schemas.microsoft.com/office/drawing/2014/main" id="{00000000-0008-0000-0700-0000AE000000}"/>
            </a:ext>
          </a:extLst>
        </xdr:cNvPr>
        <xdr:cNvPicPr>
          <a:picLocks noChangeAspect="1"/>
        </xdr:cNvPicPr>
      </xdr:nvPicPr>
      <xdr:blipFill>
        <a:blip xmlns:r="http://schemas.openxmlformats.org/officeDocument/2006/relationships" r:embed="rId54">
          <a:extLst>
            <a:ext uri="{BEBA8EAE-BF5A-486C-A8C5-ECC9F3942E4B}">
              <a14:imgProps xmlns:a14="http://schemas.microsoft.com/office/drawing/2010/main">
                <a14:imgLayer r:embed="rId55">
                  <a14:imgEffect>
                    <a14:backgroundRemoval t="0" b="100000" l="0" r="100000"/>
                  </a14:imgEffect>
                </a14:imgLayer>
              </a14:imgProps>
            </a:ext>
          </a:extLst>
        </a:blip>
        <a:stretch>
          <a:fillRect/>
        </a:stretch>
      </xdr:blipFill>
      <xdr:spPr>
        <a:xfrm>
          <a:off x="14467113" y="42262424"/>
          <a:ext cx="960375" cy="400477"/>
        </a:xfrm>
        <a:prstGeom prst="rect">
          <a:avLst/>
        </a:prstGeom>
      </xdr:spPr>
    </xdr:pic>
    <xdr:clientData/>
  </xdr:twoCellAnchor>
  <xdr:oneCellAnchor>
    <xdr:from>
      <xdr:col>15</xdr:col>
      <xdr:colOff>955222</xdr:colOff>
      <xdr:row>202</xdr:row>
      <xdr:rowOff>84364</xdr:rowOff>
    </xdr:from>
    <xdr:ext cx="254942" cy="264560"/>
    <xdr:sp macro="" textlink="">
      <xdr:nvSpPr>
        <xdr:cNvPr id="175" name="TextBox 174">
          <a:extLst>
            <a:ext uri="{FF2B5EF4-FFF2-40B4-BE49-F238E27FC236}">
              <a16:creationId xmlns:a16="http://schemas.microsoft.com/office/drawing/2014/main" id="{00000000-0008-0000-0700-0000AF000000}"/>
            </a:ext>
          </a:extLst>
        </xdr:cNvPr>
        <xdr:cNvSpPr txBox="1"/>
      </xdr:nvSpPr>
      <xdr:spPr>
        <a:xfrm>
          <a:off x="15283543" y="42198471"/>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oneCellAnchor>
    <xdr:from>
      <xdr:col>16</xdr:col>
      <xdr:colOff>930729</xdr:colOff>
      <xdr:row>202</xdr:row>
      <xdr:rowOff>87086</xdr:rowOff>
    </xdr:from>
    <xdr:ext cx="254942" cy="264560"/>
    <xdr:sp macro="" textlink="">
      <xdr:nvSpPr>
        <xdr:cNvPr id="176" name="TextBox 175">
          <a:extLst>
            <a:ext uri="{FF2B5EF4-FFF2-40B4-BE49-F238E27FC236}">
              <a16:creationId xmlns:a16="http://schemas.microsoft.com/office/drawing/2014/main" id="{00000000-0008-0000-0700-0000B0000000}"/>
            </a:ext>
          </a:extLst>
        </xdr:cNvPr>
        <xdr:cNvSpPr txBox="1"/>
      </xdr:nvSpPr>
      <xdr:spPr>
        <a:xfrm>
          <a:off x="16293193" y="42201193"/>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a:t>
          </a:r>
          <a:endParaRPr lang="ru-RU" sz="1100"/>
        </a:p>
      </xdr:txBody>
    </xdr:sp>
    <xdr:clientData/>
  </xdr:oneCellAnchor>
  <xdr:twoCellAnchor editAs="oneCell">
    <xdr:from>
      <xdr:col>14</xdr:col>
      <xdr:colOff>421821</xdr:colOff>
      <xdr:row>0</xdr:row>
      <xdr:rowOff>0</xdr:rowOff>
    </xdr:from>
    <xdr:to>
      <xdr:col>16</xdr:col>
      <xdr:colOff>999484</xdr:colOff>
      <xdr:row>0</xdr:row>
      <xdr:rowOff>1158560</xdr:rowOff>
    </xdr:to>
    <xdr:pic>
      <xdr:nvPicPr>
        <xdr:cNvPr id="177" name="Рисунок 176">
          <a:extLst>
            <a:ext uri="{FF2B5EF4-FFF2-40B4-BE49-F238E27FC236}">
              <a16:creationId xmlns:a16="http://schemas.microsoft.com/office/drawing/2014/main" id="{00000000-0008-0000-0700-0000B1000000}"/>
            </a:ext>
          </a:extLst>
        </xdr:cNvPr>
        <xdr:cNvPicPr>
          <a:picLocks noChangeAspect="1"/>
        </xdr:cNvPicPr>
      </xdr:nvPicPr>
      <xdr:blipFill>
        <a:blip xmlns:r="http://schemas.openxmlformats.org/officeDocument/2006/relationships" r:embed="rId56" cstate="hqprint">
          <a:extLst>
            <a:ext uri="{28A0092B-C50C-407E-A947-70E740481C1C}">
              <a14:useLocalDpi xmlns:a14="http://schemas.microsoft.com/office/drawing/2010/main" val="0"/>
            </a:ext>
          </a:extLst>
        </a:blip>
        <a:stretch>
          <a:fillRect/>
        </a:stretch>
      </xdr:blipFill>
      <xdr:spPr>
        <a:xfrm>
          <a:off x="11987892" y="0"/>
          <a:ext cx="2428235" cy="1158560"/>
        </a:xfrm>
        <a:prstGeom prst="rect">
          <a:avLst/>
        </a:prstGeom>
      </xdr:spPr>
    </xdr:pic>
    <xdr:clientData/>
  </xdr:twoCellAnchor>
  <xdr:twoCellAnchor>
    <xdr:from>
      <xdr:col>0</xdr:col>
      <xdr:colOff>0</xdr:colOff>
      <xdr:row>219</xdr:row>
      <xdr:rowOff>0</xdr:rowOff>
    </xdr:from>
    <xdr:to>
      <xdr:col>17</xdr:col>
      <xdr:colOff>40822</xdr:colOff>
      <xdr:row>225</xdr:row>
      <xdr:rowOff>143807</xdr:rowOff>
    </xdr:to>
    <xdr:pic>
      <xdr:nvPicPr>
        <xdr:cNvPr id="19" name="Picture 1047">
          <a:extLst>
            <a:ext uri="{FF2B5EF4-FFF2-40B4-BE49-F238E27FC236}">
              <a16:creationId xmlns:a16="http://schemas.microsoft.com/office/drawing/2014/main" id="{1CAF93F3-98D8-460F-B383-85C0B9DF850B}"/>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0" y="52251429"/>
          <a:ext cx="14654893" cy="2919664"/>
        </a:xfrm>
        <a:prstGeom prst="rect">
          <a:avLst/>
        </a:prstGeom>
        <a:noFill/>
        <a:ln w="9525">
          <a:noFill/>
          <a:round/>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1746250</xdr:colOff>
      <xdr:row>3</xdr:row>
      <xdr:rowOff>47624</xdr:rowOff>
    </xdr:from>
    <xdr:to>
      <xdr:col>3</xdr:col>
      <xdr:colOff>473982</xdr:colOff>
      <xdr:row>3</xdr:row>
      <xdr:rowOff>841597</xdr:rowOff>
    </xdr:to>
    <xdr:pic>
      <xdr:nvPicPr>
        <xdr:cNvPr id="11" name="Рисунок 10" descr="https://breez.ru/images/catalog/hisense/2020_Hisense_Wi-Fi_DSC_0314.png">
          <a:extLst>
            <a:ext uri="{FF2B5EF4-FFF2-40B4-BE49-F238E27FC236}">
              <a16:creationId xmlns:a16="http://schemas.microsoft.com/office/drawing/2014/main" id="{00000000-0008-0000-0800-00000B000000}"/>
            </a:ext>
          </a:extLst>
        </xdr:cNvPr>
        <xdr:cNvPicPr>
          <a:picLocks noChangeAspect="1" noChangeArrowheads="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bwMode="auto">
        <a:xfrm>
          <a:off x="2955925" y="1904999"/>
          <a:ext cx="2366282" cy="793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11207</xdr:colOff>
      <xdr:row>0</xdr:row>
      <xdr:rowOff>22411</xdr:rowOff>
    </xdr:from>
    <xdr:to>
      <xdr:col>2</xdr:col>
      <xdr:colOff>148720</xdr:colOff>
      <xdr:row>1</xdr:row>
      <xdr:rowOff>1236</xdr:rowOff>
    </xdr:to>
    <xdr:pic>
      <xdr:nvPicPr>
        <xdr:cNvPr id="13" name="Рисунок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val="0"/>
            </a:ext>
          </a:extLst>
        </a:blip>
        <a:stretch>
          <a:fillRect/>
        </a:stretch>
      </xdr:blipFill>
      <xdr:spPr>
        <a:xfrm>
          <a:off x="11207" y="22411"/>
          <a:ext cx="2041152" cy="1264700"/>
        </a:xfrm>
        <a:prstGeom prst="rect">
          <a:avLst/>
        </a:prstGeom>
      </xdr:spPr>
    </xdr:pic>
    <xdr:clientData/>
  </xdr:twoCellAnchor>
  <xdr:oneCellAnchor>
    <xdr:from>
      <xdr:col>3</xdr:col>
      <xdr:colOff>683563</xdr:colOff>
      <xdr:row>0</xdr:row>
      <xdr:rowOff>67234</xdr:rowOff>
    </xdr:from>
    <xdr:ext cx="5085495" cy="1188210"/>
    <xdr:sp macro="" textlink="">
      <xdr:nvSpPr>
        <xdr:cNvPr id="15" name="TextBox 14">
          <a:extLst>
            <a:ext uri="{FF2B5EF4-FFF2-40B4-BE49-F238E27FC236}">
              <a16:creationId xmlns:a16="http://schemas.microsoft.com/office/drawing/2014/main" id="{00000000-0008-0000-0800-00000F000000}"/>
            </a:ext>
          </a:extLst>
        </xdr:cNvPr>
        <xdr:cNvSpPr txBox="1"/>
      </xdr:nvSpPr>
      <xdr:spPr>
        <a:xfrm>
          <a:off x="4316670" y="67234"/>
          <a:ext cx="5085495" cy="11882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algn="ctr"/>
          <a:r>
            <a:rPr lang="ru-RU" sz="2500" b="1" baseline="0">
              <a:solidFill>
                <a:srgbClr val="C00000"/>
              </a:solidFill>
            </a:rPr>
            <a:t>ПРАЙС-ЛИСТ 2026</a:t>
          </a:r>
        </a:p>
        <a:p>
          <a:pPr algn="ctr"/>
          <a:r>
            <a:rPr lang="ru-RU" sz="2000" b="1" baseline="0">
              <a:solidFill>
                <a:srgbClr val="037D7A"/>
              </a:solidFill>
            </a:rPr>
            <a:t>АКСЕССУАРЫ</a:t>
          </a:r>
          <a:endParaRPr lang="ru-RU" sz="2000" b="1">
            <a:solidFill>
              <a:srgbClr val="037D7A"/>
            </a:solidFill>
          </a:endParaRPr>
        </a:p>
      </xdr:txBody>
    </xdr:sp>
    <xdr:clientData/>
  </xdr:oneCellAnchor>
  <xdr:twoCellAnchor editAs="oneCell">
    <xdr:from>
      <xdr:col>3</xdr:col>
      <xdr:colOff>925286</xdr:colOff>
      <xdr:row>72</xdr:row>
      <xdr:rowOff>68035</xdr:rowOff>
    </xdr:from>
    <xdr:to>
      <xdr:col>8</xdr:col>
      <xdr:colOff>621655</xdr:colOff>
      <xdr:row>72</xdr:row>
      <xdr:rowOff>802821</xdr:rowOff>
    </xdr:to>
    <xdr:pic>
      <xdr:nvPicPr>
        <xdr:cNvPr id="17" name="Рисунок 16">
          <a:extLst>
            <a:ext uri="{FF2B5EF4-FFF2-40B4-BE49-F238E27FC236}">
              <a16:creationId xmlns:a16="http://schemas.microsoft.com/office/drawing/2014/main" id="{00000000-0008-0000-0800-00001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58393" y="22791964"/>
          <a:ext cx="6091726" cy="734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775607</xdr:colOff>
      <xdr:row>0</xdr:row>
      <xdr:rowOff>68036</xdr:rowOff>
    </xdr:from>
    <xdr:to>
      <xdr:col>12</xdr:col>
      <xdr:colOff>1189985</xdr:colOff>
      <xdr:row>0</xdr:row>
      <xdr:rowOff>1226596</xdr:rowOff>
    </xdr:to>
    <xdr:pic>
      <xdr:nvPicPr>
        <xdr:cNvPr id="9" name="Рисунок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4" cstate="hqprint">
          <a:extLst>
            <a:ext uri="{28A0092B-C50C-407E-A947-70E740481C1C}">
              <a14:useLocalDpi xmlns:a14="http://schemas.microsoft.com/office/drawing/2010/main" val="0"/>
            </a:ext>
          </a:extLst>
        </a:blip>
        <a:stretch>
          <a:fillRect/>
        </a:stretch>
      </xdr:blipFill>
      <xdr:spPr>
        <a:xfrm>
          <a:off x="12749893" y="68036"/>
          <a:ext cx="2428235" cy="1158560"/>
        </a:xfrm>
        <a:prstGeom prst="rect">
          <a:avLst/>
        </a:prstGeom>
      </xdr:spPr>
    </xdr:pic>
    <xdr:clientData/>
  </xdr:twoCellAnchor>
  <xdr:twoCellAnchor>
    <xdr:from>
      <xdr:col>0</xdr:col>
      <xdr:colOff>0</xdr:colOff>
      <xdr:row>83</xdr:row>
      <xdr:rowOff>0</xdr:rowOff>
    </xdr:from>
    <xdr:to>
      <xdr:col>13</xdr:col>
      <xdr:colOff>18241</xdr:colOff>
      <xdr:row>94</xdr:row>
      <xdr:rowOff>54428</xdr:rowOff>
    </xdr:to>
    <xdr:pic>
      <xdr:nvPicPr>
        <xdr:cNvPr id="2" name="Picture 1047">
          <a:extLst>
            <a:ext uri="{FF2B5EF4-FFF2-40B4-BE49-F238E27FC236}">
              <a16:creationId xmlns:a16="http://schemas.microsoft.com/office/drawing/2014/main" id="{363728D2-AB37-4A60-8145-C12FD20B6AD9}"/>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0" y="25363714"/>
          <a:ext cx="15299062" cy="3048000"/>
        </a:xfrm>
        <a:prstGeom prst="rect">
          <a:avLst/>
        </a:prstGeom>
        <a:noFill/>
        <a:ln w="9525">
          <a:noFill/>
          <a:round/>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66675</xdr:colOff>
      <xdr:row>0</xdr:row>
      <xdr:rowOff>0</xdr:rowOff>
    </xdr:from>
    <xdr:to>
      <xdr:col>11</xdr:col>
      <xdr:colOff>0</xdr:colOff>
      <xdr:row>0</xdr:row>
      <xdr:rowOff>0</xdr:rowOff>
    </xdr:to>
    <xdr:pic>
      <xdr:nvPicPr>
        <xdr:cNvPr id="2" name="Picture 1" descr="verx">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 y="0"/>
          <a:ext cx="54197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1550795</xdr:colOff>
      <xdr:row>6</xdr:row>
      <xdr:rowOff>226109</xdr:rowOff>
    </xdr:from>
    <xdr:ext cx="1990265" cy="1646439"/>
    <xdr:pic>
      <xdr:nvPicPr>
        <xdr:cNvPr id="8" name="Рисунок 7">
          <a:extLst>
            <a:ext uri="{FF2B5EF4-FFF2-40B4-BE49-F238E27FC236}">
              <a16:creationId xmlns:a16="http://schemas.microsoft.com/office/drawing/2014/main" id="{00000000-0008-0000-0900-000008000000}"/>
            </a:ext>
          </a:extLst>
        </xdr:cNvPr>
        <xdr:cNvPicPr>
          <a:picLocks noChangeAspect="1"/>
        </xdr:cNvPicPr>
      </xdr:nvPicPr>
      <xdr:blipFill>
        <a:blip xmlns:r="http://schemas.openxmlformats.org/officeDocument/2006/relationships" r:embed="rId2" cstate="email">
          <a:extLst>
            <a:ext uri="{BEBA8EAE-BF5A-486C-A8C5-ECC9F3942E4B}">
              <a14:imgProps xmlns:a14="http://schemas.microsoft.com/office/drawing/2010/main">
                <a14:imgLayer r:embed="rId3">
                  <a14:imgEffect>
                    <a14:backgroundRemoval t="8631" b="97274" l="9955" r="89970">
                      <a14:foregroundMark x1="80129" y1="62692" x2="78463" y2="96309"/>
                      <a14:foregroundMark x1="78463" y1="96309" x2="19796" y2="97331"/>
                      <a14:foregroundMark x1="19796" y1="97331" x2="18849" y2="63032"/>
                      <a14:foregroundMark x1="18849" y1="63032" x2="18395" y2="61556"/>
                      <a14:foregroundMark x1="71310" y1="9767" x2="24527" y2="8631"/>
                      <a14:foregroundMark x1="73240" y1="9199" x2="69417" y2="10335"/>
                    </a14:backgroundRemoval>
                  </a14:imgEffect>
                </a14:imgLayer>
              </a14:imgProps>
            </a:ext>
            <a:ext uri="{28A0092B-C50C-407E-A947-70E740481C1C}">
              <a14:useLocalDpi xmlns:a14="http://schemas.microsoft.com/office/drawing/2010/main"/>
            </a:ext>
          </a:extLst>
        </a:blip>
        <a:stretch>
          <a:fillRect/>
        </a:stretch>
      </xdr:blipFill>
      <xdr:spPr>
        <a:xfrm>
          <a:off x="2761030" y="3061197"/>
          <a:ext cx="1990265" cy="1646439"/>
        </a:xfrm>
        <a:prstGeom prst="rect">
          <a:avLst/>
        </a:prstGeom>
      </xdr:spPr>
    </xdr:pic>
    <xdr:clientData/>
  </xdr:oneCellAnchor>
  <xdr:oneCellAnchor>
    <xdr:from>
      <xdr:col>0</xdr:col>
      <xdr:colOff>33618</xdr:colOff>
      <xdr:row>0</xdr:row>
      <xdr:rowOff>0</xdr:rowOff>
    </xdr:from>
    <xdr:ext cx="2014817" cy="1256340"/>
    <xdr:pic>
      <xdr:nvPicPr>
        <xdr:cNvPr id="9" name="Рисунок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val="0"/>
            </a:ext>
          </a:extLst>
        </a:blip>
        <a:stretch>
          <a:fillRect/>
        </a:stretch>
      </xdr:blipFill>
      <xdr:spPr>
        <a:xfrm>
          <a:off x="33618" y="0"/>
          <a:ext cx="2014817" cy="1256340"/>
        </a:xfrm>
        <a:prstGeom prst="rect">
          <a:avLst/>
        </a:prstGeom>
      </xdr:spPr>
    </xdr:pic>
    <xdr:clientData/>
  </xdr:oneCellAnchor>
  <xdr:oneCellAnchor>
    <xdr:from>
      <xdr:col>2</xdr:col>
      <xdr:colOff>618004</xdr:colOff>
      <xdr:row>0</xdr:row>
      <xdr:rowOff>80121</xdr:rowOff>
    </xdr:from>
    <xdr:ext cx="7844118" cy="1266501"/>
    <xdr:sp macro="" textlink="">
      <xdr:nvSpPr>
        <xdr:cNvPr id="11" name="TextBox 10">
          <a:extLst>
            <a:ext uri="{FF2B5EF4-FFF2-40B4-BE49-F238E27FC236}">
              <a16:creationId xmlns:a16="http://schemas.microsoft.com/office/drawing/2014/main" id="{00000000-0008-0000-0900-00000B000000}"/>
            </a:ext>
          </a:extLst>
        </xdr:cNvPr>
        <xdr:cNvSpPr txBox="1"/>
      </xdr:nvSpPr>
      <xdr:spPr>
        <a:xfrm>
          <a:off x="3553945" y="80121"/>
          <a:ext cx="7844118" cy="1266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КОНДИЦИОНИРОВАНИЯ</a:t>
          </a:r>
        </a:p>
        <a:p>
          <a:pPr marL="0" marR="0" lvl="0" indent="0" algn="ctr" defTabSz="914400" eaLnBrk="1" fontAlgn="auto" latinLnBrk="0" hangingPunct="1">
            <a:lnSpc>
              <a:spcPct val="100000"/>
            </a:lnSpc>
            <a:spcBef>
              <a:spcPts val="0"/>
            </a:spcBef>
            <a:spcAft>
              <a:spcPts val="0"/>
            </a:spcAft>
            <a:buClrTx/>
            <a:buSzTx/>
            <a:buFontTx/>
            <a:buNone/>
            <a:tabLst/>
            <a:defRPr/>
          </a:pPr>
          <a:r>
            <a:rPr lang="ru-RU" sz="2500" b="1" baseline="0">
              <a:solidFill>
                <a:srgbClr val="037D7A"/>
              </a:solidFill>
              <a:latin typeface="+mn-lt"/>
              <a:ea typeface="+mn-ea"/>
              <a:cs typeface="+mn-cs"/>
            </a:rPr>
            <a:t>ПРАЙС-ЛИСТ</a:t>
          </a:r>
          <a:r>
            <a:rPr lang="ru-RU" sz="2500" b="1" baseline="0">
              <a:solidFill>
                <a:srgbClr val="C00000"/>
              </a:solidFill>
              <a:latin typeface="+mn-lt"/>
              <a:ea typeface="+mn-ea"/>
              <a:cs typeface="+mn-cs"/>
            </a:rPr>
            <a:t> 2026</a:t>
          </a:r>
        </a:p>
        <a:p>
          <a:pPr algn="ctr"/>
          <a:r>
            <a:rPr lang="ru-RU" sz="2500" b="1" baseline="0">
              <a:solidFill>
                <a:srgbClr val="C00000"/>
              </a:solidFill>
            </a:rPr>
            <a:t> </a:t>
          </a:r>
          <a:r>
            <a:rPr lang="ru-RU" sz="2000" b="1" baseline="0">
              <a:solidFill>
                <a:srgbClr val="037D7A"/>
              </a:solidFill>
            </a:rPr>
            <a:t>МОБИЛЬНЫЕ КОНДИЦИОНЕРЫ</a:t>
          </a:r>
          <a:endParaRPr lang="ru-RU" sz="2000" b="1">
            <a:solidFill>
              <a:srgbClr val="037D7A"/>
            </a:solidFill>
          </a:endParaRPr>
        </a:p>
      </xdr:txBody>
    </xdr:sp>
    <xdr:clientData/>
  </xdr:oneCellAnchor>
  <xdr:oneCellAnchor>
    <xdr:from>
      <xdr:col>13</xdr:col>
      <xdr:colOff>560857</xdr:colOff>
      <xdr:row>10</xdr:row>
      <xdr:rowOff>270061</xdr:rowOff>
    </xdr:from>
    <xdr:ext cx="524329" cy="538680"/>
    <xdr:pic>
      <xdr:nvPicPr>
        <xdr:cNvPr id="12" name="Рисунок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5"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7876057" y="1784536"/>
          <a:ext cx="524329" cy="538680"/>
        </a:xfrm>
        <a:prstGeom prst="rect">
          <a:avLst/>
        </a:prstGeom>
      </xdr:spPr>
    </xdr:pic>
    <xdr:clientData/>
  </xdr:oneCellAnchor>
  <xdr:oneCellAnchor>
    <xdr:from>
      <xdr:col>14</xdr:col>
      <xdr:colOff>361952</xdr:colOff>
      <xdr:row>11</xdr:row>
      <xdr:rowOff>3973</xdr:rowOff>
    </xdr:from>
    <xdr:ext cx="514348" cy="537968"/>
    <xdr:pic>
      <xdr:nvPicPr>
        <xdr:cNvPr id="16" name="Рисунок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6"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8286752" y="1785148"/>
          <a:ext cx="514348" cy="537968"/>
        </a:xfrm>
        <a:prstGeom prst="rect">
          <a:avLst/>
        </a:prstGeom>
      </xdr:spPr>
    </xdr:pic>
    <xdr:clientData/>
  </xdr:oneCellAnchor>
  <xdr:oneCellAnchor>
    <xdr:from>
      <xdr:col>14</xdr:col>
      <xdr:colOff>962026</xdr:colOff>
      <xdr:row>11</xdr:row>
      <xdr:rowOff>0</xdr:rowOff>
    </xdr:from>
    <xdr:ext cx="533266" cy="529762"/>
    <xdr:pic>
      <xdr:nvPicPr>
        <xdr:cNvPr id="18" name="Рисунок 17">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7"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8534401" y="1781175"/>
          <a:ext cx="533266" cy="529762"/>
        </a:xfrm>
        <a:prstGeom prst="rect">
          <a:avLst/>
        </a:prstGeom>
      </xdr:spPr>
    </xdr:pic>
    <xdr:clientData/>
  </xdr:oneCellAnchor>
  <xdr:twoCellAnchor editAs="oneCell">
    <xdr:from>
      <xdr:col>0</xdr:col>
      <xdr:colOff>705970</xdr:colOff>
      <xdr:row>5</xdr:row>
      <xdr:rowOff>270669</xdr:rowOff>
    </xdr:from>
    <xdr:to>
      <xdr:col>1</xdr:col>
      <xdr:colOff>1467971</xdr:colOff>
      <xdr:row>13</xdr:row>
      <xdr:rowOff>22412</xdr:rowOff>
    </xdr:to>
    <xdr:pic>
      <xdr:nvPicPr>
        <xdr:cNvPr id="19" name="Рисунок 18">
          <a:extLst>
            <a:ext uri="{FF2B5EF4-FFF2-40B4-BE49-F238E27FC236}">
              <a16:creationId xmlns:a16="http://schemas.microsoft.com/office/drawing/2014/main" id="{00000000-0008-0000-0900-000013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a:ext>
          </a:extLst>
        </a:blip>
        <a:srcRect/>
        <a:stretch>
          <a:fillRect/>
        </a:stretch>
      </xdr:blipFill>
      <xdr:spPr bwMode="auto">
        <a:xfrm>
          <a:off x="705970" y="2825610"/>
          <a:ext cx="1972236" cy="2015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13</xdr:col>
      <xdr:colOff>565897</xdr:colOff>
      <xdr:row>34</xdr:row>
      <xdr:rowOff>168088</xdr:rowOff>
    </xdr:from>
    <xdr:ext cx="524329" cy="538680"/>
    <xdr:pic>
      <xdr:nvPicPr>
        <xdr:cNvPr id="28" name="Рисунок 27">
          <a:extLst>
            <a:ext uri="{FF2B5EF4-FFF2-40B4-BE49-F238E27FC236}">
              <a16:creationId xmlns:a16="http://schemas.microsoft.com/office/drawing/2014/main" id="{00000000-0008-0000-0900-00001C000000}"/>
            </a:ext>
          </a:extLst>
        </xdr:cNvPr>
        <xdr:cNvPicPr>
          <a:picLocks noChangeAspect="1"/>
        </xdr:cNvPicPr>
      </xdr:nvPicPr>
      <xdr:blipFill>
        <a:blip xmlns:r="http://schemas.openxmlformats.org/officeDocument/2006/relationships" r:embed="rId5"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4662897" y="11732559"/>
          <a:ext cx="524329" cy="538680"/>
        </a:xfrm>
        <a:prstGeom prst="rect">
          <a:avLst/>
        </a:prstGeom>
      </xdr:spPr>
    </xdr:pic>
    <xdr:clientData/>
  </xdr:oneCellAnchor>
  <xdr:oneCellAnchor>
    <xdr:from>
      <xdr:col>14</xdr:col>
      <xdr:colOff>369794</xdr:colOff>
      <xdr:row>34</xdr:row>
      <xdr:rowOff>168089</xdr:rowOff>
    </xdr:from>
    <xdr:ext cx="515471" cy="517057"/>
    <xdr:pic>
      <xdr:nvPicPr>
        <xdr:cNvPr id="29" name="Рисунок 28">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9"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5284823" y="11732560"/>
          <a:ext cx="515471" cy="517057"/>
        </a:xfrm>
        <a:prstGeom prst="rect">
          <a:avLst/>
        </a:prstGeom>
      </xdr:spPr>
    </xdr:pic>
    <xdr:clientData/>
  </xdr:oneCellAnchor>
  <xdr:oneCellAnchor>
    <xdr:from>
      <xdr:col>14</xdr:col>
      <xdr:colOff>990601</xdr:colOff>
      <xdr:row>34</xdr:row>
      <xdr:rowOff>176743</xdr:rowOff>
    </xdr:from>
    <xdr:ext cx="523874" cy="517718"/>
    <xdr:pic>
      <xdr:nvPicPr>
        <xdr:cNvPr id="30" name="Рисунок 29">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10"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5905630" y="11741214"/>
          <a:ext cx="523874" cy="517718"/>
        </a:xfrm>
        <a:prstGeom prst="rect">
          <a:avLst/>
        </a:prstGeom>
      </xdr:spPr>
    </xdr:pic>
    <xdr:clientData/>
  </xdr:oneCellAnchor>
  <xdr:twoCellAnchor editAs="oneCell">
    <xdr:from>
      <xdr:col>0</xdr:col>
      <xdr:colOff>324971</xdr:colOff>
      <xdr:row>30</xdr:row>
      <xdr:rowOff>212912</xdr:rowOff>
    </xdr:from>
    <xdr:to>
      <xdr:col>1</xdr:col>
      <xdr:colOff>1410821</xdr:colOff>
      <xdr:row>37</xdr:row>
      <xdr:rowOff>30815</xdr:rowOff>
    </xdr:to>
    <xdr:pic>
      <xdr:nvPicPr>
        <xdr:cNvPr id="36" name="Рисунок 35">
          <a:extLst>
            <a:ext uri="{FF2B5EF4-FFF2-40B4-BE49-F238E27FC236}">
              <a16:creationId xmlns:a16="http://schemas.microsoft.com/office/drawing/2014/main" id="{00000000-0008-0000-0900-000024000000}"/>
            </a:ext>
          </a:extLst>
        </xdr:cNvPr>
        <xdr:cNvPicPr>
          <a:picLocks noChangeAspect="1" noChangeArrowheads="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t="3494"/>
        <a:stretch/>
      </xdr:blipFill>
      <xdr:spPr bwMode="auto">
        <a:xfrm>
          <a:off x="324971" y="8404412"/>
          <a:ext cx="2296085" cy="1857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13</xdr:col>
      <xdr:colOff>560857</xdr:colOff>
      <xdr:row>22</xdr:row>
      <xdr:rowOff>270061</xdr:rowOff>
    </xdr:from>
    <xdr:ext cx="524329" cy="538680"/>
    <xdr:pic>
      <xdr:nvPicPr>
        <xdr:cNvPr id="22" name="Рисунок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5"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6204269" y="4225737"/>
          <a:ext cx="524329" cy="538680"/>
        </a:xfrm>
        <a:prstGeom prst="rect">
          <a:avLst/>
        </a:prstGeom>
      </xdr:spPr>
    </xdr:pic>
    <xdr:clientData/>
  </xdr:oneCellAnchor>
  <xdr:oneCellAnchor>
    <xdr:from>
      <xdr:col>14</xdr:col>
      <xdr:colOff>361952</xdr:colOff>
      <xdr:row>23</xdr:row>
      <xdr:rowOff>3973</xdr:rowOff>
    </xdr:from>
    <xdr:ext cx="514348" cy="537968"/>
    <xdr:pic>
      <xdr:nvPicPr>
        <xdr:cNvPr id="23" name="Рисунок 22">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6"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6823393" y="4239797"/>
          <a:ext cx="514348" cy="537968"/>
        </a:xfrm>
        <a:prstGeom prst="rect">
          <a:avLst/>
        </a:prstGeom>
      </xdr:spPr>
    </xdr:pic>
    <xdr:clientData/>
  </xdr:oneCellAnchor>
  <xdr:oneCellAnchor>
    <xdr:from>
      <xdr:col>14</xdr:col>
      <xdr:colOff>962026</xdr:colOff>
      <xdr:row>23</xdr:row>
      <xdr:rowOff>0</xdr:rowOff>
    </xdr:from>
    <xdr:ext cx="533266" cy="529762"/>
    <xdr:pic>
      <xdr:nvPicPr>
        <xdr:cNvPr id="24" name="Рисунок 23">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7"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7423467" y="4235824"/>
          <a:ext cx="533266" cy="529762"/>
        </a:xfrm>
        <a:prstGeom prst="rect">
          <a:avLst/>
        </a:prstGeom>
      </xdr:spPr>
    </xdr:pic>
    <xdr:clientData/>
  </xdr:oneCellAnchor>
  <xdr:oneCellAnchor>
    <xdr:from>
      <xdr:col>1</xdr:col>
      <xdr:colOff>407809</xdr:colOff>
      <xdr:row>18</xdr:row>
      <xdr:rowOff>239832</xdr:rowOff>
    </xdr:from>
    <xdr:ext cx="980120" cy="1810548"/>
    <xdr:pic>
      <xdr:nvPicPr>
        <xdr:cNvPr id="26" name="Рисунок 25">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618845" y="6390261"/>
          <a:ext cx="980120" cy="1810548"/>
        </a:xfrm>
        <a:prstGeom prst="rect">
          <a:avLst/>
        </a:prstGeom>
        <a:effectLst>
          <a:outerShdw blurRad="50800" dist="38100" dir="5400000" algn="t" rotWithShape="0">
            <a:prstClr val="black">
              <a:alpha val="40000"/>
            </a:prstClr>
          </a:outerShdw>
        </a:effectLst>
      </xdr:spPr>
    </xdr:pic>
    <xdr:clientData/>
  </xdr:oneCellAnchor>
  <xdr:oneCellAnchor>
    <xdr:from>
      <xdr:col>0</xdr:col>
      <xdr:colOff>917561</xdr:colOff>
      <xdr:row>20</xdr:row>
      <xdr:rowOff>263824</xdr:rowOff>
    </xdr:from>
    <xdr:ext cx="385462" cy="874986"/>
    <xdr:pic>
      <xdr:nvPicPr>
        <xdr:cNvPr id="31" name="Рисунок 3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917561" y="6985753"/>
          <a:ext cx="385462" cy="874986"/>
        </a:xfrm>
        <a:prstGeom prst="rect">
          <a:avLst/>
        </a:prstGeom>
      </xdr:spPr>
    </xdr:pic>
    <xdr:clientData/>
  </xdr:oneCellAnchor>
  <xdr:twoCellAnchor editAs="oneCell">
    <xdr:from>
      <xdr:col>1</xdr:col>
      <xdr:colOff>1592035</xdr:colOff>
      <xdr:row>18</xdr:row>
      <xdr:rowOff>173751</xdr:rowOff>
    </xdr:from>
    <xdr:to>
      <xdr:col>2</xdr:col>
      <xdr:colOff>1537606</xdr:colOff>
      <xdr:row>25</xdr:row>
      <xdr:rowOff>99753</xdr:rowOff>
    </xdr:to>
    <xdr:pic>
      <xdr:nvPicPr>
        <xdr:cNvPr id="3" name="Рисунок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2803071" y="6324180"/>
          <a:ext cx="1673678" cy="1926252"/>
        </a:xfrm>
        <a:prstGeom prst="rect">
          <a:avLst/>
        </a:prstGeom>
      </xdr:spPr>
    </xdr:pic>
    <xdr:clientData/>
  </xdr:twoCellAnchor>
  <xdr:twoCellAnchor editAs="oneCell">
    <xdr:from>
      <xdr:col>12</xdr:col>
      <xdr:colOff>544286</xdr:colOff>
      <xdr:row>0</xdr:row>
      <xdr:rowOff>0</xdr:rowOff>
    </xdr:from>
    <xdr:to>
      <xdr:col>14</xdr:col>
      <xdr:colOff>1366878</xdr:colOff>
      <xdr:row>0</xdr:row>
      <xdr:rowOff>1158560</xdr:rowOff>
    </xdr:to>
    <xdr:pic>
      <xdr:nvPicPr>
        <xdr:cNvPr id="25" name="Рисунок 24">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15" cstate="hqprint">
          <a:extLst>
            <a:ext uri="{28A0092B-C50C-407E-A947-70E740481C1C}">
              <a14:useLocalDpi xmlns:a14="http://schemas.microsoft.com/office/drawing/2010/main" val="0"/>
            </a:ext>
          </a:extLst>
        </a:blip>
        <a:stretch>
          <a:fillRect/>
        </a:stretch>
      </xdr:blipFill>
      <xdr:spPr>
        <a:xfrm>
          <a:off x="15376072" y="0"/>
          <a:ext cx="2428235" cy="1158560"/>
        </a:xfrm>
        <a:prstGeom prst="rect">
          <a:avLst/>
        </a:prstGeom>
      </xdr:spPr>
    </xdr:pic>
    <xdr:clientData/>
  </xdr:twoCellAnchor>
  <xdr:twoCellAnchor>
    <xdr:from>
      <xdr:col>0</xdr:col>
      <xdr:colOff>54429</xdr:colOff>
      <xdr:row>40</xdr:row>
      <xdr:rowOff>122464</xdr:rowOff>
    </xdr:from>
    <xdr:to>
      <xdr:col>15</xdr:col>
      <xdr:colOff>0</xdr:colOff>
      <xdr:row>47</xdr:row>
      <xdr:rowOff>15952</xdr:rowOff>
    </xdr:to>
    <xdr:pic>
      <xdr:nvPicPr>
        <xdr:cNvPr id="4" name="Picture 1047">
          <a:extLst>
            <a:ext uri="{FF2B5EF4-FFF2-40B4-BE49-F238E27FC236}">
              <a16:creationId xmlns:a16="http://schemas.microsoft.com/office/drawing/2014/main" id="{75F2AC13-9A8C-4CC0-A415-E5E7938BB47F}"/>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54429" y="12396107"/>
          <a:ext cx="18111107" cy="3608238"/>
        </a:xfrm>
        <a:prstGeom prst="rect">
          <a:avLst/>
        </a:prstGeom>
        <a:noFill/>
        <a:ln w="9525">
          <a:noFill/>
          <a:round/>
          <a:headEnd/>
          <a:tailEnd/>
        </a:ln>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152400</xdr:colOff>
      <xdr:row>0</xdr:row>
      <xdr:rowOff>47625</xdr:rowOff>
    </xdr:from>
    <xdr:ext cx="2297113" cy="1096612"/>
    <xdr:pic>
      <xdr:nvPicPr>
        <xdr:cNvPr id="3" name="Рисунок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clrChange>
            <a:clrFrom>
              <a:srgbClr val="016958"/>
            </a:clrFrom>
            <a:clrTo>
              <a:srgbClr val="016958">
                <a:alpha val="0"/>
              </a:srgbClr>
            </a:clrTo>
          </a:clrChange>
        </a:blip>
        <a:stretch>
          <a:fillRect/>
        </a:stretch>
      </xdr:blipFill>
      <xdr:spPr>
        <a:xfrm>
          <a:off x="152400" y="47625"/>
          <a:ext cx="2297113" cy="1096612"/>
        </a:xfrm>
        <a:prstGeom prst="rect">
          <a:avLst/>
        </a:prstGeom>
      </xdr:spPr>
    </xdr:pic>
    <xdr:clientData/>
  </xdr:oneCellAnchor>
  <xdr:twoCellAnchor editAs="oneCell">
    <xdr:from>
      <xdr:col>0</xdr:col>
      <xdr:colOff>140806</xdr:colOff>
      <xdr:row>7</xdr:row>
      <xdr:rowOff>24849</xdr:rowOff>
    </xdr:from>
    <xdr:to>
      <xdr:col>3</xdr:col>
      <xdr:colOff>190502</xdr:colOff>
      <xdr:row>13</xdr:row>
      <xdr:rowOff>206267</xdr:rowOff>
    </xdr:to>
    <xdr:pic>
      <xdr:nvPicPr>
        <xdr:cNvPr id="7" name="Рисунок 6">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140806" y="2327414"/>
          <a:ext cx="3180522" cy="1374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xdr:colOff>
      <xdr:row>17</xdr:row>
      <xdr:rowOff>0</xdr:rowOff>
    </xdr:from>
    <xdr:to>
      <xdr:col>13</xdr:col>
      <xdr:colOff>11207</xdr:colOff>
      <xdr:row>29</xdr:row>
      <xdr:rowOff>70550</xdr:rowOff>
    </xdr:to>
    <xdr:pic>
      <xdr:nvPicPr>
        <xdr:cNvPr id="2" name="Picture 1047">
          <a:extLst>
            <a:ext uri="{FF2B5EF4-FFF2-40B4-BE49-F238E27FC236}">
              <a16:creationId xmlns:a16="http://schemas.microsoft.com/office/drawing/2014/main" id="{841845F7-946D-4228-9953-B477A190806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 y="4359088"/>
          <a:ext cx="13122088" cy="2614286"/>
        </a:xfrm>
        <a:prstGeom prst="rect">
          <a:avLst/>
        </a:prstGeom>
        <a:noFill/>
        <a:ln w="9525">
          <a:noFill/>
          <a:round/>
          <a:headEnd/>
          <a:tailEnd/>
        </a:ln>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2014817" cy="1256340"/>
    <xdr:pic>
      <xdr:nvPicPr>
        <xdr:cNvPr id="2" name="Рисунок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val="0"/>
            </a:ext>
          </a:extLst>
        </a:blip>
        <a:stretch>
          <a:fillRect/>
        </a:stretch>
      </xdr:blipFill>
      <xdr:spPr>
        <a:xfrm>
          <a:off x="0" y="0"/>
          <a:ext cx="2014817" cy="1256340"/>
        </a:xfrm>
        <a:prstGeom prst="rect">
          <a:avLst/>
        </a:prstGeom>
      </xdr:spPr>
    </xdr:pic>
    <xdr:clientData/>
  </xdr:oneCellAnchor>
  <xdr:oneCellAnchor>
    <xdr:from>
      <xdr:col>2</xdr:col>
      <xdr:colOff>843643</xdr:colOff>
      <xdr:row>0</xdr:row>
      <xdr:rowOff>0</xdr:rowOff>
    </xdr:from>
    <xdr:ext cx="7844118" cy="1109919"/>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3779584" y="0"/>
          <a:ext cx="7844118" cy="1109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ru-RU" sz="2500" b="1">
              <a:solidFill>
                <a:schemeClr val="tx1">
                  <a:lumMod val="65000"/>
                  <a:lumOff val="35000"/>
                </a:schemeClr>
              </a:solidFill>
            </a:rPr>
            <a:t>СИСТЕМЫ</a:t>
          </a:r>
          <a:r>
            <a:rPr lang="ru-RU" sz="2500" b="1" baseline="0">
              <a:solidFill>
                <a:schemeClr val="tx1">
                  <a:lumMod val="65000"/>
                  <a:lumOff val="35000"/>
                </a:schemeClr>
              </a:solidFill>
            </a:rPr>
            <a:t> ОБРАБОТКИ ВОЗДУХА</a:t>
          </a:r>
        </a:p>
        <a:p>
          <a:pPr algn="ctr" eaLnBrk="1" fontAlgn="auto" latinLnBrk="0" hangingPunct="1"/>
          <a:r>
            <a:rPr lang="ru-RU" sz="2000" b="1" baseline="0">
              <a:solidFill>
                <a:srgbClr val="037D7A"/>
              </a:solidFill>
              <a:latin typeface="+mn-lt"/>
              <a:ea typeface="+mn-ea"/>
              <a:cs typeface="+mn-cs"/>
            </a:rPr>
            <a:t>ПРАЙС-ЛИСТ  </a:t>
          </a:r>
          <a:r>
            <a:rPr lang="ru-RU" sz="2000" b="1" baseline="0">
              <a:solidFill>
                <a:srgbClr val="C00000"/>
              </a:solidFill>
              <a:latin typeface="+mn-lt"/>
              <a:ea typeface="+mn-ea"/>
              <a:cs typeface="+mn-cs"/>
            </a:rPr>
            <a:t>2026</a:t>
          </a:r>
        </a:p>
        <a:p>
          <a:pPr algn="ctr" eaLnBrk="1" fontAlgn="auto" latinLnBrk="0" hangingPunct="1"/>
          <a:r>
            <a:rPr lang="ru-RU" sz="2000" b="1" baseline="0">
              <a:solidFill>
                <a:srgbClr val="037D7A"/>
              </a:solidFill>
            </a:rPr>
            <a:t>БЫТОВЫЕ ОСУШИТЕЛИ ВОЗДУХА</a:t>
          </a:r>
          <a:endParaRPr lang="ru-RU" sz="2000" b="1">
            <a:solidFill>
              <a:srgbClr val="037D7A"/>
            </a:solidFill>
          </a:endParaRPr>
        </a:p>
      </xdr:txBody>
    </xdr:sp>
    <xdr:clientData/>
  </xdr:oneCellAnchor>
  <xdr:twoCellAnchor editAs="oneCell">
    <xdr:from>
      <xdr:col>12</xdr:col>
      <xdr:colOff>819993</xdr:colOff>
      <xdr:row>4</xdr:row>
      <xdr:rowOff>64611</xdr:rowOff>
    </xdr:from>
    <xdr:to>
      <xdr:col>13</xdr:col>
      <xdr:colOff>499105</xdr:colOff>
      <xdr:row>6</xdr:row>
      <xdr:rowOff>3708</xdr:rowOff>
    </xdr:to>
    <xdr:pic>
      <xdr:nvPicPr>
        <xdr:cNvPr id="6" name="Рисунок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4059743" y="2731611"/>
          <a:ext cx="498262" cy="491547"/>
        </a:xfrm>
        <a:prstGeom prst="rect">
          <a:avLst/>
        </a:prstGeom>
      </xdr:spPr>
    </xdr:pic>
    <xdr:clientData/>
  </xdr:twoCellAnchor>
  <xdr:twoCellAnchor editAs="oneCell">
    <xdr:from>
      <xdr:col>13</xdr:col>
      <xdr:colOff>552129</xdr:colOff>
      <xdr:row>4</xdr:row>
      <xdr:rowOff>69717</xdr:rowOff>
    </xdr:from>
    <xdr:to>
      <xdr:col>13</xdr:col>
      <xdr:colOff>1039002</xdr:colOff>
      <xdr:row>5</xdr:row>
      <xdr:rowOff>267340</xdr:rowOff>
    </xdr:to>
    <xdr:pic>
      <xdr:nvPicPr>
        <xdr:cNvPr id="7" name="Рисунок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3"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4611029" y="2736717"/>
          <a:ext cx="486873" cy="473848"/>
        </a:xfrm>
        <a:prstGeom prst="rect">
          <a:avLst/>
        </a:prstGeom>
      </xdr:spPr>
    </xdr:pic>
    <xdr:clientData/>
  </xdr:twoCellAnchor>
  <xdr:twoCellAnchor editAs="oneCell">
    <xdr:from>
      <xdr:col>13</xdr:col>
      <xdr:colOff>1062295</xdr:colOff>
      <xdr:row>4</xdr:row>
      <xdr:rowOff>74136</xdr:rowOff>
    </xdr:from>
    <xdr:to>
      <xdr:col>13</xdr:col>
      <xdr:colOff>1561910</xdr:colOff>
      <xdr:row>6</xdr:row>
      <xdr:rowOff>19707</xdr:rowOff>
    </xdr:to>
    <xdr:pic>
      <xdr:nvPicPr>
        <xdr:cNvPr id="8" name="Рисунок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4" cstate="email">
          <a:clrChange>
            <a:clrFrom>
              <a:srgbClr val="FFFFFF"/>
            </a:clrFrom>
            <a:clrTo>
              <a:srgbClr val="FFFFFF">
                <a:alpha val="0"/>
              </a:srgbClr>
            </a:clrTo>
          </a:clrChange>
          <a:extLst>
            <a:ext uri="{28A0092B-C50C-407E-A947-70E740481C1C}">
              <a14:useLocalDpi xmlns:a14="http://schemas.microsoft.com/office/drawing/2010/main"/>
            </a:ext>
          </a:extLst>
        </a:blip>
        <a:stretch>
          <a:fillRect/>
        </a:stretch>
      </xdr:blipFill>
      <xdr:spPr>
        <a:xfrm>
          <a:off x="15121195" y="2741136"/>
          <a:ext cx="499615" cy="498021"/>
        </a:xfrm>
        <a:prstGeom prst="rect">
          <a:avLst/>
        </a:prstGeom>
      </xdr:spPr>
    </xdr:pic>
    <xdr:clientData/>
  </xdr:twoCellAnchor>
  <xdr:twoCellAnchor editAs="oneCell">
    <xdr:from>
      <xdr:col>0</xdr:col>
      <xdr:colOff>425824</xdr:colOff>
      <xdr:row>4</xdr:row>
      <xdr:rowOff>212912</xdr:rowOff>
    </xdr:from>
    <xdr:to>
      <xdr:col>1</xdr:col>
      <xdr:colOff>1625974</xdr:colOff>
      <xdr:row>12</xdr:row>
      <xdr:rowOff>29696</xdr:rowOff>
    </xdr:to>
    <xdr:pic>
      <xdr:nvPicPr>
        <xdr:cNvPr id="10" name="Рисунок 9">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a:ext>
          </a:extLst>
        </a:blip>
        <a:srcRect/>
        <a:stretch>
          <a:fillRect/>
        </a:stretch>
      </xdr:blipFill>
      <xdr:spPr bwMode="auto">
        <a:xfrm>
          <a:off x="425824" y="2891118"/>
          <a:ext cx="2410385" cy="2057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0</xdr:row>
      <xdr:rowOff>0</xdr:rowOff>
    </xdr:from>
    <xdr:to>
      <xdr:col>13</xdr:col>
      <xdr:colOff>1610206</xdr:colOff>
      <xdr:row>0</xdr:row>
      <xdr:rowOff>1158560</xdr:rowOff>
    </xdr:to>
    <xdr:pic>
      <xdr:nvPicPr>
        <xdr:cNvPr id="12" name="Рисунок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6" cstate="hqprint">
          <a:extLst>
            <a:ext uri="{28A0092B-C50C-407E-A947-70E740481C1C}">
              <a14:useLocalDpi xmlns:a14="http://schemas.microsoft.com/office/drawing/2010/main" val="0"/>
            </a:ext>
          </a:extLst>
        </a:blip>
        <a:stretch>
          <a:fillRect/>
        </a:stretch>
      </xdr:blipFill>
      <xdr:spPr>
        <a:xfrm>
          <a:off x="14791765" y="0"/>
          <a:ext cx="2428235" cy="1158560"/>
        </a:xfrm>
        <a:prstGeom prst="rect">
          <a:avLst/>
        </a:prstGeom>
      </xdr:spPr>
    </xdr:pic>
    <xdr:clientData/>
  </xdr:twoCellAnchor>
  <xdr:twoCellAnchor>
    <xdr:from>
      <xdr:col>0</xdr:col>
      <xdr:colOff>11206</xdr:colOff>
      <xdr:row>14</xdr:row>
      <xdr:rowOff>89646</xdr:rowOff>
    </xdr:from>
    <xdr:to>
      <xdr:col>14</xdr:col>
      <xdr:colOff>33618</xdr:colOff>
      <xdr:row>25</xdr:row>
      <xdr:rowOff>42618</xdr:rowOff>
    </xdr:to>
    <xdr:pic>
      <xdr:nvPicPr>
        <xdr:cNvPr id="4" name="Picture 1047">
          <a:extLst>
            <a:ext uri="{FF2B5EF4-FFF2-40B4-BE49-F238E27FC236}">
              <a16:creationId xmlns:a16="http://schemas.microsoft.com/office/drawing/2014/main" id="{86290FCC-938C-4DBA-8841-ED1D11CB9CD7}"/>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1206" y="5490881"/>
          <a:ext cx="17369118" cy="3460413"/>
        </a:xfrm>
        <a:prstGeom prst="rect">
          <a:avLst/>
        </a:prstGeom>
        <a:noFill/>
        <a:ln w="9525">
          <a:noFill/>
          <a:round/>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cs.local\bport\&#1052;&#1072;&#1088;&#1082;&#1077;&#1090;&#1080;&#1085;&#1075;_&#1080;_&#1088;&#1077;&#1082;&#1083;&#1072;&#1084;&#1072;\&#1052;&#1072;&#1088;&#1082;&#1077;&#1090;&#1080;&#1085;&#1075;_&#1080;_&#1088;&#1077;&#1082;&#1083;&#1072;&#1084;&#1072;_Privat\&#1052;&#1040;&#1056;&#1050;&#1045;&#1058;&#1048;&#1053;&#1043;\&#1062;&#1077;&#1085;&#1086;&#1074;&#1086;&#1081;_&#1072;&#1085;&#1072;&#1083;&#1080;&#1079;\&#1057;&#1055;&#1051;&#1048;&#1058;&#1067;\2025\&#1052;&#1054;&#1053;&#1048;&#1058;&#1054;&#1056;&#1048;&#1053;&#1043;&#1048;_2025\12_&#1044;&#1077;&#1082;&#1072;&#1073;&#1088;&#1103;\&#1053;&#1044;&#1057;_&#1087;&#1088;&#1072;&#1081;&#1089;&#1099;_01_01_2026\2026-01-01%20&#1055;&#1056;&#1040;&#1049;&#1057;%20&#1056;&#1040;&#1057;&#1061;&#1054;&#1044;&#1053;&#1067;&#1045;%20&#1052;&#1040;&#1058;&#1045;&#1056;&#1048;&#1040;&#1051;&#1067;_LI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cs.local\bport\Dilers\&#1055;&#1088;&#1072;&#1081;&#1089;&#1099;\&#1050;&#1086;&#1085;&#1076;&#1080;&#1094;&#1080;&#1086;&#1085;&#1077;&#1088;&#1099;%202016\ROYAL_CLIMA\ROYAL%20CLIMA_&#1087;&#1088;&#1072;&#1081;&#1089;-&#1083;&#1080;&#1089;&#1090;_&#1089;_04-12-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cs.local\bport\&#1052;&#1072;&#1088;&#1082;&#1077;&#1090;&#1080;&#1085;&#1075;_&#1080;_&#1088;&#1077;&#1082;&#1083;&#1072;&#1084;&#1072;\&#1054;&#1041;&#1052;&#1045;&#1053;\&#1041;&#1099;&#1082;&#1086;&#1074;&#1072;\&#1087;&#1088;&#1072;&#1081;&#1089;_2025\HISENSE_&#1087;&#1088;&#1072;&#1081;&#1089;-&#1083;&#1080;&#1089;&#1090;_&#1089;_&#1085;&#1086;&#1074;&#1080;&#1085;&#1082;&#1072;&#1084;&#1080;_draft_&#1056;&#105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КИДКИ"/>
      <sheetName val="РАСХОДНЫЕ МАТЕРИАЛЫ (ВСЕ)"/>
    </sheetNames>
    <sheetDataSet>
      <sheetData sheetId="0"/>
      <sheetData sheetId="1">
        <row r="6">
          <cell r="A6" t="str">
            <v>НС-1251634</v>
          </cell>
          <cell r="B6" t="str">
            <v>Труба медная 6,35x0,61x15000мм (1/4"х0,024") Refpipe Master</v>
          </cell>
          <cell r="C6">
            <v>1</v>
          </cell>
          <cell r="D6">
            <v>10</v>
          </cell>
          <cell r="E6" t="str">
            <v>15x390x390</v>
          </cell>
          <cell r="F6">
            <v>1.47</v>
          </cell>
          <cell r="G6">
            <v>2773</v>
          </cell>
          <cell r="H6">
            <v>2255</v>
          </cell>
        </row>
        <row r="7">
          <cell r="A7" t="str">
            <v>НС-1251636</v>
          </cell>
          <cell r="B7" t="str">
            <v>Труба медная 9,52x0,65x15000мм (3/8"х0,026") Refpipe Master</v>
          </cell>
          <cell r="C7">
            <v>1</v>
          </cell>
          <cell r="D7">
            <v>10</v>
          </cell>
          <cell r="E7" t="str">
            <v>21x440x440</v>
          </cell>
          <cell r="F7">
            <v>2.46</v>
          </cell>
          <cell r="G7">
            <v>4520</v>
          </cell>
          <cell r="H7">
            <v>3676.42</v>
          </cell>
        </row>
        <row r="8">
          <cell r="A8" t="str">
            <v>НС-1251639</v>
          </cell>
          <cell r="B8" t="str">
            <v>Труба медная 12,7x0,71x15000мм (1/2"х0,028") Refpipe Master</v>
          </cell>
          <cell r="C8">
            <v>1</v>
          </cell>
          <cell r="D8" t="str">
            <v>5</v>
          </cell>
          <cell r="E8" t="str">
            <v>33x540x540</v>
          </cell>
          <cell r="F8">
            <v>3.58</v>
          </cell>
          <cell r="G8">
            <v>6830</v>
          </cell>
          <cell r="H8">
            <v>5555.22</v>
          </cell>
        </row>
        <row r="9">
          <cell r="A9" t="str">
            <v>НС-1251640</v>
          </cell>
          <cell r="B9" t="str">
            <v>Труба медная 15,88x0,75x15000мм (5/8"х0,030") Refpipe Master</v>
          </cell>
          <cell r="C9">
            <v>1</v>
          </cell>
          <cell r="D9">
            <v>4</v>
          </cell>
          <cell r="E9" t="str">
            <v>33x590x590</v>
          </cell>
          <cell r="F9">
            <v>4.78</v>
          </cell>
          <cell r="G9">
            <v>10081</v>
          </cell>
          <cell r="H9">
            <v>8199.73</v>
          </cell>
        </row>
        <row r="10">
          <cell r="A10" t="str">
            <v>НС-1251643</v>
          </cell>
          <cell r="B10" t="str">
            <v>Труба медная 19,05x0,81x15000мм (3/4"х0,032") Refpipe Master</v>
          </cell>
          <cell r="C10">
            <v>1</v>
          </cell>
          <cell r="D10">
            <v>3</v>
          </cell>
          <cell r="E10" t="str">
            <v>47x690x690</v>
          </cell>
          <cell r="F10">
            <v>6.22</v>
          </cell>
          <cell r="G10">
            <v>11853</v>
          </cell>
          <cell r="H10">
            <v>9640.4</v>
          </cell>
        </row>
        <row r="11">
          <cell r="A11" t="str">
            <v>НС-1263163</v>
          </cell>
          <cell r="B11" t="str">
            <v>Труба медная 06,35x0,61x50000мм (1/4"х0,024") Refpipe Master</v>
          </cell>
          <cell r="C11">
            <v>1</v>
          </cell>
          <cell r="D11" t="str">
            <v>5</v>
          </cell>
          <cell r="E11" t="str">
            <v>150х500х500</v>
          </cell>
          <cell r="F11">
            <v>4.8</v>
          </cell>
          <cell r="G11">
            <v>9367</v>
          </cell>
          <cell r="H11">
            <v>7619.15</v>
          </cell>
        </row>
        <row r="12">
          <cell r="A12" t="str">
            <v>НС-1263164</v>
          </cell>
          <cell r="B12" t="str">
            <v>Труба медная 09,52x0,65x50000мм (3/8"х0,026") Refpipe Master</v>
          </cell>
          <cell r="C12">
            <v>1</v>
          </cell>
          <cell r="D12" t="str">
            <v>3</v>
          </cell>
          <cell r="E12" t="str">
            <v>130х550х550</v>
          </cell>
          <cell r="F12">
            <v>8.0923404900000051</v>
          </cell>
          <cell r="G12">
            <v>15477</v>
          </cell>
          <cell r="H12">
            <v>12588.73</v>
          </cell>
        </row>
        <row r="13">
          <cell r="A13" t="str">
            <v>НС-1263166</v>
          </cell>
          <cell r="B13" t="str">
            <v>Труба медная 12,7x0,71x50000мм (1/2"х0,028") Refpipe Master</v>
          </cell>
          <cell r="C13">
            <v>1</v>
          </cell>
          <cell r="D13">
            <v>3</v>
          </cell>
          <cell r="E13" t="str">
            <v>125х600х600</v>
          </cell>
          <cell r="F13">
            <v>11.948536182000002</v>
          </cell>
          <cell r="G13">
            <v>16505</v>
          </cell>
          <cell r="H13">
            <v>13424.51</v>
          </cell>
        </row>
        <row r="14">
          <cell r="A14" t="str">
            <v>ТРУБА МЕДНАЯ REFPIPE STRONG     ICG Узбекистан, толстая стенка</v>
          </cell>
          <cell r="B14"/>
          <cell r="C14"/>
          <cell r="D14"/>
          <cell r="E14"/>
          <cell r="F14"/>
          <cell r="G14"/>
          <cell r="H14"/>
        </row>
        <row r="15">
          <cell r="A15" t="str">
            <v>НС-1263158</v>
          </cell>
          <cell r="B15" t="str">
            <v>Труба медная 6,35x0,76x50000мм (1/4"х0,030") Refpipe Strong</v>
          </cell>
          <cell r="C15">
            <v>1</v>
          </cell>
          <cell r="D15" t="str">
            <v>5</v>
          </cell>
          <cell r="E15" t="str">
            <v>150х500х500</v>
          </cell>
          <cell r="F15">
            <v>5.9629692719999987</v>
          </cell>
          <cell r="G15">
            <v>11224</v>
          </cell>
          <cell r="H15">
            <v>9128.9</v>
          </cell>
        </row>
        <row r="16">
          <cell r="A16" t="str">
            <v>НС-1263159</v>
          </cell>
          <cell r="B16" t="str">
            <v>Труба медная 9,52x0,81x50000мм (3/8"х0,032") Refpipe Strong</v>
          </cell>
          <cell r="C16">
            <v>1</v>
          </cell>
          <cell r="D16" t="str">
            <v>3</v>
          </cell>
          <cell r="E16" t="str">
            <v>130х550х550</v>
          </cell>
          <cell r="F16">
            <v>9.9023972580000024</v>
          </cell>
          <cell r="G16">
            <v>18705</v>
          </cell>
          <cell r="H16">
            <v>15213.88</v>
          </cell>
        </row>
        <row r="17">
          <cell r="A17" t="str">
            <v>НС-1263161</v>
          </cell>
          <cell r="B17" t="str">
            <v>Труба медная 12,7x0,81x50000мм (3/8"х0,032") Refpipe Strong</v>
          </cell>
          <cell r="C17">
            <v>1</v>
          </cell>
          <cell r="D17">
            <v>3</v>
          </cell>
          <cell r="E17" t="str">
            <v>125х600х600</v>
          </cell>
          <cell r="F17">
            <v>13.517738622000012</v>
          </cell>
          <cell r="G17">
            <v>24655</v>
          </cell>
          <cell r="H17">
            <v>20053.439999999999</v>
          </cell>
        </row>
        <row r="18">
          <cell r="A18" t="str">
            <v>K-FLEX полиэтилен PE FRIGO</v>
          </cell>
          <cell r="B18"/>
          <cell r="C18"/>
          <cell r="D18"/>
          <cell r="E18"/>
          <cell r="F18"/>
          <cell r="G18"/>
          <cell r="H18" t="str">
            <v>Скидка клиента</v>
          </cell>
        </row>
        <row r="19">
          <cell r="A19" t="str">
            <v>КОД</v>
          </cell>
          <cell r="B19" t="str">
            <v>ТЕПЛОИЗОЛЯЦИЯ</v>
          </cell>
          <cell r="C19" t="str">
            <v>Кратность отгрузки</v>
          </cell>
          <cell r="D19"/>
          <cell r="E19" t="str">
            <v>Габариты, мм</v>
          </cell>
          <cell r="F19" t="str">
            <v>Вес нетто, кг</v>
          </cell>
          <cell r="G19" t="str">
            <v>Розничная цена, руб</v>
          </cell>
          <cell r="H19" t="str">
            <v>Дилерская цена, руб</v>
          </cell>
        </row>
        <row r="20">
          <cell r="A20"/>
          <cell r="B20"/>
          <cell r="C20" t="str">
            <v>Мин. отгрузка с WMS, штук</v>
          </cell>
          <cell r="D20" t="str">
            <v>Упаковка, штук</v>
          </cell>
          <cell r="E20"/>
          <cell r="F20"/>
          <cell r="G20"/>
          <cell r="H20"/>
        </row>
        <row r="21">
          <cell r="A21" t="str">
            <v>НС-1241045</v>
          </cell>
          <cell r="B21" t="str">
            <v>Трубка K-FLEX PE FRIGO  6/6 (1/4”), 2м (полиэтилен)</v>
          </cell>
          <cell r="C21">
            <v>240</v>
          </cell>
          <cell r="D21" t="str">
            <v>240</v>
          </cell>
          <cell r="E21" t="str">
            <v>18х18х2000</v>
          </cell>
          <cell r="F21">
            <v>3.2258064516129031E-2</v>
          </cell>
          <cell r="G21">
            <v>20</v>
          </cell>
          <cell r="H21">
            <v>14.63</v>
          </cell>
        </row>
        <row r="22">
          <cell r="A22" t="str">
            <v>НС-1241063</v>
          </cell>
          <cell r="B22" t="str">
            <v>Трубка K-FLEX PE FRIGO 10/6 (3/8”), 2м (полиэтилен)</v>
          </cell>
          <cell r="C22">
            <v>160</v>
          </cell>
          <cell r="D22">
            <v>160</v>
          </cell>
          <cell r="E22" t="str">
            <v>22х22х2000</v>
          </cell>
          <cell r="F22">
            <v>4.5879120879120876E-2</v>
          </cell>
          <cell r="G22">
            <v>28</v>
          </cell>
          <cell r="H22">
            <v>20.46</v>
          </cell>
        </row>
        <row r="23">
          <cell r="A23" t="str">
            <v>НС-1241067</v>
          </cell>
          <cell r="B23" t="str">
            <v>Трубка K-FLEX PE FRIGO 12/6 (1/2”), 2м (полиэтилен)</v>
          </cell>
          <cell r="C23">
            <v>140</v>
          </cell>
          <cell r="D23" t="str">
            <v>140</v>
          </cell>
          <cell r="E23" t="str">
            <v>24х24х2000</v>
          </cell>
          <cell r="F23">
            <v>5.5696202531645575E-2</v>
          </cell>
          <cell r="G23">
            <v>32</v>
          </cell>
          <cell r="H23">
            <v>23.43</v>
          </cell>
        </row>
        <row r="24">
          <cell r="A24" t="str">
            <v>НС-1241076</v>
          </cell>
          <cell r="B24" t="str">
            <v>Трубка K-FLEX PE FRIGO 15/6 (5/8”), 2м (полиэтилен)</v>
          </cell>
          <cell r="C24">
            <v>100</v>
          </cell>
          <cell r="D24" t="str">
            <v>100</v>
          </cell>
          <cell r="E24" t="str">
            <v>27х27х2000</v>
          </cell>
          <cell r="F24">
            <v>5.1503759398496239E-2</v>
          </cell>
          <cell r="G24">
            <v>38</v>
          </cell>
          <cell r="H24">
            <v>27.830000000000002</v>
          </cell>
        </row>
        <row r="25">
          <cell r="A25" t="str">
            <v>НС-1241080</v>
          </cell>
          <cell r="B25" t="str">
            <v>Трубка K-FLEX PE FRIGO 18/6 (3/4”), 2м (полиэтилен)</v>
          </cell>
          <cell r="C25">
            <v>90</v>
          </cell>
          <cell r="D25" t="str">
            <v>90</v>
          </cell>
          <cell r="E25" t="str">
            <v>30х30х2000</v>
          </cell>
          <cell r="F25">
            <v>7.8181818181818172E-2</v>
          </cell>
          <cell r="G25">
            <v>42</v>
          </cell>
          <cell r="H25">
            <v>30.8</v>
          </cell>
        </row>
        <row r="26">
          <cell r="A26" t="str">
            <v>НС-1241083</v>
          </cell>
          <cell r="B26" t="str">
            <v>Трубка K-FLEX PE 06x022-2 FRIGO</v>
          </cell>
          <cell r="C26">
            <v>76</v>
          </cell>
          <cell r="D26">
            <v>76</v>
          </cell>
          <cell r="E26" t="str">
            <v>34х34х2000</v>
          </cell>
          <cell r="F26">
            <v>6.4444444444444443E-2</v>
          </cell>
          <cell r="G26">
            <v>46</v>
          </cell>
          <cell r="H26">
            <v>33.119999999999997</v>
          </cell>
        </row>
        <row r="27">
          <cell r="A27" t="str">
            <v>НС-1241084</v>
          </cell>
          <cell r="B27" t="str">
            <v>Трубка K-FLEX PE FRIGO 25/6 (1”), 2м (полиэтилен)</v>
          </cell>
          <cell r="C27">
            <v>60</v>
          </cell>
          <cell r="D27" t="str">
            <v>60</v>
          </cell>
          <cell r="E27" t="str">
            <v>37х37х2000</v>
          </cell>
          <cell r="F27">
            <v>9.3421052631578946E-2</v>
          </cell>
          <cell r="G27">
            <v>52</v>
          </cell>
          <cell r="H27">
            <v>38.06</v>
          </cell>
        </row>
        <row r="28">
          <cell r="A28" t="str">
            <v>НС-1241086</v>
          </cell>
          <cell r="B28" t="str">
            <v>Трубка K-FLEX PE FRIGO 28/6 (1-1/8”), 2м (полиэтилен)</v>
          </cell>
          <cell r="C28">
            <v>60</v>
          </cell>
          <cell r="D28" t="str">
            <v>60</v>
          </cell>
          <cell r="E28" t="str">
            <v>40х40х2000</v>
          </cell>
          <cell r="F28">
            <v>8.2307692307692304E-2</v>
          </cell>
          <cell r="G28">
            <v>58</v>
          </cell>
          <cell r="H28">
            <v>42.46</v>
          </cell>
        </row>
        <row r="29">
          <cell r="A29" t="str">
            <v>K-FLEX каучук 
ST, трубки</v>
          </cell>
          <cell r="B29"/>
          <cell r="C29"/>
          <cell r="D29"/>
          <cell r="E29"/>
          <cell r="F29"/>
          <cell r="G29"/>
          <cell r="H29"/>
        </row>
        <row r="30">
          <cell r="A30" t="str">
            <v>КОД</v>
          </cell>
          <cell r="B30" t="str">
            <v>ТЕПЛОИЗОЛЯЦИЯ</v>
          </cell>
          <cell r="C30" t="str">
            <v>Кратность отгрузки</v>
          </cell>
          <cell r="D30"/>
          <cell r="E30" t="str">
            <v>Габариты, мм</v>
          </cell>
          <cell r="F30" t="str">
            <v>Вес нетто, кг</v>
          </cell>
          <cell r="G30" t="str">
            <v>Розничная цена, руб</v>
          </cell>
          <cell r="H30" t="str">
            <v>Дилерская цена, руб</v>
          </cell>
        </row>
        <row r="31">
          <cell r="A31"/>
          <cell r="B31"/>
          <cell r="C31" t="str">
            <v>Мин. отгрузка с WMS, штук</v>
          </cell>
          <cell r="D31" t="str">
            <v>Упаковка, штук</v>
          </cell>
          <cell r="E31"/>
          <cell r="F31"/>
          <cell r="G31"/>
          <cell r="H31"/>
        </row>
        <row r="32">
          <cell r="A32" t="str">
            <v>НС-1247430</v>
          </cell>
          <cell r="B32" t="str">
            <v>Трубка K-FLEX 06x006-2 ST</v>
          </cell>
          <cell r="C32">
            <v>248</v>
          </cell>
          <cell r="D32">
            <v>248</v>
          </cell>
          <cell r="E32" t="str">
            <v>18х18х2000</v>
          </cell>
          <cell r="F32">
            <v>3.2258064516129031E-2</v>
          </cell>
          <cell r="G32">
            <v>88.160000000000011</v>
          </cell>
          <cell r="H32">
            <v>65.45</v>
          </cell>
        </row>
        <row r="33">
          <cell r="A33" t="str">
            <v>НС-1247432</v>
          </cell>
          <cell r="B33" t="str">
            <v>Трубка K-FLEX 06x010-2 ST</v>
          </cell>
          <cell r="C33">
            <v>182</v>
          </cell>
          <cell r="D33">
            <v>182</v>
          </cell>
          <cell r="E33" t="str">
            <v>22х22х2000</v>
          </cell>
          <cell r="F33">
            <v>4.5879120879120876E-2</v>
          </cell>
          <cell r="G33">
            <v>97.440000000000012</v>
          </cell>
          <cell r="H33">
            <v>72.27</v>
          </cell>
        </row>
        <row r="34">
          <cell r="A34" t="str">
            <v>НС-1247439</v>
          </cell>
          <cell r="B34" t="str">
            <v>Трубка K-FLEX 06x012-2 ST</v>
          </cell>
          <cell r="C34">
            <v>158</v>
          </cell>
          <cell r="D34">
            <v>158</v>
          </cell>
          <cell r="E34" t="str">
            <v>24х24х2000</v>
          </cell>
          <cell r="F34">
            <v>5.5696202531645575E-2</v>
          </cell>
          <cell r="G34">
            <v>102.08000000000001</v>
          </cell>
          <cell r="H34">
            <v>75.790000000000006</v>
          </cell>
        </row>
        <row r="35">
          <cell r="A35" t="str">
            <v>НС-1247442</v>
          </cell>
          <cell r="B35" t="str">
            <v>Трубка K-FLEX 06x015-2 ST</v>
          </cell>
          <cell r="C35">
            <v>133</v>
          </cell>
          <cell r="D35">
            <v>133</v>
          </cell>
          <cell r="E35" t="str">
            <v>27х27х2000</v>
          </cell>
          <cell r="F35">
            <v>5.1503759398496239E-2</v>
          </cell>
          <cell r="G35">
            <v>113.68</v>
          </cell>
          <cell r="H35">
            <v>84.37</v>
          </cell>
        </row>
        <row r="36">
          <cell r="A36" t="str">
            <v>НС-1247444</v>
          </cell>
          <cell r="B36" t="str">
            <v>Трубка K-FLEX 06x018-2 ST</v>
          </cell>
          <cell r="C36">
            <v>110</v>
          </cell>
          <cell r="D36">
            <v>110</v>
          </cell>
          <cell r="E36" t="str">
            <v>30х30х2000</v>
          </cell>
          <cell r="F36">
            <v>7.8181818181818172E-2</v>
          </cell>
          <cell r="G36">
            <v>122.96000000000001</v>
          </cell>
          <cell r="H36">
            <v>91.3</v>
          </cell>
        </row>
        <row r="37">
          <cell r="A37" t="str">
            <v>НС-1247448</v>
          </cell>
          <cell r="B37" t="str">
            <v>Трубка K-FLEX 06x022-2 ST</v>
          </cell>
          <cell r="C37">
            <v>90</v>
          </cell>
          <cell r="D37">
            <v>90</v>
          </cell>
          <cell r="E37" t="str">
            <v>34х34х2000</v>
          </cell>
          <cell r="F37">
            <v>6.4444444444444443E-2</v>
          </cell>
          <cell r="G37">
            <v>151.19999999999999</v>
          </cell>
          <cell r="H37">
            <v>122.98</v>
          </cell>
        </row>
        <row r="38">
          <cell r="A38" t="str">
            <v>НС-1247449</v>
          </cell>
          <cell r="B38" t="str">
            <v>Трубка K-FLEX 06x025-2 ST</v>
          </cell>
          <cell r="C38">
            <v>76</v>
          </cell>
          <cell r="D38">
            <v>76</v>
          </cell>
          <cell r="E38" t="str">
            <v>37х37х2000</v>
          </cell>
          <cell r="F38">
            <v>9.3421052631578946E-2</v>
          </cell>
          <cell r="G38">
            <v>184.79999999999998</v>
          </cell>
          <cell r="H38">
            <v>150.26</v>
          </cell>
        </row>
        <row r="39">
          <cell r="A39" t="str">
            <v>НС-1247451</v>
          </cell>
          <cell r="B39" t="str">
            <v>Трубка K-FLEX 06x028-2 ST</v>
          </cell>
          <cell r="C39">
            <v>65</v>
          </cell>
          <cell r="D39">
            <v>65</v>
          </cell>
          <cell r="E39" t="str">
            <v>40х40х2000</v>
          </cell>
          <cell r="F39">
            <v>8.2307692307692304E-2</v>
          </cell>
          <cell r="G39">
            <v>187.2</v>
          </cell>
          <cell r="H39">
            <v>152.24</v>
          </cell>
        </row>
        <row r="40">
          <cell r="A40" t="str">
            <v>K-FLEX ленты клейкие</v>
          </cell>
          <cell r="B40"/>
          <cell r="C40"/>
          <cell r="D40"/>
          <cell r="E40"/>
          <cell r="F40"/>
          <cell r="G40"/>
          <cell r="H40" t="str">
            <v>Скидка клиента</v>
          </cell>
        </row>
        <row r="41">
          <cell r="A41" t="str">
            <v>КОД</v>
          </cell>
          <cell r="B41" t="str">
            <v>ТЕПЛОИЗОЛЯЦИЯ</v>
          </cell>
          <cell r="C41" t="str">
            <v>Кратность отгрузки</v>
          </cell>
          <cell r="D41"/>
          <cell r="E41" t="str">
            <v>Габариты, мм</v>
          </cell>
          <cell r="F41" t="str">
            <v>Вес нетто, кг</v>
          </cell>
          <cell r="G41" t="str">
            <v>Розничная цена, руб</v>
          </cell>
          <cell r="H41" t="str">
            <v>Дилерская цена, руб</v>
          </cell>
        </row>
        <row r="42">
          <cell r="A42"/>
          <cell r="B42"/>
          <cell r="C42" t="str">
            <v>Мин. отгрузка с WMS, штук</v>
          </cell>
          <cell r="D42" t="str">
            <v>Упаковка, штук</v>
          </cell>
          <cell r="E42"/>
          <cell r="F42"/>
          <cell r="G42"/>
          <cell r="H42"/>
        </row>
        <row r="43">
          <cell r="A43" t="str">
            <v>НС-1438489</v>
          </cell>
          <cell r="B43" t="str">
            <v>Лента алюм. ALU CP</v>
          </cell>
          <cell r="C43">
            <v>1</v>
          </cell>
          <cell r="D43" t="str">
            <v>240</v>
          </cell>
          <cell r="E43" t="str">
            <v>18х18х2000</v>
          </cell>
          <cell r="F43">
            <v>3.2258064516129031E-2</v>
          </cell>
          <cell r="G43">
            <v>425</v>
          </cell>
          <cell r="H43">
            <v>345.73</v>
          </cell>
        </row>
        <row r="44">
          <cell r="A44" t="str">
            <v>НС-1438486</v>
          </cell>
          <cell r="B44" t="str">
            <v>Лента ТПЛ DUCT 1604H</v>
          </cell>
          <cell r="C44">
            <v>1</v>
          </cell>
          <cell r="D44">
            <v>160</v>
          </cell>
          <cell r="E44" t="str">
            <v>22х22х2000</v>
          </cell>
          <cell r="F44">
            <v>4.5879120879120876E-2</v>
          </cell>
          <cell r="G44">
            <v>476</v>
          </cell>
          <cell r="H44">
            <v>387.31</v>
          </cell>
        </row>
        <row r="45">
          <cell r="A45" t="str">
            <v>НС-1404952</v>
          </cell>
          <cell r="B45" t="str">
            <v>Лента винил. белая</v>
          </cell>
          <cell r="C45">
            <v>1</v>
          </cell>
          <cell r="D45" t="str">
            <v>140</v>
          </cell>
          <cell r="E45" t="str">
            <v>24х24х2000</v>
          </cell>
          <cell r="F45">
            <v>5.5696202531645575E-2</v>
          </cell>
          <cell r="G45">
            <v>413</v>
          </cell>
          <cell r="H45">
            <v>335.5</v>
          </cell>
        </row>
        <row r="46">
          <cell r="A46" t="str">
            <v>НАСОСЫ ДРЕНАЖНЫЕ</v>
          </cell>
          <cell r="B46"/>
          <cell r="C46"/>
          <cell r="D46"/>
          <cell r="E46"/>
          <cell r="F46"/>
          <cell r="G46"/>
          <cell r="H46" t="str">
            <v>Скидка клиента</v>
          </cell>
        </row>
        <row r="47">
          <cell r="A47" t="str">
            <v>КОД</v>
          </cell>
          <cell r="B47" t="str">
            <v xml:space="preserve">НАСОСЫ ДРЕНАЖНЫЕ </v>
          </cell>
          <cell r="C47"/>
          <cell r="D47" t="str">
            <v>Кратность отгрузки</v>
          </cell>
          <cell r="E47" t="str">
            <v>Габариты, мм</v>
          </cell>
          <cell r="F47" t="str">
            <v>Вес нетто, кг</v>
          </cell>
          <cell r="G47" t="str">
            <v>Розничная цена, руб</v>
          </cell>
          <cell r="H47" t="str">
            <v>Дилерская цена, руб</v>
          </cell>
        </row>
        <row r="48">
          <cell r="A48"/>
          <cell r="B48"/>
          <cell r="C48" t="str">
            <v>Нагнетание по вертикали</v>
          </cell>
          <cell r="D48" t="str">
            <v xml:space="preserve">Мин. отгрузка </v>
          </cell>
          <cell r="E48"/>
          <cell r="F48"/>
          <cell r="G48"/>
          <cell r="H48"/>
        </row>
        <row r="49">
          <cell r="A49" t="str">
            <v>НС-1703122</v>
          </cell>
          <cell r="B49" t="str">
            <v>LP010-20CS распыл. 10 л/ч, 20м</v>
          </cell>
          <cell r="C49">
            <v>20</v>
          </cell>
          <cell r="D49">
            <v>1</v>
          </cell>
          <cell r="E49" t="str">
            <v>170x100x60</v>
          </cell>
          <cell r="F49">
            <v>0.8</v>
          </cell>
          <cell r="G49">
            <v>5390</v>
          </cell>
          <cell r="H49">
            <v>4381.96</v>
          </cell>
        </row>
        <row r="50">
          <cell r="A50" t="str">
            <v>НС-1703123</v>
          </cell>
          <cell r="B50" t="str">
            <v>LP015-60CS распыл. 15 л/ч, 60м</v>
          </cell>
          <cell r="C50">
            <v>60</v>
          </cell>
          <cell r="D50">
            <v>1</v>
          </cell>
          <cell r="E50" t="str">
            <v>170x100x60</v>
          </cell>
          <cell r="F50">
            <v>0.8</v>
          </cell>
          <cell r="G50">
            <v>9900</v>
          </cell>
          <cell r="H50">
            <v>8052.22</v>
          </cell>
        </row>
        <row r="51">
          <cell r="A51" t="str">
            <v>НС-1489615</v>
          </cell>
          <cell r="B51" t="str">
            <v>LP015-15FL 15л/ч, 15м</v>
          </cell>
          <cell r="C51">
            <v>15</v>
          </cell>
          <cell r="D51">
            <v>1</v>
          </cell>
          <cell r="E51" t="str">
            <v>180x98x85</v>
          </cell>
          <cell r="F51">
            <v>0.4</v>
          </cell>
          <cell r="G51">
            <v>3510</v>
          </cell>
          <cell r="H51">
            <v>2856.92</v>
          </cell>
        </row>
        <row r="52">
          <cell r="A52" t="str">
            <v>НС-1514830</v>
          </cell>
          <cell r="B52" t="str">
            <v>LP020-15FL 20л/ч, 15м</v>
          </cell>
          <cell r="C52">
            <v>15</v>
          </cell>
          <cell r="D52">
            <v>1</v>
          </cell>
          <cell r="E52" t="str">
            <v>250х50х170</v>
          </cell>
          <cell r="F52">
            <v>0.45</v>
          </cell>
          <cell r="G52">
            <v>4320</v>
          </cell>
          <cell r="H52">
            <v>3517.8</v>
          </cell>
        </row>
        <row r="53">
          <cell r="A53" t="str">
            <v>НС-1514831</v>
          </cell>
          <cell r="B53" t="str">
            <v>LP038-20FL 38л/ч, 20м</v>
          </cell>
          <cell r="C53">
            <v>20</v>
          </cell>
          <cell r="D53">
            <v>1</v>
          </cell>
          <cell r="E53" t="str">
            <v>250х50х170</v>
          </cell>
          <cell r="F53">
            <v>0.45</v>
          </cell>
          <cell r="G53">
            <v>4590</v>
          </cell>
          <cell r="H53">
            <v>3731.31</v>
          </cell>
        </row>
        <row r="54">
          <cell r="A54" t="str">
            <v>НС-1514832</v>
          </cell>
          <cell r="B54" t="str">
            <v>LP020-15WA накоп. 20л/ч, 15м</v>
          </cell>
          <cell r="C54">
            <v>15</v>
          </cell>
          <cell r="D54">
            <v>1</v>
          </cell>
          <cell r="E54" t="str">
            <v>190х170х90</v>
          </cell>
          <cell r="F54">
            <v>0.56999999999999995</v>
          </cell>
          <cell r="G54">
            <v>4320</v>
          </cell>
          <cell r="H54">
            <v>3517.8</v>
          </cell>
        </row>
        <row r="55">
          <cell r="A55" t="str">
            <v>НС-1514833</v>
          </cell>
          <cell r="B55" t="str">
            <v>LP038-20WA накоп. 38л/ч, 20м</v>
          </cell>
          <cell r="C55">
            <v>20</v>
          </cell>
          <cell r="D55">
            <v>1</v>
          </cell>
          <cell r="E55" t="str">
            <v>190х170х90</v>
          </cell>
          <cell r="F55">
            <v>0.56999999999999995</v>
          </cell>
          <cell r="G55">
            <v>4850</v>
          </cell>
          <cell r="H55">
            <v>3944.82</v>
          </cell>
        </row>
        <row r="56">
          <cell r="A56" t="str">
            <v>НС-1489617</v>
          </cell>
          <cell r="B56" t="str">
            <v>LP500-08TN накоп. 500л/ч, 8м</v>
          </cell>
          <cell r="C56">
            <v>8</v>
          </cell>
          <cell r="D56">
            <v>1</v>
          </cell>
          <cell r="E56" t="str">
            <v>333х170х150</v>
          </cell>
          <cell r="F56">
            <v>1.36</v>
          </cell>
          <cell r="G56">
            <v>4780</v>
          </cell>
          <cell r="H56">
            <v>3883.77</v>
          </cell>
        </row>
        <row r="57">
          <cell r="A57" t="str">
            <v>НС-1250687</v>
          </cell>
          <cell r="B57" t="str">
            <v>Aspen Mini Orange</v>
          </cell>
          <cell r="C57">
            <v>10</v>
          </cell>
          <cell r="D57">
            <v>1</v>
          </cell>
          <cell r="E57" t="str">
            <v>550x360x290</v>
          </cell>
          <cell r="F57">
            <v>0.56999999999999995</v>
          </cell>
          <cell r="G57">
            <v>20970</v>
          </cell>
          <cell r="H57">
            <v>17060.23</v>
          </cell>
        </row>
        <row r="58">
          <cell r="A58" t="str">
            <v>НС-1250696</v>
          </cell>
          <cell r="B58" t="str">
            <v>Aspen Mini Aqua</v>
          </cell>
          <cell r="C58">
            <v>10</v>
          </cell>
          <cell r="D58">
            <v>1</v>
          </cell>
          <cell r="E58" t="str">
            <v>270x170x55</v>
          </cell>
          <cell r="F58">
            <v>0.5</v>
          </cell>
          <cell r="G58">
            <v>20970</v>
          </cell>
          <cell r="H58">
            <v>17060.23</v>
          </cell>
        </row>
        <row r="59">
          <cell r="A59" t="str">
            <v>НС-1250719</v>
          </cell>
          <cell r="B59" t="str">
            <v>Aspen Hi Flow Max</v>
          </cell>
          <cell r="C59">
            <v>5</v>
          </cell>
          <cell r="D59">
            <v>1</v>
          </cell>
          <cell r="E59" t="str">
            <v>300x140x150</v>
          </cell>
          <cell r="F59">
            <v>2.1</v>
          </cell>
          <cell r="G59">
            <v>12750</v>
          </cell>
          <cell r="H59">
            <v>10370.36</v>
          </cell>
        </row>
        <row r="60">
          <cell r="A60" t="str">
            <v>НС-1415019</v>
          </cell>
          <cell r="B60" t="str">
            <v>RP-FL2015-R01</v>
          </cell>
          <cell r="C60">
            <v>15</v>
          </cell>
          <cell r="D60">
            <v>1</v>
          </cell>
          <cell r="E60" t="str">
            <v>250х50х170</v>
          </cell>
          <cell r="F60">
            <v>0.45</v>
          </cell>
          <cell r="G60">
            <v>2670</v>
          </cell>
          <cell r="H60">
            <v>2175.69</v>
          </cell>
        </row>
        <row r="61">
          <cell r="A61" t="str">
            <v>НС-1415020</v>
          </cell>
          <cell r="B61" t="str">
            <v>RP-FL3820-R01</v>
          </cell>
          <cell r="C61">
            <v>20</v>
          </cell>
          <cell r="D61">
            <v>1</v>
          </cell>
          <cell r="E61" t="str">
            <v>250х50х170</v>
          </cell>
          <cell r="F61">
            <v>0.45</v>
          </cell>
          <cell r="G61">
            <v>2790</v>
          </cell>
          <cell r="H61">
            <v>2267.21</v>
          </cell>
        </row>
        <row r="62">
          <cell r="A62" t="str">
            <v>НС-1415021</v>
          </cell>
          <cell r="B62" t="str">
            <v>RP-WA2015-D01</v>
          </cell>
          <cell r="C62">
            <v>15</v>
          </cell>
          <cell r="D62">
            <v>1</v>
          </cell>
          <cell r="E62" t="str">
            <v>190х170х90</v>
          </cell>
          <cell r="F62">
            <v>0.56999999999999995</v>
          </cell>
          <cell r="G62">
            <v>2910</v>
          </cell>
          <cell r="H62">
            <v>2368.96</v>
          </cell>
        </row>
        <row r="63">
          <cell r="A63" t="str">
            <v>НС-1415022</v>
          </cell>
          <cell r="B63" t="str">
            <v>RP-WA3820-D01</v>
          </cell>
          <cell r="C63">
            <v>20</v>
          </cell>
          <cell r="D63">
            <v>1</v>
          </cell>
          <cell r="E63" t="str">
            <v>190х170х90</v>
          </cell>
          <cell r="F63">
            <v>0.56999999999999995</v>
          </cell>
          <cell r="G63">
            <v>3050</v>
          </cell>
          <cell r="H63">
            <v>2480.7199999999998</v>
          </cell>
        </row>
        <row r="64">
          <cell r="A64" t="str">
            <v>УСТРОЙСТВА ЗИМНЕГО ПУСКА И РОТАЦИИ</v>
          </cell>
          <cell r="B64"/>
          <cell r="C64"/>
          <cell r="D64"/>
          <cell r="E64"/>
          <cell r="F64"/>
          <cell r="G64"/>
          <cell r="H64" t="str">
            <v>Скидка клиента</v>
          </cell>
        </row>
        <row r="65">
          <cell r="A65" t="str">
            <v>КОД</v>
          </cell>
          <cell r="B65" t="str">
            <v>УСТРОЙСТВА ЗИМНЕГО ПУСКА</v>
          </cell>
          <cell r="C65" t="str">
            <v>Кратность отгрузки</v>
          </cell>
          <cell r="D65"/>
          <cell r="E65" t="str">
            <v>Габариты, мм</v>
          </cell>
          <cell r="F65" t="str">
            <v>Вес нетто, кг</v>
          </cell>
          <cell r="G65" t="str">
            <v>Розничная цена, руб</v>
          </cell>
          <cell r="H65" t="str">
            <v>Дилерская цена, руб</v>
          </cell>
        </row>
        <row r="66">
          <cell r="A66"/>
          <cell r="B66"/>
          <cell r="C66" t="str">
            <v>Мин. отгрузка с WMS, штук</v>
          </cell>
          <cell r="D66" t="str">
            <v>Упаковка, штук</v>
          </cell>
          <cell r="E66"/>
          <cell r="F66"/>
          <cell r="G66"/>
          <cell r="H66"/>
        </row>
        <row r="67">
          <cell r="A67" t="str">
            <v>НС-1725244</v>
          </cell>
          <cell r="B67" t="str">
            <v>LA3-SD30 Зимний комплект до -30С LAMPRECHT</v>
          </cell>
          <cell r="C67">
            <v>1</v>
          </cell>
          <cell r="D67" t="str">
            <v>10</v>
          </cell>
          <cell r="E67" t="str">
            <v>252х182х46</v>
          </cell>
          <cell r="F67">
            <v>0.5</v>
          </cell>
          <cell r="G67">
            <v>4450</v>
          </cell>
          <cell r="H67">
            <v>3619.44</v>
          </cell>
        </row>
        <row r="68">
          <cell r="A68" t="str">
            <v>НС-1725246</v>
          </cell>
          <cell r="B68" t="str">
            <v>LA4-SD40 Зимний комплект до -40С LAMPRECHT</v>
          </cell>
          <cell r="C68">
            <v>1</v>
          </cell>
          <cell r="D68" t="str">
            <v>6</v>
          </cell>
          <cell r="E68" t="str">
            <v>252х182х46</v>
          </cell>
          <cell r="F68">
            <v>0.65</v>
          </cell>
          <cell r="G68">
            <v>5000</v>
          </cell>
          <cell r="H68">
            <v>4066.81</v>
          </cell>
        </row>
        <row r="69">
          <cell r="A69" t="str">
            <v>НС-1238259</v>
          </cell>
          <cell r="B69" t="str">
            <v>ХАСКИ (3 предм.)</v>
          </cell>
          <cell r="C69">
            <v>1</v>
          </cell>
          <cell r="D69" t="str">
            <v>10</v>
          </cell>
          <cell r="E69" t="str">
            <v>252х182х46</v>
          </cell>
          <cell r="F69">
            <v>0.5</v>
          </cell>
          <cell r="G69">
            <v>3060</v>
          </cell>
          <cell r="H69">
            <v>2490.9499999999998</v>
          </cell>
        </row>
        <row r="70">
          <cell r="A70" t="str">
            <v>НС-1238264</v>
          </cell>
          <cell r="B70" t="str">
            <v xml:space="preserve">ХАСКИ PRO (4 предм.) </v>
          </cell>
          <cell r="C70">
            <v>1</v>
          </cell>
          <cell r="D70" t="str">
            <v>6</v>
          </cell>
          <cell r="E70" t="str">
            <v>252х182х46</v>
          </cell>
          <cell r="F70">
            <v>0.65</v>
          </cell>
          <cell r="G70">
            <v>3670</v>
          </cell>
          <cell r="H70">
            <v>2989.14</v>
          </cell>
        </row>
        <row r="71">
          <cell r="A71" t="str">
            <v>НС-1077763</v>
          </cell>
          <cell r="B71" t="str">
            <v>БУРР-1М управляющий</v>
          </cell>
          <cell r="C71">
            <v>1</v>
          </cell>
          <cell r="D71" t="str">
            <v>-</v>
          </cell>
          <cell r="E71" t="str">
            <v>150x90x75</v>
          </cell>
          <cell r="F71">
            <v>0.5</v>
          </cell>
          <cell r="G71">
            <v>7620</v>
          </cell>
          <cell r="H71">
            <v>6201.91</v>
          </cell>
        </row>
        <row r="72">
          <cell r="A72" t="str">
            <v>НС-1077764</v>
          </cell>
          <cell r="B72" t="str">
            <v>БИС-1М исполнительный</v>
          </cell>
          <cell r="C72">
            <v>1</v>
          </cell>
          <cell r="D72" t="str">
            <v>-</v>
          </cell>
          <cell r="E72" t="str">
            <v>130x85x45</v>
          </cell>
          <cell r="F72">
            <v>0.2</v>
          </cell>
          <cell r="G72">
            <v>2700</v>
          </cell>
          <cell r="H72">
            <v>2196.04</v>
          </cell>
        </row>
        <row r="73">
          <cell r="A73" t="str">
            <v>КРОНШТЕЙНЫ</v>
          </cell>
          <cell r="B73"/>
          <cell r="C73"/>
          <cell r="D73"/>
          <cell r="E73"/>
          <cell r="F73"/>
          <cell r="G73"/>
          <cell r="H73" t="str">
            <v>Скидка клиента</v>
          </cell>
        </row>
        <row r="74">
          <cell r="A74" t="str">
            <v>КОД</v>
          </cell>
          <cell r="B74" t="str">
            <v>КРОНШТЕЙНЫ</v>
          </cell>
          <cell r="C74" t="str">
            <v>Кратность отгрузки</v>
          </cell>
          <cell r="D74"/>
          <cell r="E74" t="str">
            <v>Габариты, мм</v>
          </cell>
          <cell r="F74" t="str">
            <v>Вес нетто, кг</v>
          </cell>
          <cell r="G74" t="str">
            <v>Розничная цена, руб</v>
          </cell>
          <cell r="H74" t="str">
            <v>Дилерская цена, руб</v>
          </cell>
        </row>
        <row r="75">
          <cell r="A75"/>
          <cell r="B75"/>
          <cell r="C75" t="str">
            <v>Мин. отгрузка с WMS, штук</v>
          </cell>
          <cell r="D75" t="str">
            <v>Упаковка, пар</v>
          </cell>
          <cell r="E75"/>
          <cell r="F75"/>
          <cell r="G75"/>
          <cell r="H75"/>
        </row>
        <row r="76">
          <cell r="A76" t="str">
            <v>НС-1251845</v>
          </cell>
          <cell r="B76" t="str">
            <v>420x450, S=1,5мм</v>
          </cell>
          <cell r="C76">
            <v>10</v>
          </cell>
          <cell r="D76">
            <v>10</v>
          </cell>
          <cell r="E76" t="str">
            <v>420х450х35</v>
          </cell>
          <cell r="F76">
            <v>1.3</v>
          </cell>
          <cell r="G76">
            <v>482</v>
          </cell>
          <cell r="H76">
            <v>392.48</v>
          </cell>
        </row>
        <row r="77">
          <cell r="A77" t="str">
            <v>НС-1251847</v>
          </cell>
          <cell r="B77" t="str">
            <v>420x450, S=2,0мм</v>
          </cell>
          <cell r="C77">
            <v>10</v>
          </cell>
          <cell r="D77">
            <v>10</v>
          </cell>
          <cell r="E77" t="str">
            <v>420х450х35</v>
          </cell>
          <cell r="F77">
            <v>2</v>
          </cell>
          <cell r="G77">
            <v>547</v>
          </cell>
          <cell r="H77">
            <v>445.28000000000003</v>
          </cell>
        </row>
        <row r="78">
          <cell r="A78" t="str">
            <v>НС-1714182</v>
          </cell>
          <cell r="B78" t="str">
            <v>410х450, S=2,0мм</v>
          </cell>
          <cell r="C78">
            <v>10</v>
          </cell>
          <cell r="D78" t="str">
            <v>10</v>
          </cell>
          <cell r="E78" t="str">
            <v>410х450х35</v>
          </cell>
          <cell r="F78">
            <v>1.75</v>
          </cell>
          <cell r="G78">
            <v>544</v>
          </cell>
          <cell r="H78">
            <v>442.31</v>
          </cell>
        </row>
        <row r="79">
          <cell r="A79" t="str">
            <v>НС-1251848</v>
          </cell>
          <cell r="B79" t="str">
            <v>500x600, S=2,0мм</v>
          </cell>
          <cell r="C79">
            <v>7</v>
          </cell>
          <cell r="D79">
            <v>7</v>
          </cell>
          <cell r="E79" t="str">
            <v>600х500х45</v>
          </cell>
          <cell r="F79">
            <v>2.8</v>
          </cell>
          <cell r="G79">
            <v>825</v>
          </cell>
          <cell r="H79">
            <v>671</v>
          </cell>
        </row>
        <row r="80">
          <cell r="A80" t="str">
            <v>НС-1251850</v>
          </cell>
          <cell r="B80" t="str">
            <v>500x600, S=2,5мм</v>
          </cell>
          <cell r="C80">
            <v>7</v>
          </cell>
          <cell r="D80">
            <v>7</v>
          </cell>
          <cell r="E80" t="str">
            <v>600х500х45</v>
          </cell>
          <cell r="F80">
            <v>3.3</v>
          </cell>
          <cell r="G80">
            <v>926</v>
          </cell>
          <cell r="H80">
            <v>753.39</v>
          </cell>
        </row>
        <row r="81">
          <cell r="A81" t="str">
            <v>НС-1251851</v>
          </cell>
          <cell r="B81" t="str">
            <v>830x677, S=3,0мм</v>
          </cell>
          <cell r="C81">
            <v>1</v>
          </cell>
          <cell r="D81">
            <v>1</v>
          </cell>
          <cell r="E81" t="str">
            <v>830х680х90</v>
          </cell>
          <cell r="F81">
            <v>7</v>
          </cell>
          <cell r="G81">
            <v>2174</v>
          </cell>
          <cell r="H81">
            <v>1768.03</v>
          </cell>
        </row>
        <row r="82">
          <cell r="A82" t="str">
            <v>НС-1417330</v>
          </cell>
          <cell r="B82" t="str">
            <v>1000х700, S=3,0мм</v>
          </cell>
          <cell r="C82">
            <v>1</v>
          </cell>
          <cell r="D82">
            <v>1</v>
          </cell>
          <cell r="E82" t="str">
            <v>1000х710х100</v>
          </cell>
          <cell r="F82">
            <v>8</v>
          </cell>
          <cell r="G82">
            <v>2393</v>
          </cell>
          <cell r="H82">
            <v>1946.01</v>
          </cell>
        </row>
        <row r="83">
          <cell r="A83" t="str">
            <v>НС-1251853</v>
          </cell>
          <cell r="B83" t="str">
            <v>1200x1000, S=3,0мм</v>
          </cell>
          <cell r="C83">
            <v>1</v>
          </cell>
          <cell r="D83">
            <v>1</v>
          </cell>
          <cell r="E83" t="str">
            <v>1200х1000х110</v>
          </cell>
          <cell r="F83">
            <v>9</v>
          </cell>
          <cell r="G83">
            <v>4010</v>
          </cell>
          <cell r="H83">
            <v>3261.61</v>
          </cell>
        </row>
        <row r="84">
          <cell r="A84" t="str">
            <v>НС-1285580</v>
          </cell>
          <cell r="B84" t="str">
            <v>Подставка мет. разб. 925х530х312мм</v>
          </cell>
          <cell r="C84">
            <v>1</v>
          </cell>
          <cell r="D84">
            <v>1</v>
          </cell>
          <cell r="E84" t="str">
            <v>950х70х70</v>
          </cell>
          <cell r="F84">
            <v>5</v>
          </cell>
          <cell r="G84">
            <v>3183</v>
          </cell>
          <cell r="H84">
            <v>2588.52</v>
          </cell>
        </row>
        <row r="85">
          <cell r="A85" t="str">
            <v>НС-1404971</v>
          </cell>
          <cell r="B85" t="str">
            <v>Ограждение разборн. 500x800x600мм</v>
          </cell>
          <cell r="C85">
            <v>1</v>
          </cell>
          <cell r="D85">
            <v>1</v>
          </cell>
          <cell r="E85" t="str">
            <v>900х670х60</v>
          </cell>
          <cell r="F85">
            <v>12</v>
          </cell>
          <cell r="G85">
            <v>6579</v>
          </cell>
          <cell r="H85">
            <v>5350.84</v>
          </cell>
        </row>
        <row r="86">
          <cell r="A86" t="str">
            <v>НС-1404972</v>
          </cell>
          <cell r="B86" t="str">
            <v>Ограждение разборн. 500x1000x600мм</v>
          </cell>
          <cell r="C86">
            <v>1</v>
          </cell>
          <cell r="D86">
            <v>1</v>
          </cell>
          <cell r="E86" t="str">
            <v>1100х670х60</v>
          </cell>
          <cell r="F86">
            <v>13.7</v>
          </cell>
          <cell r="G86">
            <v>6998</v>
          </cell>
          <cell r="H86">
            <v>5691.51</v>
          </cell>
        </row>
        <row r="87">
          <cell r="A87" t="str">
            <v>НС-1404973</v>
          </cell>
          <cell r="B87" t="str">
            <v>Козырек 900x500мм</v>
          </cell>
          <cell r="C87">
            <v>1</v>
          </cell>
          <cell r="D87">
            <v>1</v>
          </cell>
          <cell r="E87" t="str">
            <v>1000х560х60</v>
          </cell>
          <cell r="F87">
            <v>8</v>
          </cell>
          <cell r="G87">
            <v>3123</v>
          </cell>
          <cell r="H87">
            <v>2539.6799999999998</v>
          </cell>
        </row>
        <row r="88">
          <cell r="A88" t="str">
            <v>ШЛАНГ ДРЕНАЖНЫЙ</v>
          </cell>
          <cell r="B88"/>
          <cell r="C88"/>
          <cell r="D88"/>
          <cell r="E88"/>
          <cell r="F88"/>
          <cell r="G88"/>
          <cell r="H88" t="str">
            <v>Скидка клиента</v>
          </cell>
        </row>
        <row r="89">
          <cell r="A89" t="str">
            <v>КОД</v>
          </cell>
          <cell r="B89" t="str">
            <v>ШЛАНГ ДРЕНАЖНЫЙ</v>
          </cell>
          <cell r="C89" t="str">
            <v>Кратность отгрузки</v>
          </cell>
          <cell r="D89"/>
          <cell r="E89" t="str">
            <v>Габариты, мм</v>
          </cell>
          <cell r="F89" t="str">
            <v>Вес нетто, кг</v>
          </cell>
          <cell r="G89" t="str">
            <v>Розничная цена, руб</v>
          </cell>
          <cell r="H89" t="str">
            <v>Дилерская цена, руб</v>
          </cell>
        </row>
        <row r="90">
          <cell r="A90"/>
          <cell r="B90"/>
          <cell r="C90" t="str">
            <v>Мин. отгрузка с WMS, штук</v>
          </cell>
          <cell r="D90" t="str">
            <v>Упаковка, штук</v>
          </cell>
          <cell r="E90"/>
          <cell r="F90"/>
          <cell r="G90"/>
          <cell r="H90"/>
        </row>
        <row r="91">
          <cell r="A91" t="str">
            <v>НС-1276876</v>
          </cell>
          <cell r="B91" t="str">
            <v xml:space="preserve">16 мм RUVINIL </v>
          </cell>
          <cell r="C91">
            <v>1</v>
          </cell>
          <cell r="D91" t="str">
            <v>-</v>
          </cell>
          <cell r="E91" t="str">
            <v>410х410х150</v>
          </cell>
          <cell r="F91">
            <v>2.62</v>
          </cell>
          <cell r="G91">
            <v>1130</v>
          </cell>
          <cell r="H91">
            <v>914.98</v>
          </cell>
        </row>
        <row r="92">
          <cell r="A92" t="str">
            <v>НС-1276878</v>
          </cell>
          <cell r="B92" t="str">
            <v xml:space="preserve">20 мм  RUVINIL </v>
          </cell>
          <cell r="C92">
            <v>1</v>
          </cell>
          <cell r="D92" t="str">
            <v>-</v>
          </cell>
          <cell r="E92" t="str">
            <v>490х490х150</v>
          </cell>
          <cell r="F92">
            <v>3.52</v>
          </cell>
          <cell r="G92">
            <v>2120</v>
          </cell>
          <cell r="H92">
            <v>1728.43</v>
          </cell>
        </row>
        <row r="93">
          <cell r="A93" t="str">
            <v>НС-1234657</v>
          </cell>
          <cell r="B93" t="str">
            <v>6х9мм</v>
          </cell>
          <cell r="C93">
            <v>1</v>
          </cell>
          <cell r="D93" t="str">
            <v>-</v>
          </cell>
          <cell r="E93" t="str">
            <v>330х330х200</v>
          </cell>
          <cell r="F93">
            <v>2.5</v>
          </cell>
          <cell r="G93">
            <v>1300</v>
          </cell>
          <cell r="H93">
            <v>1057.32</v>
          </cell>
        </row>
        <row r="94">
          <cell r="A94" t="str">
            <v>НС-1234658</v>
          </cell>
          <cell r="B94" t="str">
            <v>8х11мм</v>
          </cell>
          <cell r="C94">
            <v>1</v>
          </cell>
          <cell r="D94" t="str">
            <v>-</v>
          </cell>
          <cell r="E94" t="str">
            <v>390х390х200</v>
          </cell>
          <cell r="F94">
            <v>3</v>
          </cell>
          <cell r="G94">
            <v>1870</v>
          </cell>
          <cell r="H94">
            <v>1525.04</v>
          </cell>
        </row>
        <row r="95">
          <cell r="A95" t="str">
            <v>КОРОБА "АРКТИКА"</v>
          </cell>
          <cell r="B95"/>
          <cell r="C95"/>
          <cell r="D95"/>
          <cell r="E95"/>
          <cell r="F95"/>
          <cell r="G95"/>
          <cell r="H95" t="str">
            <v>Скидка клиента</v>
          </cell>
        </row>
        <row r="96">
          <cell r="A96" t="str">
            <v>КОД</v>
          </cell>
          <cell r="B96" t="str">
            <v>Кабель-каналы</v>
          </cell>
          <cell r="C96" t="str">
            <v>Кратность отгрузки</v>
          </cell>
          <cell r="D96"/>
          <cell r="E96" t="str">
            <v>Габариты, мм</v>
          </cell>
          <cell r="F96" t="str">
            <v>Вес нетто, кг</v>
          </cell>
          <cell r="G96" t="str">
            <v>Розничная цена, руб</v>
          </cell>
          <cell r="H96" t="str">
            <v>Дилерская цена, руб</v>
          </cell>
        </row>
        <row r="97">
          <cell r="A97"/>
          <cell r="B97"/>
          <cell r="C97" t="str">
            <v>Мин. отгрузка с Шерризона, штук</v>
          </cell>
          <cell r="D97" t="str">
            <v>Упаковка, штук</v>
          </cell>
          <cell r="E97"/>
          <cell r="F97"/>
          <cell r="G97"/>
          <cell r="H97"/>
        </row>
        <row r="98">
          <cell r="A98" t="str">
            <v>НС-1263281</v>
          </cell>
          <cell r="B98" t="str">
            <v>Кабель-канал "РУВИНИЛ" 74х55х2000мм (белый) "АРКТИКА"</v>
          </cell>
          <cell r="C98">
            <v>8</v>
          </cell>
          <cell r="D98">
            <v>8</v>
          </cell>
          <cell r="E98" t="str">
            <v>74x55x2000</v>
          </cell>
          <cell r="F98"/>
          <cell r="G98">
            <v>842</v>
          </cell>
          <cell r="H98">
            <v>685.3</v>
          </cell>
        </row>
        <row r="99">
          <cell r="A99" t="str">
            <v>НС-1263310</v>
          </cell>
          <cell r="B99" t="str">
            <v>Ввод в строение для РКК-74х55 (белый)</v>
          </cell>
          <cell r="C99">
            <v>2</v>
          </cell>
          <cell r="D99">
            <v>48</v>
          </cell>
          <cell r="E99" t="str">
            <v>60x120x180</v>
          </cell>
          <cell r="F99"/>
          <cell r="G99">
            <v>388</v>
          </cell>
          <cell r="H99">
            <v>315.14999999999998</v>
          </cell>
        </row>
        <row r="100">
          <cell r="A100" t="str">
            <v>НС-1263320</v>
          </cell>
          <cell r="B100" t="str">
            <v>Переходник для РКК-74х55 соединительный (белый)</v>
          </cell>
          <cell r="C100">
            <v>6</v>
          </cell>
          <cell r="D100">
            <v>312</v>
          </cell>
          <cell r="E100" t="str">
            <v>60x60x80</v>
          </cell>
          <cell r="F100"/>
          <cell r="G100">
            <v>69</v>
          </cell>
          <cell r="H100">
            <v>55.88</v>
          </cell>
        </row>
        <row r="101">
          <cell r="A101" t="str">
            <v>НС-1263294</v>
          </cell>
          <cell r="B101" t="str">
            <v>Поворот на 90 град. для РКК-74х55 (белый)</v>
          </cell>
          <cell r="C101">
            <v>4</v>
          </cell>
          <cell r="D101">
            <v>72</v>
          </cell>
          <cell r="E101"/>
          <cell r="F101"/>
          <cell r="G101">
            <v>324</v>
          </cell>
          <cell r="H101">
            <v>263.33999999999997</v>
          </cell>
        </row>
        <row r="102">
          <cell r="A102" t="str">
            <v>НС-1263302</v>
          </cell>
          <cell r="B102" t="str">
            <v>Прямой ввод в стену 74х55 мм.</v>
          </cell>
          <cell r="C102">
            <v>4</v>
          </cell>
          <cell r="D102">
            <v>96</v>
          </cell>
          <cell r="E102"/>
          <cell r="F102"/>
          <cell r="G102">
            <v>229</v>
          </cell>
          <cell r="H102">
            <v>186.01</v>
          </cell>
        </row>
        <row r="103">
          <cell r="A103" t="str">
            <v>НС-1263286</v>
          </cell>
          <cell r="B103" t="str">
            <v>Угол внешний для РКК-74х55 (белый)</v>
          </cell>
          <cell r="C103">
            <v>4</v>
          </cell>
          <cell r="D103">
            <v>84</v>
          </cell>
          <cell r="E103"/>
          <cell r="F103"/>
          <cell r="G103">
            <v>216</v>
          </cell>
          <cell r="H103">
            <v>175.89000000000001</v>
          </cell>
        </row>
        <row r="104">
          <cell r="A104" t="str">
            <v>НС-1263283</v>
          </cell>
          <cell r="B104" t="str">
            <v>Угол внутренний для РКК-74х55 (белый)</v>
          </cell>
          <cell r="C104">
            <v>4</v>
          </cell>
          <cell r="D104">
            <v>96</v>
          </cell>
          <cell r="E104"/>
          <cell r="F104"/>
          <cell r="G104">
            <v>216</v>
          </cell>
          <cell r="H104">
            <v>175.89000000000001</v>
          </cell>
        </row>
        <row r="105">
          <cell r="A105" t="str">
            <v>НС-1263323</v>
          </cell>
          <cell r="B105" t="str">
            <v>Заглушка для РКК-74х55 (белая)</v>
          </cell>
          <cell r="C105">
            <v>16</v>
          </cell>
          <cell r="D105" t="str">
            <v>192</v>
          </cell>
          <cell r="E105"/>
          <cell r="F105"/>
          <cell r="G105">
            <v>165</v>
          </cell>
          <cell r="H105">
            <v>134.19999999999999</v>
          </cell>
        </row>
        <row r="106">
          <cell r="A106" t="str">
            <v>СИФОНЫ REXFABER</v>
          </cell>
          <cell r="B106"/>
          <cell r="C106"/>
          <cell r="D106"/>
          <cell r="E106"/>
          <cell r="F106"/>
          <cell r="G106"/>
          <cell r="H106" t="str">
            <v>Скидка клиента</v>
          </cell>
        </row>
        <row r="107">
          <cell r="A107" t="str">
            <v>КОД</v>
          </cell>
          <cell r="B107" t="str">
            <v>СИФОНЫ</v>
          </cell>
          <cell r="C107" t="str">
            <v>Кратность отгрузки</v>
          </cell>
          <cell r="D107"/>
          <cell r="E107" t="str">
            <v>Габариты, мм</v>
          </cell>
          <cell r="F107" t="str">
            <v>Вес брутто, кг</v>
          </cell>
          <cell r="G107" t="str">
            <v>Розничная цена, руб</v>
          </cell>
          <cell r="H107" t="str">
            <v>Дилерская цена, руб</v>
          </cell>
        </row>
        <row r="108">
          <cell r="A108"/>
          <cell r="B108"/>
          <cell r="C108" t="str">
            <v>Мин. отгрузка с Шерризона, штук</v>
          </cell>
          <cell r="D108" t="str">
            <v>Упаковка, штук</v>
          </cell>
          <cell r="E108"/>
          <cell r="F108"/>
          <cell r="G108"/>
          <cell r="H108"/>
        </row>
        <row r="109">
          <cell r="A109" t="str">
            <v>НС-1346962</v>
          </cell>
          <cell r="B109" t="str">
            <v>Сифон RexFaber G-35 Mini</v>
          </cell>
          <cell r="C109">
            <v>1</v>
          </cell>
          <cell r="D109" t="str">
            <v>-</v>
          </cell>
          <cell r="E109" t="str">
            <v>60×100×170</v>
          </cell>
          <cell r="F109">
            <v>0.13800000000000001</v>
          </cell>
          <cell r="G109">
            <v>1300</v>
          </cell>
          <cell r="H109">
            <v>938.41</v>
          </cell>
        </row>
        <row r="110">
          <cell r="A110" t="str">
            <v>НС-1484029</v>
          </cell>
          <cell r="B110" t="str">
            <v>Сифон RexFaber G-33 (прозрачный)</v>
          </cell>
          <cell r="C110">
            <v>1</v>
          </cell>
          <cell r="D110" t="str">
            <v>-</v>
          </cell>
          <cell r="E110" t="str">
            <v>60×260×170</v>
          </cell>
          <cell r="F110">
            <v>0.123</v>
          </cell>
          <cell r="G110">
            <v>1100</v>
          </cell>
          <cell r="H110">
            <v>794.09</v>
          </cell>
        </row>
        <row r="111">
          <cell r="A111" t="str">
            <v>ФРЕОН</v>
          </cell>
          <cell r="B111"/>
          <cell r="C111"/>
          <cell r="D111"/>
          <cell r="E111"/>
          <cell r="F111"/>
          <cell r="G111"/>
          <cell r="H111" t="str">
            <v>Скидка клиента</v>
          </cell>
        </row>
        <row r="112">
          <cell r="A112" t="str">
            <v>КОД</v>
          </cell>
          <cell r="B112" t="str">
            <v>ФРЕОН</v>
          </cell>
          <cell r="C112" t="str">
            <v>Кратность отгрузки</v>
          </cell>
          <cell r="D112"/>
          <cell r="E112" t="str">
            <v>Габариты, мм</v>
          </cell>
          <cell r="F112" t="str">
            <v>Вес брутто, кг</v>
          </cell>
          <cell r="G112" t="str">
            <v>Розничная цена, руб</v>
          </cell>
          <cell r="H112" t="str">
            <v>Дилерская цена, руб</v>
          </cell>
        </row>
        <row r="113">
          <cell r="A113"/>
          <cell r="B113"/>
          <cell r="C113" t="str">
            <v>Мин. отгрузка с WMS, штук</v>
          </cell>
          <cell r="D113" t="str">
            <v>Упаковка, штук</v>
          </cell>
          <cell r="E113"/>
          <cell r="F113"/>
          <cell r="G113"/>
          <cell r="H113"/>
        </row>
        <row r="114">
          <cell r="A114" t="str">
            <v>НС-1734597</v>
          </cell>
          <cell r="B114" t="str">
            <v>R410А, 11,3кг</v>
          </cell>
          <cell r="C114">
            <v>1</v>
          </cell>
          <cell r="D114" t="str">
            <v>-</v>
          </cell>
          <cell r="E114" t="str">
            <v>250x250x430</v>
          </cell>
          <cell r="F114">
            <v>15.3</v>
          </cell>
          <cell r="G114">
            <v>16360</v>
          </cell>
          <cell r="H114">
            <v>14457.52</v>
          </cell>
        </row>
        <row r="115">
          <cell r="A115" t="str">
            <v>Экраны-отражатели серии UMBRELLA</v>
          </cell>
          <cell r="B115"/>
          <cell r="C115"/>
          <cell r="D115"/>
          <cell r="E115"/>
          <cell r="F115"/>
          <cell r="G115"/>
          <cell r="H115" t="str">
            <v>Скидка клиента</v>
          </cell>
        </row>
        <row r="116">
          <cell r="A116" t="str">
            <v>КОД</v>
          </cell>
          <cell r="B116" t="str">
            <v>Экраны-отражатели</v>
          </cell>
          <cell r="C116" t="str">
            <v>Кратность отгрузки</v>
          </cell>
          <cell r="D116"/>
          <cell r="E116" t="str">
            <v>Габариты, мм</v>
          </cell>
          <cell r="F116" t="str">
            <v>Вес нетто, кг</v>
          </cell>
          <cell r="G116" t="str">
            <v>Розничная цена, руб</v>
          </cell>
          <cell r="H116" t="str">
            <v>Дилерская цена, руб</v>
          </cell>
        </row>
        <row r="117">
          <cell r="A117"/>
          <cell r="B117"/>
          <cell r="C117" t="str">
            <v>Мин. отгрузка с WMS, штук</v>
          </cell>
          <cell r="D117" t="str">
            <v>Упаковка, штук</v>
          </cell>
          <cell r="E117"/>
          <cell r="F117"/>
          <cell r="G117"/>
          <cell r="H117"/>
        </row>
        <row r="118">
          <cell r="A118" t="str">
            <v>НС-1609753</v>
          </cell>
          <cell r="B118" t="str">
            <v>LA-NW840-SS 84см настен.</v>
          </cell>
          <cell r="C118">
            <v>1</v>
          </cell>
          <cell r="D118" t="str">
            <v>-</v>
          </cell>
          <cell r="E118" t="str">
            <v>320х850х290</v>
          </cell>
          <cell r="F118">
            <v>1.39</v>
          </cell>
          <cell r="G118">
            <v>2440</v>
          </cell>
          <cell r="H118">
            <v>1982.53</v>
          </cell>
        </row>
        <row r="119">
          <cell r="A119" t="str">
            <v>НС-1609758</v>
          </cell>
          <cell r="B119" t="str">
            <v>LA-NW1200-SS 120см настен.</v>
          </cell>
          <cell r="C119">
            <v>1</v>
          </cell>
          <cell r="D119" t="str">
            <v>-</v>
          </cell>
          <cell r="E119" t="str">
            <v>320х1300х290</v>
          </cell>
          <cell r="F119">
            <v>1.74</v>
          </cell>
          <cell r="G119">
            <v>3230</v>
          </cell>
          <cell r="H119">
            <v>2623.06</v>
          </cell>
        </row>
        <row r="120">
          <cell r="A120" t="str">
            <v>НС-1609759</v>
          </cell>
          <cell r="B120" t="str">
            <v>LA-NW400-CA кассетн.650</v>
          </cell>
          <cell r="C120">
            <v>1</v>
          </cell>
          <cell r="D120" t="str">
            <v>-</v>
          </cell>
          <cell r="E120" t="str">
            <v>200х410х65</v>
          </cell>
          <cell r="F120">
            <v>0.66</v>
          </cell>
          <cell r="G120">
            <v>2380</v>
          </cell>
          <cell r="H120">
            <v>1931.71</v>
          </cell>
        </row>
        <row r="121">
          <cell r="A121" t="str">
            <v>НС-1609760</v>
          </cell>
          <cell r="B121" t="str">
            <v>LA-NW600-CA кассетн. 950</v>
          </cell>
          <cell r="C121">
            <v>1</v>
          </cell>
          <cell r="D121" t="str">
            <v>-</v>
          </cell>
          <cell r="E121" t="str">
            <v>200х610х65</v>
          </cell>
          <cell r="F121">
            <v>0.78</v>
          </cell>
          <cell r="G121">
            <v>2420</v>
          </cell>
          <cell r="H121">
            <v>1972.41</v>
          </cell>
        </row>
        <row r="122">
          <cell r="A122" t="str">
            <v>НС-1242701</v>
          </cell>
          <cell r="B122" t="str">
            <v>Split SS-840 упак 1шт</v>
          </cell>
          <cell r="C122">
            <v>1</v>
          </cell>
          <cell r="D122" t="str">
            <v>-</v>
          </cell>
          <cell r="E122" t="str">
            <v>320х850х290</v>
          </cell>
          <cell r="F122">
            <v>1.39</v>
          </cell>
          <cell r="G122">
            <v>2140</v>
          </cell>
          <cell r="H122">
            <v>1738.55</v>
          </cell>
        </row>
        <row r="123">
          <cell r="A123" t="str">
            <v>НС-1242703</v>
          </cell>
          <cell r="B123" t="str">
            <v>Split SS-1200 упак 1шт</v>
          </cell>
          <cell r="C123">
            <v>1</v>
          </cell>
          <cell r="D123" t="str">
            <v>-</v>
          </cell>
          <cell r="E123" t="str">
            <v>320х1300х290</v>
          </cell>
          <cell r="F123">
            <v>1.74</v>
          </cell>
          <cell r="G123">
            <v>2840</v>
          </cell>
          <cell r="H123">
            <v>2307.91</v>
          </cell>
        </row>
        <row r="124">
          <cell r="A124" t="str">
            <v>НС-1242704</v>
          </cell>
          <cell r="B124" t="str">
            <v>Casset CA-400 упак 1шт</v>
          </cell>
          <cell r="C124">
            <v>1</v>
          </cell>
          <cell r="D124" t="str">
            <v>-</v>
          </cell>
          <cell r="E124" t="str">
            <v>200х410х65</v>
          </cell>
          <cell r="F124">
            <v>0.66</v>
          </cell>
          <cell r="G124">
            <v>2090</v>
          </cell>
          <cell r="H124">
            <v>1697.85</v>
          </cell>
        </row>
        <row r="125">
          <cell r="A125" t="str">
            <v>НС-1242706</v>
          </cell>
          <cell r="B125" t="str">
            <v>Casset CA-600 упак 1шт</v>
          </cell>
          <cell r="C125">
            <v>1</v>
          </cell>
          <cell r="D125" t="str">
            <v>-</v>
          </cell>
          <cell r="E125" t="str">
            <v>200х610х65</v>
          </cell>
          <cell r="F125">
            <v>0.78</v>
          </cell>
          <cell r="G125">
            <v>2130</v>
          </cell>
          <cell r="H125">
            <v>1728.43</v>
          </cell>
        </row>
        <row r="126">
          <cell r="A126" t="str">
            <v>Фильтры универсальные 
сменные для сплит-систем</v>
          </cell>
          <cell r="B126"/>
          <cell r="C126"/>
          <cell r="D126"/>
          <cell r="E126"/>
          <cell r="F126"/>
          <cell r="G126"/>
          <cell r="H126" t="str">
            <v>Скидка клиента</v>
          </cell>
        </row>
        <row r="127">
          <cell r="A127" t="str">
            <v>КОД</v>
          </cell>
          <cell r="B127" t="str">
            <v>Фильтры для сплит-систем</v>
          </cell>
          <cell r="C127" t="str">
            <v>Кратность отгрузки</v>
          </cell>
          <cell r="D127"/>
          <cell r="E127" t="str">
            <v>Габариты, мм</v>
          </cell>
          <cell r="F127" t="str">
            <v>Вес нетто, кг</v>
          </cell>
          <cell r="G127" t="str">
            <v>Розничная цена, руб</v>
          </cell>
          <cell r="H127" t="str">
            <v>Дилерская цена, руб</v>
          </cell>
        </row>
        <row r="128">
          <cell r="A128"/>
          <cell r="B128"/>
          <cell r="C128" t="str">
            <v>Мин. отгрузка с WMS, штук</v>
          </cell>
          <cell r="D128" t="str">
            <v>Упаковка, штук</v>
          </cell>
          <cell r="E128"/>
          <cell r="F128"/>
          <cell r="G128"/>
          <cell r="H128"/>
        </row>
        <row r="129">
          <cell r="A129" t="str">
            <v>НС-1245638</v>
          </cell>
          <cell r="B129" t="str">
            <v>Carbon sponge filter</v>
          </cell>
          <cell r="C129">
            <v>1</v>
          </cell>
          <cell r="D129" t="str">
            <v>-</v>
          </cell>
          <cell r="E129" t="str">
            <v>50x217x5</v>
          </cell>
          <cell r="F129">
            <v>4.0000000000000001E-3</v>
          </cell>
          <cell r="G129">
            <v>230</v>
          </cell>
          <cell r="H129">
            <v>183.04</v>
          </cell>
        </row>
        <row r="130">
          <cell r="A130" t="str">
            <v>НС-1245641</v>
          </cell>
          <cell r="B130" t="str">
            <v>Silver Ion filter</v>
          </cell>
          <cell r="C130">
            <v>1</v>
          </cell>
          <cell r="D130" t="str">
            <v>-</v>
          </cell>
          <cell r="E130" t="str">
            <v>50x217x5</v>
          </cell>
          <cell r="F130">
            <v>3.3999999999999998E-3</v>
          </cell>
          <cell r="G130">
            <v>250</v>
          </cell>
          <cell r="H130">
            <v>203.39000000000001</v>
          </cell>
        </row>
        <row r="131">
          <cell r="A131" t="str">
            <v>НС-1339600</v>
          </cell>
          <cell r="B131" t="str">
            <v>Bio-sterilizing HEPA</v>
          </cell>
          <cell r="C131">
            <v>1</v>
          </cell>
          <cell r="D131" t="str">
            <v>-</v>
          </cell>
          <cell r="E131" t="str">
            <v>50x217x5</v>
          </cell>
          <cell r="F131">
            <v>3.3999999999999998E-3</v>
          </cell>
          <cell r="G131">
            <v>210</v>
          </cell>
          <cell r="H131">
            <v>172.81</v>
          </cell>
        </row>
        <row r="132">
          <cell r="A132" t="str">
            <v>НС-1592850</v>
          </cell>
          <cell r="B132" t="str">
            <v>Silver Ion filter LAMPRECHT</v>
          </cell>
          <cell r="C132">
            <v>1</v>
          </cell>
          <cell r="D132" t="str">
            <v>-</v>
          </cell>
          <cell r="E132" t="str">
            <v>50x217x5</v>
          </cell>
          <cell r="F132">
            <v>3.3999999999999998E-3</v>
          </cell>
          <cell r="G132">
            <v>220</v>
          </cell>
          <cell r="H132">
            <v>183.04</v>
          </cell>
        </row>
        <row r="133">
          <cell r="A133" t="str">
            <v>НС-1592848</v>
          </cell>
          <cell r="B133" t="str">
            <v>Carbon sponge filter LAMPRECHT</v>
          </cell>
          <cell r="C133">
            <v>1</v>
          </cell>
          <cell r="D133" t="str">
            <v>-</v>
          </cell>
          <cell r="E133" t="str">
            <v>50x217x5</v>
          </cell>
          <cell r="F133">
            <v>3.3999999999999998E-3</v>
          </cell>
          <cell r="G133">
            <v>160</v>
          </cell>
          <cell r="H133">
            <v>132.22</v>
          </cell>
        </row>
        <row r="134">
          <cell r="A134" t="str">
            <v>НС-1592851</v>
          </cell>
          <cell r="B134" t="str">
            <v>Bio-sterilizing HEPA LAMPRECHT</v>
          </cell>
          <cell r="C134">
            <v>1</v>
          </cell>
          <cell r="D134" t="str">
            <v>-</v>
          </cell>
          <cell r="E134" t="str">
            <v>50x217x5</v>
          </cell>
          <cell r="F134">
            <v>3.3999999999999998E-3</v>
          </cell>
          <cell r="G134">
            <v>310</v>
          </cell>
          <cell r="H134">
            <v>254.21</v>
          </cell>
        </row>
        <row r="135">
          <cell r="A135" t="str">
            <v>Инструмент для монтажа</v>
          </cell>
          <cell r="B135"/>
          <cell r="C135"/>
          <cell r="D135"/>
          <cell r="E135"/>
          <cell r="F135"/>
          <cell r="G135"/>
          <cell r="H135" t="str">
            <v>Скидка клиента</v>
          </cell>
        </row>
        <row r="136">
          <cell r="A136" t="str">
            <v>КОД</v>
          </cell>
          <cell r="B136" t="str">
            <v>Инструмент для монтажа</v>
          </cell>
          <cell r="C136" t="str">
            <v>Кратность отгрузки</v>
          </cell>
          <cell r="D136"/>
          <cell r="E136" t="str">
            <v>Габариты, мм</v>
          </cell>
          <cell r="F136" t="str">
            <v>Вес нетто, кг</v>
          </cell>
          <cell r="G136" t="str">
            <v>Розничная цена, руб</v>
          </cell>
          <cell r="H136" t="str">
            <v>Дилерская цена, руб</v>
          </cell>
        </row>
        <row r="137">
          <cell r="A137"/>
          <cell r="B137"/>
          <cell r="C137" t="str">
            <v>Мин. отгрузка с WMS, штук</v>
          </cell>
          <cell r="D137" t="str">
            <v>Упаковка, штук</v>
          </cell>
          <cell r="E137"/>
          <cell r="F137"/>
          <cell r="G137"/>
          <cell r="H137"/>
        </row>
        <row r="138">
          <cell r="A138" t="str">
            <v>НС-1612973</v>
          </cell>
          <cell r="B138" t="str">
            <v>LP100-01RES Весы платформенные до 100кг LAMPRECHT</v>
          </cell>
          <cell r="C138">
            <v>1</v>
          </cell>
          <cell r="D138" t="str">
            <v>5</v>
          </cell>
          <cell r="E138" t="str">
            <v>250х390х80</v>
          </cell>
          <cell r="F138">
            <v>3.63</v>
          </cell>
          <cell r="G138">
            <v>7740</v>
          </cell>
          <cell r="H138">
            <v>6295.41</v>
          </cell>
        </row>
        <row r="139">
          <cell r="A139" t="str">
            <v>НС-1612974</v>
          </cell>
          <cell r="B139" t="str">
            <v>LP100-32RCV Весы платф. с клапаном до 100кг LAMPRECHT</v>
          </cell>
          <cell r="C139">
            <v>1</v>
          </cell>
          <cell r="D139" t="str">
            <v>4</v>
          </cell>
          <cell r="E139" t="str">
            <v>430х380х90</v>
          </cell>
          <cell r="F139">
            <v>5.46</v>
          </cell>
          <cell r="G139">
            <v>14590</v>
          </cell>
          <cell r="H139">
            <v>11866.91</v>
          </cell>
        </row>
        <row r="140">
          <cell r="A140" t="str">
            <v>НС-1402981</v>
          </cell>
          <cell r="B140" t="str">
            <v>Нож складной KL023-5</v>
          </cell>
          <cell r="C140">
            <v>1</v>
          </cell>
          <cell r="D140">
            <v>100</v>
          </cell>
          <cell r="E140" t="str">
            <v>170х32х22 /113х60х27</v>
          </cell>
          <cell r="F140">
            <v>0.157</v>
          </cell>
          <cell r="G140">
            <v>640</v>
          </cell>
          <cell r="H140">
            <v>520.52</v>
          </cell>
        </row>
        <row r="141">
          <cell r="A141" t="str">
            <v>НС-1431745</v>
          </cell>
          <cell r="B141" t="str">
            <v>Насос вакуумный RT-VP120-R410</v>
          </cell>
          <cell r="C141">
            <v>1</v>
          </cell>
          <cell r="D141">
            <v>2</v>
          </cell>
          <cell r="E141" t="str">
            <v>122x285x218</v>
          </cell>
          <cell r="F141">
            <v>5.0999999999999996</v>
          </cell>
          <cell r="G141">
            <v>6180</v>
          </cell>
          <cell r="H141">
            <v>5022.49</v>
          </cell>
        </row>
        <row r="142">
          <cell r="A142" t="str">
            <v>НС-1431747</v>
          </cell>
          <cell r="B142" t="str">
            <v>Насос вакуумный RT-VP220-R410</v>
          </cell>
          <cell r="C142">
            <v>1</v>
          </cell>
          <cell r="D142">
            <v>2</v>
          </cell>
          <cell r="E142" t="str">
            <v>122x230x313</v>
          </cell>
          <cell r="F142">
            <v>8.5</v>
          </cell>
          <cell r="G142">
            <v>11910</v>
          </cell>
          <cell r="H142">
            <v>9689.1299999999992</v>
          </cell>
        </row>
        <row r="143">
          <cell r="A143" t="str">
            <v>НС-1431748</v>
          </cell>
          <cell r="B143" t="str">
            <v>Насос вакуумный RT-VP220-R32</v>
          </cell>
          <cell r="C143">
            <v>1</v>
          </cell>
          <cell r="D143">
            <v>2</v>
          </cell>
          <cell r="E143" t="str">
            <v>230x122x313</v>
          </cell>
          <cell r="F143">
            <v>8</v>
          </cell>
          <cell r="G143">
            <v>12920</v>
          </cell>
          <cell r="H143">
            <v>10512.7</v>
          </cell>
        </row>
        <row r="144">
          <cell r="A144" t="str">
            <v>НС-1431749</v>
          </cell>
          <cell r="B144" t="str">
            <v>Насос вакуумный RT-VP240-R410</v>
          </cell>
          <cell r="C144">
            <v>1</v>
          </cell>
          <cell r="D144">
            <v>2</v>
          </cell>
          <cell r="E144" t="str">
            <v>137x243x345</v>
          </cell>
          <cell r="F144">
            <v>10</v>
          </cell>
          <cell r="G144">
            <v>17190</v>
          </cell>
          <cell r="H144">
            <v>13979.68</v>
          </cell>
        </row>
        <row r="145">
          <cell r="A145" t="str">
            <v>НС-1650354</v>
          </cell>
          <cell r="B145" t="str">
            <v>Насос вакуумный LT-VP120-R410</v>
          </cell>
          <cell r="C145">
            <v>1</v>
          </cell>
          <cell r="D145">
            <v>2</v>
          </cell>
          <cell r="E145" t="str">
            <v>122x218x285</v>
          </cell>
          <cell r="F145">
            <v>5.4</v>
          </cell>
          <cell r="G145">
            <v>7160</v>
          </cell>
          <cell r="H145">
            <v>5825.71</v>
          </cell>
        </row>
        <row r="146">
          <cell r="A146" t="str">
            <v>НС-1667265</v>
          </cell>
          <cell r="B146" t="str">
            <v>Насос вакуумный LT-VP220-R410</v>
          </cell>
          <cell r="C146">
            <v>1</v>
          </cell>
          <cell r="D146">
            <v>2</v>
          </cell>
          <cell r="E146" t="str">
            <v>122x230x313</v>
          </cell>
          <cell r="F146">
            <v>8.3800000000000008</v>
          </cell>
          <cell r="G146">
            <v>13560</v>
          </cell>
          <cell r="H146">
            <v>11031.24</v>
          </cell>
        </row>
        <row r="147">
          <cell r="A147" t="str">
            <v>НС-1667267</v>
          </cell>
          <cell r="B147" t="str">
            <v>Насос вакуумный LT-VP220-R32</v>
          </cell>
          <cell r="C147">
            <v>1</v>
          </cell>
          <cell r="D147">
            <v>2</v>
          </cell>
          <cell r="E147" t="str">
            <v>122x230x313</v>
          </cell>
          <cell r="F147">
            <v>8.4</v>
          </cell>
          <cell r="G147">
            <v>14290</v>
          </cell>
          <cell r="H147">
            <v>11620.84</v>
          </cell>
        </row>
        <row r="148">
          <cell r="A148" t="str">
            <v>НС-1594224</v>
          </cell>
          <cell r="B148" t="str">
            <v>Масло VG-46 1,0л LAMPRECHT</v>
          </cell>
          <cell r="C148">
            <v>1</v>
          </cell>
          <cell r="D148">
            <v>12</v>
          </cell>
          <cell r="E148" t="str">
            <v>220х83х80</v>
          </cell>
          <cell r="F148">
            <v>0.96</v>
          </cell>
          <cell r="G148">
            <v>350</v>
          </cell>
          <cell r="H148">
            <v>284.68</v>
          </cell>
        </row>
        <row r="149">
          <cell r="A149" t="str">
            <v>НС-1432742</v>
          </cell>
          <cell r="B149" t="str">
            <v>Маном. коллектор RT-MG10BR-R410</v>
          </cell>
          <cell r="C149">
            <v>1</v>
          </cell>
          <cell r="D149">
            <v>20</v>
          </cell>
          <cell r="E149" t="str">
            <v>140х85х44</v>
          </cell>
          <cell r="F149">
            <v>0.38</v>
          </cell>
          <cell r="G149">
            <v>1050</v>
          </cell>
          <cell r="H149">
            <v>854.04</v>
          </cell>
        </row>
        <row r="150">
          <cell r="A150" t="str">
            <v>НС-1432743</v>
          </cell>
          <cell r="B150" t="str">
            <v>Маном. коллектор RT-MG20BR-R410</v>
          </cell>
          <cell r="C150">
            <v>1</v>
          </cell>
          <cell r="D150">
            <v>10</v>
          </cell>
          <cell r="E150" t="str">
            <v>160х175х65</v>
          </cell>
          <cell r="F150">
            <v>0.9</v>
          </cell>
          <cell r="G150">
            <v>2280</v>
          </cell>
          <cell r="H150">
            <v>1854.49</v>
          </cell>
        </row>
        <row r="151">
          <cell r="A151" t="str">
            <v>НС-1432744</v>
          </cell>
          <cell r="B151" t="str">
            <v>Маном. коллектор RT-MG20BU-R410</v>
          </cell>
          <cell r="C151">
            <v>1</v>
          </cell>
          <cell r="D151">
            <v>10</v>
          </cell>
          <cell r="E151" t="str">
            <v>167х177х66</v>
          </cell>
          <cell r="F151">
            <v>0.98</v>
          </cell>
          <cell r="G151">
            <v>2390</v>
          </cell>
          <cell r="H151">
            <v>1943.92</v>
          </cell>
        </row>
        <row r="152">
          <cell r="A152" t="str">
            <v>НС-1432745</v>
          </cell>
          <cell r="B152" t="str">
            <v>Маном. коллектор RT-MG20BL-R410</v>
          </cell>
          <cell r="C152">
            <v>1</v>
          </cell>
          <cell r="D152">
            <v>10</v>
          </cell>
          <cell r="E152" t="str">
            <v>160х163х68</v>
          </cell>
          <cell r="F152">
            <v>0.9</v>
          </cell>
          <cell r="G152">
            <v>2880</v>
          </cell>
          <cell r="H152">
            <v>2342.4499999999998</v>
          </cell>
        </row>
        <row r="153">
          <cell r="A153" t="str">
            <v>НС-1608305</v>
          </cell>
          <cell r="B153" t="str">
            <v>LT-1MGL-01 Маном. коллектор (1-вент, R22/R32/R134/R410, F1/4, без шлангов) LAMPRECHT</v>
          </cell>
          <cell r="C153">
            <v>1</v>
          </cell>
          <cell r="D153">
            <v>20</v>
          </cell>
          <cell r="E153" t="str">
            <v>120х290х50</v>
          </cell>
          <cell r="F153">
            <v>0.45</v>
          </cell>
          <cell r="G153">
            <v>1130</v>
          </cell>
          <cell r="H153">
            <v>919.05</v>
          </cell>
        </row>
        <row r="154">
          <cell r="A154" t="str">
            <v>НС-1608310</v>
          </cell>
          <cell r="B154" t="str">
            <v>LT-1MGL-03 Маном. коллектор (1-вент, R22/R32/R134/R410, F1/4, без шлангов) LAMPRECHT</v>
          </cell>
          <cell r="C154">
            <v>1</v>
          </cell>
          <cell r="D154">
            <v>20</v>
          </cell>
          <cell r="E154" t="str">
            <v>121х217х50</v>
          </cell>
          <cell r="F154">
            <v>0.54</v>
          </cell>
          <cell r="G154">
            <v>1900</v>
          </cell>
          <cell r="H154">
            <v>1545.39</v>
          </cell>
        </row>
        <row r="155">
          <cell r="A155" t="str">
            <v>НС-1432746</v>
          </cell>
          <cell r="B155" t="str">
            <v>Шланги зарядные RT-HS-3/90</v>
          </cell>
          <cell r="C155">
            <v>1</v>
          </cell>
          <cell r="D155">
            <v>40</v>
          </cell>
          <cell r="E155" t="str">
            <v>200х200х40</v>
          </cell>
          <cell r="F155">
            <v>0.44</v>
          </cell>
          <cell r="G155">
            <v>1180</v>
          </cell>
          <cell r="H155">
            <v>959.75</v>
          </cell>
        </row>
        <row r="156">
          <cell r="A156" t="str">
            <v>НС-1432747</v>
          </cell>
          <cell r="B156" t="str">
            <v>Шланги зарядные RT-HS-3/110</v>
          </cell>
          <cell r="C156">
            <v>1</v>
          </cell>
          <cell r="D156">
            <v>30</v>
          </cell>
          <cell r="E156" t="str">
            <v>200х200х50</v>
          </cell>
          <cell r="F156">
            <v>0.49</v>
          </cell>
          <cell r="G156">
            <v>1430</v>
          </cell>
          <cell r="H156">
            <v>1163.1400000000001</v>
          </cell>
        </row>
        <row r="157">
          <cell r="A157" t="str">
            <v>НС-1432748</v>
          </cell>
          <cell r="B157" t="str">
            <v>Шланги зарядные RT-HS-3/200</v>
          </cell>
          <cell r="C157">
            <v>1</v>
          </cell>
          <cell r="D157">
            <v>20</v>
          </cell>
          <cell r="E157" t="str">
            <v>200х200х60</v>
          </cell>
          <cell r="F157">
            <v>0.6</v>
          </cell>
          <cell r="G157">
            <v>2540</v>
          </cell>
          <cell r="H157">
            <v>2065.91</v>
          </cell>
        </row>
        <row r="158">
          <cell r="A158" t="str">
            <v>НС-1432749</v>
          </cell>
          <cell r="B158" t="str">
            <v>Шланги зарядные RT-HS-3/300</v>
          </cell>
          <cell r="C158">
            <v>1</v>
          </cell>
          <cell r="D158">
            <v>15</v>
          </cell>
          <cell r="E158" t="str">
            <v>280х360х50</v>
          </cell>
          <cell r="F158">
            <v>1.07</v>
          </cell>
          <cell r="G158">
            <v>3780</v>
          </cell>
          <cell r="H158">
            <v>3074.5</v>
          </cell>
        </row>
        <row r="159">
          <cell r="A159" t="str">
            <v>НС-1680155</v>
          </cell>
          <cell r="B159" t="str">
            <v>LT-3HS120 Шланги зарядные (3х120см, красный/синий 1/4х5/16, желтый 1/4х1/4, 55 bar) LAMPRECHT</v>
          </cell>
          <cell r="C159">
            <v>1</v>
          </cell>
          <cell r="D159">
            <v>30</v>
          </cell>
          <cell r="E159" t="str">
            <v>200х200х50</v>
          </cell>
          <cell r="F159">
            <v>0.49</v>
          </cell>
          <cell r="G159">
            <v>1630</v>
          </cell>
          <cell r="H159">
            <v>1325.83</v>
          </cell>
        </row>
        <row r="160">
          <cell r="A160" t="str">
            <v>НС-1608316</v>
          </cell>
          <cell r="B160" t="str">
            <v>LT-3HS200 Шланги зарядные (3х200см, красный/синий 1/4х5/16, желтый 1/4х1/4, 55 bar) LAMPRECHT</v>
          </cell>
          <cell r="C160">
            <v>1</v>
          </cell>
          <cell r="D160">
            <v>20</v>
          </cell>
          <cell r="E160" t="str">
            <v>200х200х60</v>
          </cell>
          <cell r="F160">
            <v>0.6</v>
          </cell>
          <cell r="G160">
            <v>2660</v>
          </cell>
          <cell r="H160">
            <v>2147.31</v>
          </cell>
        </row>
        <row r="161">
          <cell r="A161" t="str">
            <v>НС-1608327</v>
          </cell>
          <cell r="B161" t="str">
            <v>LT-3HS300 Шланги зарядные (3х200см, красный/синий 1/4х5/16, желтый 1/4х1/4, 55 bar) LAMPRECHT</v>
          </cell>
          <cell r="C161">
            <v>1</v>
          </cell>
          <cell r="D161">
            <v>15</v>
          </cell>
          <cell r="E161" t="str">
            <v>280х360х50</v>
          </cell>
          <cell r="F161">
            <v>1.07</v>
          </cell>
          <cell r="G161">
            <v>3990</v>
          </cell>
          <cell r="H161">
            <v>3220.91</v>
          </cell>
        </row>
        <row r="162">
          <cell r="A162" t="str">
            <v>НС-1432750</v>
          </cell>
          <cell r="B162" t="str">
            <v>Переходник RT-AD78</v>
          </cell>
          <cell r="C162">
            <v>1</v>
          </cell>
          <cell r="D162">
            <v>10</v>
          </cell>
          <cell r="E162" t="str">
            <v>100х40х25</v>
          </cell>
          <cell r="F162">
            <v>9.0000000000000011E-2</v>
          </cell>
          <cell r="G162">
            <v>400</v>
          </cell>
          <cell r="H162">
            <v>325.38</v>
          </cell>
        </row>
        <row r="163">
          <cell r="A163" t="str">
            <v>НС-1701403</v>
          </cell>
          <cell r="B163" t="str">
            <v>Переходник LT-AD78</v>
          </cell>
          <cell r="C163">
            <v>1</v>
          </cell>
          <cell r="D163">
            <v>10</v>
          </cell>
          <cell r="E163" t="str">
            <v>100х40х25</v>
          </cell>
          <cell r="F163">
            <v>9.0000000000000011E-2</v>
          </cell>
          <cell r="G163">
            <v>400</v>
          </cell>
          <cell r="H163">
            <v>325.38</v>
          </cell>
        </row>
        <row r="164">
          <cell r="A164" t="str">
            <v>НС-1432751</v>
          </cell>
          <cell r="B164" t="str">
            <v>Прокладки тефлоновые RT-TG-1/4 </v>
          </cell>
          <cell r="C164">
            <v>1</v>
          </cell>
          <cell r="D164">
            <v>10</v>
          </cell>
          <cell r="E164" t="str">
            <v>70х50х10</v>
          </cell>
          <cell r="F164">
            <v>6.000000000000001E-3</v>
          </cell>
          <cell r="G164">
            <v>90</v>
          </cell>
          <cell r="H164">
            <v>73.150000000000006</v>
          </cell>
        </row>
        <row r="165">
          <cell r="A165" t="str">
            <v>НС-1432752</v>
          </cell>
          <cell r="B165" t="str">
            <v>Прокладки тефлоновые RT-TG-5/16 </v>
          </cell>
          <cell r="C165">
            <v>1</v>
          </cell>
          <cell r="D165">
            <v>10</v>
          </cell>
          <cell r="E165" t="str">
            <v>70х50х10</v>
          </cell>
          <cell r="F165">
            <v>6.000000000000001E-3</v>
          </cell>
          <cell r="G165">
            <v>120</v>
          </cell>
          <cell r="H165">
            <v>97.570000000000007</v>
          </cell>
        </row>
        <row r="166">
          <cell r="A166" t="str">
            <v>НС-1608341</v>
          </cell>
          <cell r="B166" t="str">
            <v>LT-10TG1/4 Прокладки тефлоновые (компл. 10шт, сменные, для шлангов 1/4) LAMPRECHT</v>
          </cell>
          <cell r="C166">
            <v>1</v>
          </cell>
          <cell r="D166">
            <v>10</v>
          </cell>
          <cell r="E166" t="str">
            <v>70х50х10</v>
          </cell>
          <cell r="F166">
            <v>6.000000000000001E-3</v>
          </cell>
          <cell r="G166">
            <v>100</v>
          </cell>
          <cell r="H166">
            <v>81.290000000000006</v>
          </cell>
        </row>
        <row r="167">
          <cell r="A167" t="str">
            <v>НС-1608347</v>
          </cell>
          <cell r="B167" t="str">
            <v>LT-10TG5/16 Прокладки тефлоновые (компл. 10шт, сменные, для шлангов  5/16 ) LAMPRECHT</v>
          </cell>
          <cell r="C167">
            <v>1</v>
          </cell>
          <cell r="D167">
            <v>10</v>
          </cell>
          <cell r="E167" t="str">
            <v>70х50х10</v>
          </cell>
          <cell r="F167">
            <v>6.000000000000001E-3</v>
          </cell>
          <cell r="G167">
            <v>140</v>
          </cell>
          <cell r="H167">
            <v>113.85</v>
          </cell>
        </row>
        <row r="168">
          <cell r="A168" t="str">
            <v>НС-1432753</v>
          </cell>
          <cell r="B168" t="str">
            <v xml:space="preserve">Адаптер RT-SV-1/4 </v>
          </cell>
          <cell r="C168">
            <v>1</v>
          </cell>
          <cell r="D168">
            <v>10</v>
          </cell>
          <cell r="E168" t="str">
            <v>100х40х25</v>
          </cell>
          <cell r="F168">
            <v>9.0000000000000011E-2</v>
          </cell>
          <cell r="G168">
            <v>970</v>
          </cell>
          <cell r="H168">
            <v>788.92</v>
          </cell>
        </row>
        <row r="169">
          <cell r="A169" t="str">
            <v>НС-1702314</v>
          </cell>
          <cell r="B169" t="str">
            <v>Адаптер LT-SV-1/4</v>
          </cell>
          <cell r="C169">
            <v>1</v>
          </cell>
          <cell r="D169">
            <v>10</v>
          </cell>
          <cell r="E169" t="str">
            <v>100х40х25</v>
          </cell>
          <cell r="F169">
            <v>9.0000000000000011E-2</v>
          </cell>
          <cell r="G169">
            <v>1040</v>
          </cell>
          <cell r="H169">
            <v>845.9</v>
          </cell>
        </row>
        <row r="170">
          <cell r="A170" t="str">
            <v>НС-1432754</v>
          </cell>
          <cell r="B170" t="str">
            <v xml:space="preserve">Адаптер RT-SV-5/16 </v>
          </cell>
          <cell r="C170">
            <v>1</v>
          </cell>
          <cell r="D170">
            <v>10</v>
          </cell>
          <cell r="E170" t="str">
            <v>100х40х25</v>
          </cell>
          <cell r="F170">
            <v>9.0000000000000011E-2</v>
          </cell>
          <cell r="G170">
            <v>970</v>
          </cell>
          <cell r="H170">
            <v>788.92</v>
          </cell>
        </row>
        <row r="171">
          <cell r="A171" t="str">
            <v>НС-1484013</v>
          </cell>
          <cell r="B171" t="str">
            <v>Развальцовка RT-FT-808-N01</v>
          </cell>
          <cell r="C171">
            <v>1</v>
          </cell>
          <cell r="D171">
            <v>20</v>
          </cell>
          <cell r="E171" t="str">
            <v>268x225x45</v>
          </cell>
          <cell r="F171">
            <v>1.4970000000000001</v>
          </cell>
          <cell r="G171">
            <v>3480</v>
          </cell>
          <cell r="H171">
            <v>2830.52</v>
          </cell>
        </row>
        <row r="172">
          <cell r="A172" t="str">
            <v>НС-1608434</v>
          </cell>
          <cell r="B172" t="str">
            <v>Развальцовка LT-FT808-01</v>
          </cell>
          <cell r="C172">
            <v>1</v>
          </cell>
          <cell r="D172">
            <v>20</v>
          </cell>
          <cell r="E172" t="str">
            <v>268x225x45</v>
          </cell>
          <cell r="F172">
            <v>1.4970000000000001</v>
          </cell>
          <cell r="G172">
            <v>3470</v>
          </cell>
          <cell r="H172">
            <v>2822.38</v>
          </cell>
        </row>
        <row r="173">
          <cell r="A173" t="str">
            <v>НС-1484018</v>
          </cell>
          <cell r="B173" t="str">
            <v>Развальцовка RT-FT-809-N01</v>
          </cell>
          <cell r="C173">
            <v>1</v>
          </cell>
          <cell r="D173">
            <v>20</v>
          </cell>
          <cell r="E173" t="str">
            <v>268x225x45</v>
          </cell>
          <cell r="F173">
            <v>1.7250000000000003</v>
          </cell>
          <cell r="G173">
            <v>4720</v>
          </cell>
          <cell r="H173">
            <v>3839.11</v>
          </cell>
        </row>
        <row r="174">
          <cell r="A174" t="str">
            <v>НС-1608436</v>
          </cell>
          <cell r="B174" t="str">
            <v>Развальцовка LT-FT809-01</v>
          </cell>
          <cell r="C174">
            <v>1</v>
          </cell>
          <cell r="D174">
            <v>20</v>
          </cell>
          <cell r="E174" t="str">
            <v>268x225x45</v>
          </cell>
          <cell r="F174">
            <v>1.7250000000000003</v>
          </cell>
          <cell r="G174">
            <v>4690</v>
          </cell>
          <cell r="H174">
            <v>3814.69</v>
          </cell>
        </row>
        <row r="175">
          <cell r="A175" t="str">
            <v>НС-1612989</v>
          </cell>
          <cell r="B175" t="str">
            <v>LT-BT900F Биты для вальцовки труб, компл. LAMPRECHT</v>
          </cell>
          <cell r="C175">
            <v>1</v>
          </cell>
          <cell r="D175" t="str">
            <v>10/20</v>
          </cell>
          <cell r="E175" t="str">
            <v>87х94х87</v>
          </cell>
          <cell r="F175">
            <v>0.21</v>
          </cell>
          <cell r="G175">
            <v>1580</v>
          </cell>
          <cell r="H175">
            <v>1285.1300000000001</v>
          </cell>
        </row>
        <row r="176">
          <cell r="A176" t="str">
            <v>НС-1484019</v>
          </cell>
          <cell r="B176" t="str">
            <v>Труборез RT-TC032-N01</v>
          </cell>
          <cell r="C176">
            <v>1</v>
          </cell>
          <cell r="D176" t="str">
            <v>25</v>
          </cell>
          <cell r="E176" t="str">
            <v>232x132x42</v>
          </cell>
          <cell r="F176">
            <v>0.36799999999999999</v>
          </cell>
          <cell r="G176">
            <v>1320</v>
          </cell>
          <cell r="H176">
            <v>1073.5999999999999</v>
          </cell>
        </row>
        <row r="177">
          <cell r="A177" t="str">
            <v>НС-1608440</v>
          </cell>
          <cell r="B177" t="str">
            <v>Труборез LT-TC032-01</v>
          </cell>
          <cell r="C177">
            <v>1</v>
          </cell>
          <cell r="D177" t="str">
            <v>25</v>
          </cell>
          <cell r="E177" t="str">
            <v>232x132x42</v>
          </cell>
          <cell r="F177">
            <v>0.36799999999999999</v>
          </cell>
          <cell r="G177">
            <v>1320</v>
          </cell>
          <cell r="H177">
            <v>1073.5999999999999</v>
          </cell>
        </row>
        <row r="178">
          <cell r="A178" t="str">
            <v>НС-1493585</v>
          </cell>
          <cell r="B178" t="str">
            <v>Риммер-ручка RT-DT207-N01</v>
          </cell>
          <cell r="C178">
            <v>1</v>
          </cell>
          <cell r="D178" t="str">
            <v>100</v>
          </cell>
          <cell r="E178" t="str">
            <v>210x70x23</v>
          </cell>
          <cell r="F178">
            <v>7.0000000000000007E-2</v>
          </cell>
          <cell r="G178">
            <v>580</v>
          </cell>
          <cell r="H178">
            <v>471.79</v>
          </cell>
        </row>
        <row r="179">
          <cell r="A179" t="str">
            <v>НС-1608443</v>
          </cell>
          <cell r="B179" t="str">
            <v>LT-DT207-01 Риммер-ручка алюм., 1 лезвие LAMPRECHT</v>
          </cell>
          <cell r="C179">
            <v>1</v>
          </cell>
          <cell r="D179" t="str">
            <v>1/20/100</v>
          </cell>
          <cell r="E179" t="str">
            <v>210x70x23</v>
          </cell>
          <cell r="F179">
            <v>7.0000000000000007E-2</v>
          </cell>
          <cell r="G179">
            <v>620</v>
          </cell>
          <cell r="H179">
            <v>504.24</v>
          </cell>
        </row>
        <row r="180">
          <cell r="A180" t="str">
            <v>НС-1492116</v>
          </cell>
          <cell r="B180" t="str">
            <v>Риммер-бочонок RT-DT209-N01</v>
          </cell>
          <cell r="C180">
            <v>1</v>
          </cell>
          <cell r="D180" t="str">
            <v>100</v>
          </cell>
          <cell r="E180" t="str">
            <v>140x110x50</v>
          </cell>
          <cell r="F180">
            <v>5.5E-2</v>
          </cell>
          <cell r="G180">
            <v>330</v>
          </cell>
          <cell r="H180">
            <v>268.39999999999998</v>
          </cell>
        </row>
        <row r="181">
          <cell r="A181" t="str">
            <v>НС-1484022</v>
          </cell>
          <cell r="B181" t="str">
            <v>Трубогибы пружинные RT-SP102-N01</v>
          </cell>
          <cell r="C181">
            <v>1</v>
          </cell>
          <cell r="D181" t="str">
            <v>50</v>
          </cell>
          <cell r="E181" t="str">
            <v>210x80x30</v>
          </cell>
          <cell r="F181">
            <v>0.30299999999999999</v>
          </cell>
          <cell r="G181">
            <v>370</v>
          </cell>
          <cell r="H181">
            <v>300.95999999999998</v>
          </cell>
        </row>
        <row r="182">
          <cell r="A182" t="str">
            <v>НС-1680156</v>
          </cell>
          <cell r="B182" t="str">
            <v>Трубогибы пружинные LT-SP102-01</v>
          </cell>
          <cell r="C182">
            <v>1</v>
          </cell>
          <cell r="D182" t="str">
            <v>50</v>
          </cell>
          <cell r="E182" t="str">
            <v>210x80x30</v>
          </cell>
          <cell r="F182">
            <v>0.30299999999999999</v>
          </cell>
          <cell r="G182">
            <v>370</v>
          </cell>
          <cell r="H182">
            <v>300.95999999999998</v>
          </cell>
        </row>
        <row r="183">
          <cell r="A183" t="str">
            <v>НС-1484024</v>
          </cell>
          <cell r="B183" t="str">
            <v>Труборасширитель RT-TE023-N01</v>
          </cell>
          <cell r="C183">
            <v>1</v>
          </cell>
          <cell r="D183" t="str">
            <v>20</v>
          </cell>
          <cell r="E183" t="str">
            <v>200x180x30</v>
          </cell>
          <cell r="F183">
            <v>0.42</v>
          </cell>
          <cell r="G183">
            <v>1620</v>
          </cell>
          <cell r="H183">
            <v>1317.69</v>
          </cell>
        </row>
        <row r="184">
          <cell r="A184" t="str">
            <v>НС-1680157</v>
          </cell>
          <cell r="B184" t="str">
            <v>Труборасширитель LT-TE023-01</v>
          </cell>
          <cell r="C184">
            <v>1</v>
          </cell>
          <cell r="D184" t="str">
            <v>20</v>
          </cell>
          <cell r="E184" t="str">
            <v>200x180x30</v>
          </cell>
          <cell r="F184">
            <v>0.42</v>
          </cell>
          <cell r="G184">
            <v>1640</v>
          </cell>
          <cell r="H184">
            <v>1333.86</v>
          </cell>
        </row>
        <row r="185">
          <cell r="A185" t="str">
            <v>НС-1612987</v>
          </cell>
          <cell r="B185" t="str">
            <v>LT-BT900SA Биты для расширения труб компл. LAMPRECHT</v>
          </cell>
          <cell r="C185">
            <v>1</v>
          </cell>
          <cell r="D185" t="str">
            <v>10/20</v>
          </cell>
          <cell r="E185" t="str">
            <v>87х94х87</v>
          </cell>
          <cell r="F185">
            <v>0.28000000000000003</v>
          </cell>
          <cell r="G185">
            <v>1710</v>
          </cell>
          <cell r="H185">
            <v>1390.84</v>
          </cell>
        </row>
        <row r="186">
          <cell r="A186" t="str">
            <v>НС-1489119</v>
          </cell>
          <cell r="B186" t="str">
            <v>Лезвия для трубореза RT-BL032-N01</v>
          </cell>
          <cell r="C186">
            <v>1</v>
          </cell>
          <cell r="D186" t="str">
            <v>100</v>
          </cell>
          <cell r="E186" t="str">
            <v>110х190х10</v>
          </cell>
          <cell r="F186">
            <v>0.09</v>
          </cell>
          <cell r="G186">
            <v>1130</v>
          </cell>
          <cell r="H186">
            <v>919.05</v>
          </cell>
        </row>
        <row r="187">
          <cell r="A187" t="str">
            <v>НС-1489121</v>
          </cell>
          <cell r="B187" t="str">
            <v>Лезвия для риммера RT-BL101-N01</v>
          </cell>
          <cell r="C187">
            <v>1</v>
          </cell>
          <cell r="D187" t="str">
            <v>50</v>
          </cell>
          <cell r="E187" t="str">
            <v>90х110х10</v>
          </cell>
          <cell r="F187">
            <v>3.5000000000000003E-2</v>
          </cell>
          <cell r="G187">
            <v>630</v>
          </cell>
          <cell r="H187">
            <v>512.38</v>
          </cell>
        </row>
        <row r="188">
          <cell r="A188" t="str">
            <v>НС-1608452</v>
          </cell>
          <cell r="B188" t="str">
            <v>LT-BL101-01 Лезвие для риммера, компл. 10шт LAMPRECHT</v>
          </cell>
          <cell r="C188">
            <v>1</v>
          </cell>
          <cell r="D188" t="str">
            <v>50/100</v>
          </cell>
          <cell r="E188" t="str">
            <v>90х110х10</v>
          </cell>
          <cell r="F188">
            <v>3.5000000000000003E-2</v>
          </cell>
          <cell r="G188">
            <v>680</v>
          </cell>
          <cell r="H188">
            <v>553.08000000000004</v>
          </cell>
        </row>
        <row r="189">
          <cell r="A189" t="str">
            <v>Комплекты для монтажа</v>
          </cell>
          <cell r="B189"/>
          <cell r="C189"/>
          <cell r="D189"/>
          <cell r="E189"/>
          <cell r="F189"/>
          <cell r="G189"/>
          <cell r="H189" t="str">
            <v>Скидка клиента</v>
          </cell>
        </row>
        <row r="190">
          <cell r="A190" t="str">
            <v>КОД</v>
          </cell>
          <cell r="B190" t="str">
            <v>Инструмент для монтажа</v>
          </cell>
          <cell r="C190" t="str">
            <v>Кратность отгрузки</v>
          </cell>
          <cell r="D190"/>
          <cell r="E190" t="str">
            <v>Габариты, мм</v>
          </cell>
          <cell r="F190" t="str">
            <v>Вес нетто, кг</v>
          </cell>
          <cell r="G190" t="str">
            <v>Розничная цена, руб</v>
          </cell>
          <cell r="H190" t="str">
            <v>Дилерская цена, руб</v>
          </cell>
        </row>
        <row r="191">
          <cell r="A191"/>
          <cell r="B191"/>
          <cell r="C191" t="str">
            <v>Мин. отгрузка с WMS, штук</v>
          </cell>
          <cell r="D191" t="str">
            <v>Упаковка, штук</v>
          </cell>
          <cell r="E191"/>
          <cell r="F191"/>
          <cell r="G191"/>
          <cell r="H191"/>
        </row>
        <row r="192">
          <cell r="A192" t="str">
            <v>НС-1629716</v>
          </cell>
          <cell r="B192" t="str">
            <v>Комплект для монтажа кондиционера LT-01 LAMPRECHT</v>
          </cell>
          <cell r="C192">
            <v>1</v>
          </cell>
          <cell r="D192" t="str">
            <v>-</v>
          </cell>
          <cell r="E192" t="str">
            <v>480х480х130</v>
          </cell>
          <cell r="F192">
            <v>4.38</v>
          </cell>
          <cell r="G192">
            <v>4010</v>
          </cell>
          <cell r="H192">
            <v>3782.13</v>
          </cell>
        </row>
        <row r="193">
          <cell r="A193" t="str">
            <v>НС-1591575</v>
          </cell>
          <cell r="B193" t="str">
            <v>Провод ПВС 3х1.5 380В Ч (уп.100м) ГОСТ 7399-97</v>
          </cell>
          <cell r="C193">
            <v>1</v>
          </cell>
          <cell r="D193" t="str">
            <v>-</v>
          </cell>
          <cell r="E193"/>
          <cell r="F193">
            <v>6.2</v>
          </cell>
          <cell r="G193">
            <v>8673</v>
          </cell>
          <cell r="H193">
            <v>8112.28</v>
          </cell>
        </row>
        <row r="194">
          <cell r="A194" t="str">
            <v>НС-1591574</v>
          </cell>
          <cell r="B194" t="str">
            <v>Провод ПВС 5х1.5 380В Б (уп.100м) ГОСТ 7399-97</v>
          </cell>
          <cell r="C194">
            <v>1</v>
          </cell>
          <cell r="D194" t="str">
            <v>-</v>
          </cell>
          <cell r="E194"/>
          <cell r="F194">
            <v>15</v>
          </cell>
          <cell r="G194">
            <v>14614</v>
          </cell>
          <cell r="H194">
            <v>13669.48</v>
          </cell>
        </row>
        <row r="195">
          <cell r="A195" t="str">
            <v>НС-1642513</v>
          </cell>
          <cell r="B195" t="str">
            <v>Кабель ВВГнг(А)-LS 5х1.5 ОК (N PE) 0.66кВ (уп.100м) ГОСТ 7399-97</v>
          </cell>
          <cell r="C195">
            <v>1</v>
          </cell>
          <cell r="D195" t="str">
            <v>-</v>
          </cell>
          <cell r="E195"/>
          <cell r="F195">
            <v>15.7</v>
          </cell>
          <cell r="G195">
            <v>14783</v>
          </cell>
          <cell r="H195">
            <v>13827.11</v>
          </cell>
        </row>
        <row r="196">
          <cell r="A196" t="str">
            <v>НС-1591807</v>
          </cell>
          <cell r="B196" t="str">
            <v>Хомут 3.6х250 (уп.100шт) кабельный нейл. бел. EKF</v>
          </cell>
          <cell r="C196">
            <v>1</v>
          </cell>
          <cell r="D196" t="str">
            <v>-</v>
          </cell>
          <cell r="E196"/>
          <cell r="F196">
            <v>0.1</v>
          </cell>
          <cell r="G196">
            <v>220</v>
          </cell>
          <cell r="H196">
            <v>205.37</v>
          </cell>
        </row>
        <row r="197">
          <cell r="A197" t="str">
            <v>НС-1447064</v>
          </cell>
          <cell r="B197" t="str">
            <v>Болт Tech-KREP DIN933 оцинкованный М 8 х 40 (уп. 25 шт.)</v>
          </cell>
          <cell r="C197">
            <v>1</v>
          </cell>
          <cell r="D197" t="str">
            <v>-</v>
          </cell>
          <cell r="E197"/>
          <cell r="F197">
            <v>0.46400000000000002</v>
          </cell>
          <cell r="G197">
            <v>318</v>
          </cell>
          <cell r="H197">
            <v>297.88</v>
          </cell>
        </row>
        <row r="198">
          <cell r="A198" t="str">
            <v>НС-1591584</v>
          </cell>
          <cell r="B198" t="str">
            <v>Гайка М8 оцинк. (уп.100шт) самоконтрящаяся DIN985 Tech-KREP 105254</v>
          </cell>
          <cell r="C198">
            <v>1</v>
          </cell>
          <cell r="D198" t="str">
            <v>-</v>
          </cell>
          <cell r="E198"/>
          <cell r="F198">
            <v>0.45381250000000001</v>
          </cell>
          <cell r="G198">
            <v>292</v>
          </cell>
          <cell r="H198">
            <v>273.45999999999998</v>
          </cell>
        </row>
        <row r="199">
          <cell r="A199" t="str">
            <v>НС-1591586</v>
          </cell>
          <cell r="B199" t="str">
            <v>Шайба М8 цинк. (уп.25шт) плоская DIN 125 пакет Tech-Krep 103045</v>
          </cell>
          <cell r="C199">
            <v>1</v>
          </cell>
          <cell r="D199" t="str">
            <v>-</v>
          </cell>
          <cell r="E199"/>
          <cell r="F199">
            <v>4.0796875000000003E-2</v>
          </cell>
          <cell r="G199">
            <v>47</v>
          </cell>
          <cell r="H199">
            <v>43.67</v>
          </cell>
        </row>
        <row r="200">
          <cell r="A200" t="str">
            <v>НС-1591587</v>
          </cell>
          <cell r="B200" t="str">
            <v>Шайба пруж (гровер) М8 оцинк. (уп.25шт) DIN127b Tech-KREP 103049</v>
          </cell>
          <cell r="C200">
            <v>1</v>
          </cell>
          <cell r="D200" t="str">
            <v>-</v>
          </cell>
          <cell r="E200"/>
          <cell r="F200">
            <v>0.04</v>
          </cell>
          <cell r="G200">
            <v>48</v>
          </cell>
          <cell r="H200">
            <v>44.77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кидка "/>
      <sheetName val="КРАТКИЙ ПРАЙС СПЛИТЫ"/>
      <sheetName val="СПЛИТ-СИСТЕМА С ПРИТОЧНОЙ ВЕНТ"/>
      <sheetName val="СПЛИТ-СИСТЕМА ROYAL SUPREMO"/>
      <sheetName val="ИНВЕРТОРНЫЕ СПЛИТ-СИСТЕМЫ"/>
      <sheetName val="КЛАССИЧЕСКИЕ СПЛИТ-СИСТЕМЫ"/>
      <sheetName val="ПОЛУПРОМ DC Inv"/>
      <sheetName val="ПОЛУПРОМ On-Off"/>
      <sheetName val=" МУЛЬТИ СПЛИТ-СИСТЕМЫ"/>
      <sheetName val="АКСЕССУАРЫ RAC&amp;LCAC&amp;FM"/>
      <sheetName val="МОБИЛЬНЫЕ "/>
      <sheetName val="Аксессуары для МК"/>
      <sheetName val="ОСУШИТЕЛИ"/>
      <sheetName val="ВЕНТИЛЯЦИОННОЕ ОБОРУДОВАНИЕ"/>
    </sheetNames>
    <sheetDataSet>
      <sheetData sheetId="0" refreshError="1"/>
      <sheetData sheetId="1" refreshError="1">
        <row r="1">
          <cell r="A1">
            <v>0</v>
          </cell>
          <cell r="B1">
            <v>0</v>
          </cell>
          <cell r="C1">
            <v>0</v>
          </cell>
          <cell r="D1">
            <v>0</v>
          </cell>
          <cell r="E1">
            <v>0</v>
          </cell>
          <cell r="F1">
            <v>0</v>
          </cell>
          <cell r="G1">
            <v>0</v>
          </cell>
          <cell r="H1">
            <v>0</v>
          </cell>
          <cell r="I1">
            <v>0</v>
          </cell>
          <cell r="J1">
            <v>0</v>
          </cell>
          <cell r="K1">
            <v>0</v>
          </cell>
          <cell r="L1">
            <v>0</v>
          </cell>
          <cell r="M1">
            <v>0</v>
          </cell>
        </row>
        <row r="2">
          <cell r="B2" t="str">
            <v>ПРАЙС-ЛИСТ ДЕЙСТВУЕТ С 04.12.2024</v>
          </cell>
          <cell r="C2">
            <v>0</v>
          </cell>
          <cell r="D2">
            <v>0</v>
          </cell>
          <cell r="E2" t="str">
            <v>ПРАЙС-ЛИСТ 2024</v>
          </cell>
          <cell r="F2">
            <v>0</v>
          </cell>
          <cell r="G2">
            <v>0</v>
          </cell>
          <cell r="H2">
            <v>0</v>
          </cell>
          <cell r="I2">
            <v>0</v>
          </cell>
          <cell r="J2">
            <v>0</v>
          </cell>
          <cell r="K2">
            <v>0</v>
          </cell>
          <cell r="L2">
            <v>0</v>
          </cell>
          <cell r="M2">
            <v>0</v>
          </cell>
        </row>
        <row r="3">
          <cell r="A3" t="str">
            <v>НС-комплекта</v>
          </cell>
          <cell r="B3" t="str">
            <v xml:space="preserve">Модель </v>
          </cell>
          <cell r="C3" t="str">
            <v>Мощность, кВт</v>
          </cell>
          <cell r="D3">
            <v>0</v>
          </cell>
          <cell r="E3" t="str">
            <v>Уров. шума внутреннего блока ДБ(A)</v>
          </cell>
          <cell r="F3" t="str">
            <v>Энерго-эфектив-
ность</v>
          </cell>
          <cell r="G3" t="str">
            <v>Габариты блока (ДхВхГ), мм</v>
          </cell>
          <cell r="H3">
            <v>0</v>
          </cell>
          <cell r="I3" t="str">
            <v>Вес нетто, внутр/наружный блок, кг</v>
          </cell>
          <cell r="J3" t="str">
            <v>РРЦ
руб</v>
          </cell>
          <cell r="K3" t="str">
            <v>РИЦ, руб</v>
          </cell>
          <cell r="L3" t="str">
            <v>Дилерская цена, руб</v>
          </cell>
          <cell r="M3" t="str">
            <v>Ваша Спец цена, руб</v>
          </cell>
        </row>
        <row r="4">
          <cell r="A4">
            <v>0</v>
          </cell>
          <cell r="B4">
            <v>0</v>
          </cell>
          <cell r="C4" t="str">
            <v>охл.</v>
          </cell>
          <cell r="D4" t="str">
            <v>нагр.</v>
          </cell>
          <cell r="E4">
            <v>0</v>
          </cell>
          <cell r="F4">
            <v>0</v>
          </cell>
          <cell r="G4" t="str">
            <v>Внутренний блок</v>
          </cell>
          <cell r="H4" t="str">
            <v>Наружный блок</v>
          </cell>
          <cell r="I4">
            <v>0</v>
          </cell>
          <cell r="J4">
            <v>0</v>
          </cell>
          <cell r="K4">
            <v>0</v>
          </cell>
          <cell r="L4">
            <v>0</v>
          </cell>
          <cell r="M4">
            <v>0</v>
          </cell>
        </row>
        <row r="5">
          <cell r="A5">
            <v>0</v>
          </cell>
          <cell r="B5" t="str">
            <v>СПЛИТ-СИСТЕМА С ПРИТОЧНОЙ ВЕНТИЛЯЦИЕЙ</v>
          </cell>
          <cell r="C5">
            <v>0</v>
          </cell>
          <cell r="D5">
            <v>0</v>
          </cell>
          <cell r="E5">
            <v>0</v>
          </cell>
          <cell r="F5">
            <v>0</v>
          </cell>
          <cell r="G5">
            <v>0</v>
          </cell>
          <cell r="H5">
            <v>0</v>
          </cell>
          <cell r="I5">
            <v>0</v>
          </cell>
          <cell r="J5">
            <v>0</v>
          </cell>
          <cell r="K5">
            <v>0</v>
          </cell>
          <cell r="L5">
            <v>0</v>
          </cell>
          <cell r="M5">
            <v>0</v>
          </cell>
        </row>
        <row r="6">
          <cell r="B6" t="str">
            <v>ROYAL FRESH</v>
          </cell>
          <cell r="C6">
            <v>0</v>
          </cell>
          <cell r="D6">
            <v>0</v>
          </cell>
          <cell r="E6">
            <v>0</v>
          </cell>
          <cell r="F6" t="str">
            <v>СМОТРЕТЬ ВИДЕО</v>
          </cell>
          <cell r="G6" t="str">
            <v>ЯНДЕКС.АЛИСА</v>
          </cell>
          <cell r="H6">
            <v>0</v>
          </cell>
          <cell r="I6">
            <v>0</v>
          </cell>
          <cell r="J6">
            <v>0</v>
          </cell>
          <cell r="K6">
            <v>0</v>
          </cell>
          <cell r="L6">
            <v>0</v>
          </cell>
          <cell r="M6">
            <v>0</v>
          </cell>
        </row>
        <row r="7">
          <cell r="A7" t="str">
            <v xml:space="preserve">НС-1413579 </v>
          </cell>
          <cell r="B7" t="str">
            <v>RCI-RF30HN</v>
          </cell>
          <cell r="C7" t="str">
            <v>2,90 (0,80-3,50)</v>
          </cell>
          <cell r="D7" t="str">
            <v>3,10 (1,00-3,90)</v>
          </cell>
          <cell r="E7" t="str">
            <v>18/24/27/31/33/36/38</v>
          </cell>
          <cell r="F7" t="str">
            <v>A+++/A++</v>
          </cell>
          <cell r="G7" t="str">
            <v>960×316×198</v>
          </cell>
          <cell r="H7" t="str">
            <v>795×549×305</v>
          </cell>
          <cell r="I7" t="str">
            <v>13/22</v>
          </cell>
          <cell r="J7">
            <v>77000</v>
          </cell>
          <cell r="K7">
            <v>67690</v>
          </cell>
          <cell r="L7">
            <v>49100</v>
          </cell>
          <cell r="M7">
            <v>49100</v>
          </cell>
        </row>
        <row r="8">
          <cell r="A8" t="str">
            <v xml:space="preserve">НС-1413580 </v>
          </cell>
          <cell r="B8" t="str">
            <v>RCI-RF40HN</v>
          </cell>
          <cell r="C8" t="str">
            <v>3,90 (1,00-4,00)</v>
          </cell>
          <cell r="D8" t="str">
            <v>4,10 (1,00-4,50)</v>
          </cell>
          <cell r="E8" t="str">
            <v>18/24/27/31/34/36,5/38</v>
          </cell>
          <cell r="F8" t="str">
            <v>A+++/A++</v>
          </cell>
          <cell r="G8" t="str">
            <v>960×316×198</v>
          </cell>
          <cell r="H8" t="str">
            <v>795×549×305</v>
          </cell>
          <cell r="I8" t="str">
            <v>13/26,5</v>
          </cell>
          <cell r="J8">
            <v>85700</v>
          </cell>
          <cell r="K8">
            <v>75690</v>
          </cell>
          <cell r="L8">
            <v>55700</v>
          </cell>
          <cell r="M8">
            <v>55700</v>
          </cell>
        </row>
        <row r="9">
          <cell r="B9" t="str">
            <v>ROYAL FRESH STANDARD</v>
          </cell>
          <cell r="C9">
            <v>0</v>
          </cell>
          <cell r="D9">
            <v>0</v>
          </cell>
          <cell r="E9">
            <v>0</v>
          </cell>
          <cell r="F9" t="str">
            <v>СМОТРЕТЬ ВИДЕО</v>
          </cell>
          <cell r="G9" t="str">
            <v>ЯНДЕКС.АЛИСА</v>
          </cell>
          <cell r="H9">
            <v>0</v>
          </cell>
          <cell r="I9">
            <v>0</v>
          </cell>
          <cell r="J9">
            <v>0</v>
          </cell>
          <cell r="K9">
            <v>0</v>
          </cell>
          <cell r="L9">
            <v>0</v>
          </cell>
          <cell r="M9">
            <v>0</v>
          </cell>
        </row>
        <row r="10">
          <cell r="A10" t="str">
            <v>НС-1510574</v>
          </cell>
          <cell r="B10" t="str">
            <v>RCI-RFS28HN</v>
          </cell>
          <cell r="C10" t="str">
            <v>2,75 (0,80-3,50)</v>
          </cell>
          <cell r="D10" t="str">
            <v>2,95 (1,00-3,90)</v>
          </cell>
          <cell r="E10" t="str">
            <v>19,5/25/28/31/34/36/39</v>
          </cell>
          <cell r="F10" t="str">
            <v>A+++/A++</v>
          </cell>
          <cell r="G10" t="str">
            <v>888×313×205</v>
          </cell>
          <cell r="H10" t="str">
            <v>777×498×290</v>
          </cell>
          <cell r="I10" t="str">
            <v>10,5/20,5</v>
          </cell>
          <cell r="J10">
            <v>72300</v>
          </cell>
          <cell r="K10">
            <v>63890</v>
          </cell>
          <cell r="L10">
            <v>47200</v>
          </cell>
          <cell r="M10">
            <v>47200</v>
          </cell>
        </row>
        <row r="11">
          <cell r="A11" t="str">
            <v>НС-1510573</v>
          </cell>
          <cell r="B11" t="str">
            <v>RCI-RFS35HN</v>
          </cell>
          <cell r="C11" t="str">
            <v>3,60 (1,00-4,00)</v>
          </cell>
          <cell r="D11" t="str">
            <v>3,80 (1,00-4,50)</v>
          </cell>
          <cell r="E11" t="str">
            <v>19,5/25/28/31/34/36/39</v>
          </cell>
          <cell r="F11" t="str">
            <v>A+++/A++</v>
          </cell>
          <cell r="G11" t="str">
            <v>888×313×205</v>
          </cell>
          <cell r="H11" t="str">
            <v>795×549×305</v>
          </cell>
          <cell r="I11" t="str">
            <v>11,0/24,5</v>
          </cell>
          <cell r="J11">
            <v>80500</v>
          </cell>
          <cell r="K11">
            <v>71390</v>
          </cell>
          <cell r="L11">
            <v>53300</v>
          </cell>
          <cell r="M11">
            <v>53300</v>
          </cell>
        </row>
        <row r="12">
          <cell r="A12">
            <v>0</v>
          </cell>
          <cell r="B12" t="str">
            <v>ИНВЕРТОРНЫЕ СПЛИТ-СИСТЕМЫ</v>
          </cell>
          <cell r="C12">
            <v>0</v>
          </cell>
          <cell r="D12">
            <v>0</v>
          </cell>
          <cell r="E12">
            <v>0</v>
          </cell>
          <cell r="F12">
            <v>0</v>
          </cell>
          <cell r="G12">
            <v>0</v>
          </cell>
          <cell r="H12">
            <v>0</v>
          </cell>
          <cell r="I12">
            <v>0</v>
          </cell>
          <cell r="J12">
            <v>0</v>
          </cell>
          <cell r="K12">
            <v>0</v>
          </cell>
          <cell r="L12">
            <v>0</v>
          </cell>
          <cell r="M12">
            <v>0</v>
          </cell>
        </row>
        <row r="13">
          <cell r="A13">
            <v>0</v>
          </cell>
          <cell r="B13" t="str">
            <v>ROYAL SUPREMO NERO FULL DC EU Inverter NEW</v>
          </cell>
          <cell r="C13">
            <v>0</v>
          </cell>
          <cell r="D13">
            <v>0</v>
          </cell>
          <cell r="E13">
            <v>0</v>
          </cell>
          <cell r="F13">
            <v>0</v>
          </cell>
          <cell r="G13">
            <v>0</v>
          </cell>
          <cell r="H13" t="str">
            <v>СМОТРЕТЬ ВИДЕО</v>
          </cell>
          <cell r="I13" t="str">
            <v>ЯНДЕКС.АЛИСА</v>
          </cell>
          <cell r="J13">
            <v>0</v>
          </cell>
          <cell r="K13">
            <v>0</v>
          </cell>
          <cell r="L13">
            <v>0</v>
          </cell>
          <cell r="M13">
            <v>0</v>
          </cell>
        </row>
        <row r="14">
          <cell r="A14" t="str">
            <v>НС-1619164</v>
          </cell>
          <cell r="B14" t="str">
            <v>RCI-RSN30HN</v>
          </cell>
          <cell r="C14" t="str">
            <v>2,80 (0,94-3,80)</v>
          </cell>
          <cell r="D14" t="str">
            <v>3,63 (0,94-4,20)</v>
          </cell>
          <cell r="E14" t="str">
            <v>19/22/24/27/30/34/37</v>
          </cell>
          <cell r="F14" t="str">
            <v>A++/A+</v>
          </cell>
          <cell r="G14" t="str">
            <v>808×305×209</v>
          </cell>
          <cell r="H14" t="str">
            <v>777×498×290</v>
          </cell>
          <cell r="I14" t="str">
            <v>10,6 / 22,0</v>
          </cell>
          <cell r="J14">
            <v>69700</v>
          </cell>
          <cell r="K14">
            <v>61590</v>
          </cell>
          <cell r="L14">
            <v>45500</v>
          </cell>
          <cell r="M14">
            <v>45500</v>
          </cell>
        </row>
        <row r="15">
          <cell r="A15" t="str">
            <v>НС-1619165</v>
          </cell>
          <cell r="B15" t="str">
            <v>RCI-RSN40HN</v>
          </cell>
          <cell r="C15" t="str">
            <v>3,70 (1,00-4,00)</v>
          </cell>
          <cell r="D15" t="str">
            <v>3,95 (1,00-4,30)</v>
          </cell>
          <cell r="E15" t="str">
            <v>19/22/24/27/30/34/37</v>
          </cell>
          <cell r="F15" t="str">
            <v>A++/A+</v>
          </cell>
          <cell r="G15" t="str">
            <v>808×305×209</v>
          </cell>
          <cell r="H15" t="str">
            <v>777×498×290</v>
          </cell>
          <cell r="I15" t="str">
            <v>10,6 / 22,0</v>
          </cell>
          <cell r="J15">
            <v>75400</v>
          </cell>
          <cell r="K15">
            <v>67190</v>
          </cell>
          <cell r="L15">
            <v>50800</v>
          </cell>
          <cell r="M15">
            <v>50800</v>
          </cell>
        </row>
        <row r="16">
          <cell r="A16" t="str">
            <v>НС-1631003</v>
          </cell>
          <cell r="B16" t="str">
            <v>RCI-RSN55HN</v>
          </cell>
          <cell r="C16" t="str">
            <v>5,50 (1,25-5,92)</v>
          </cell>
          <cell r="D16" t="str">
            <v>5,65 (1,25-6,09)</v>
          </cell>
          <cell r="E16" t="str">
            <v>23/28/32/35/37/39/42</v>
          </cell>
          <cell r="F16" t="str">
            <v>A++/A+</v>
          </cell>
          <cell r="G16" t="str">
            <v>909×305×209</v>
          </cell>
          <cell r="H16" t="str">
            <v>853×602×349</v>
          </cell>
          <cell r="I16" t="str">
            <v>11,9 / 31,0</v>
          </cell>
          <cell r="J16">
            <v>120200</v>
          </cell>
          <cell r="K16">
            <v>107090</v>
          </cell>
          <cell r="L16">
            <v>81000</v>
          </cell>
          <cell r="M16">
            <v>81000</v>
          </cell>
        </row>
        <row r="17">
          <cell r="A17" t="str">
            <v>НС-1631004</v>
          </cell>
          <cell r="B17" t="str">
            <v>RCI-RSN75HN</v>
          </cell>
          <cell r="C17" t="str">
            <v>7,30 (1,83-7,60)</v>
          </cell>
          <cell r="D17" t="str">
            <v>7,50 (1,85-7,96)</v>
          </cell>
          <cell r="E17" t="str">
            <v>25/28/31/33/37/41/43</v>
          </cell>
          <cell r="F17" t="str">
            <v>A++/A+</v>
          </cell>
          <cell r="G17" t="str">
            <v>1096×333×222</v>
          </cell>
          <cell r="H17" t="str">
            <v>920×699×380</v>
          </cell>
          <cell r="I17" t="str">
            <v>15,7 / 38,0</v>
          </cell>
          <cell r="J17">
            <v>150500</v>
          </cell>
          <cell r="K17">
            <v>133890</v>
          </cell>
          <cell r="L17">
            <v>100700</v>
          </cell>
          <cell r="M17">
            <v>100700</v>
          </cell>
        </row>
        <row r="18">
          <cell r="A18">
            <v>0</v>
          </cell>
          <cell r="B18" t="str">
            <v>ROYAL SUPREMO BLANCO FULL DC EU Inverter NEW</v>
          </cell>
          <cell r="C18">
            <v>0</v>
          </cell>
          <cell r="D18">
            <v>0</v>
          </cell>
          <cell r="E18">
            <v>0</v>
          </cell>
          <cell r="F18">
            <v>0</v>
          </cell>
          <cell r="G18">
            <v>0</v>
          </cell>
          <cell r="H18" t="str">
            <v>ЯНДЕКС.АЛИСА</v>
          </cell>
          <cell r="I18">
            <v>0</v>
          </cell>
          <cell r="J18">
            <v>0</v>
          </cell>
          <cell r="K18">
            <v>0</v>
          </cell>
          <cell r="L18">
            <v>0</v>
          </cell>
          <cell r="M18">
            <v>0</v>
          </cell>
        </row>
        <row r="19">
          <cell r="A19" t="str">
            <v>НС-1619161</v>
          </cell>
          <cell r="B19" t="str">
            <v>RCI-RSB30HN</v>
          </cell>
          <cell r="C19" t="str">
            <v>2,80 (0,94-3,80)</v>
          </cell>
          <cell r="D19" t="str">
            <v>3,63 (0,94-4,20)</v>
          </cell>
          <cell r="E19" t="str">
            <v>19/22/24/27/30/34/37</v>
          </cell>
          <cell r="F19" t="str">
            <v>A++/A+</v>
          </cell>
          <cell r="G19" t="str">
            <v>808×305×209</v>
          </cell>
          <cell r="H19" t="str">
            <v>777×498×290</v>
          </cell>
          <cell r="I19" t="str">
            <v>9,7 / 22,0</v>
          </cell>
          <cell r="J19">
            <v>65700</v>
          </cell>
          <cell r="K19">
            <v>58190</v>
          </cell>
          <cell r="L19">
            <v>43300</v>
          </cell>
          <cell r="M19">
            <v>43300</v>
          </cell>
        </row>
        <row r="20">
          <cell r="A20" t="str">
            <v>НС-1619162</v>
          </cell>
          <cell r="B20" t="str">
            <v>RCI-RSB40HN</v>
          </cell>
          <cell r="C20" t="str">
            <v>3,70 (1,00-4,00)</v>
          </cell>
          <cell r="D20" t="str">
            <v>3,95 (1,00-4,30)</v>
          </cell>
          <cell r="E20" t="str">
            <v>19/22/24/27/30/34/37</v>
          </cell>
          <cell r="F20" t="str">
            <v>A++/A+</v>
          </cell>
          <cell r="G20" t="str">
            <v>808×305×209</v>
          </cell>
          <cell r="H20" t="str">
            <v>777×498×290</v>
          </cell>
          <cell r="I20" t="str">
            <v>9,7 / 22,0</v>
          </cell>
          <cell r="J20">
            <v>71900</v>
          </cell>
          <cell r="K20">
            <v>64190</v>
          </cell>
          <cell r="L20">
            <v>48900</v>
          </cell>
          <cell r="M20">
            <v>48900</v>
          </cell>
        </row>
        <row r="21">
          <cell r="A21" t="str">
            <v>НС-1631001</v>
          </cell>
          <cell r="B21" t="str">
            <v>RCI-RSB55HN</v>
          </cell>
          <cell r="C21" t="str">
            <v>5,50 (1,25-5,92)</v>
          </cell>
          <cell r="D21" t="str">
            <v>5,65 (1,25-6,09)</v>
          </cell>
          <cell r="E21" t="str">
            <v>23/28/32/35/37/39/42</v>
          </cell>
          <cell r="F21" t="str">
            <v>A++/A+</v>
          </cell>
          <cell r="G21" t="str">
            <v>909×305×209</v>
          </cell>
          <cell r="H21" t="str">
            <v>853×602×349</v>
          </cell>
          <cell r="I21" t="str">
            <v>10,9 / 31,0</v>
          </cell>
          <cell r="J21">
            <v>115600</v>
          </cell>
          <cell r="K21">
            <v>103090</v>
          </cell>
          <cell r="L21">
            <v>78100</v>
          </cell>
          <cell r="M21">
            <v>78100</v>
          </cell>
        </row>
        <row r="22">
          <cell r="A22" t="str">
            <v>НС-1631002</v>
          </cell>
          <cell r="B22" t="str">
            <v>RCI-RSB75HN</v>
          </cell>
          <cell r="C22" t="str">
            <v>7,30 (1,83-7,60)</v>
          </cell>
          <cell r="D22" t="str">
            <v>7,50 (1,85-7,96)</v>
          </cell>
          <cell r="E22" t="str">
            <v>25/28/31/33/37/41/43</v>
          </cell>
          <cell r="F22" t="str">
            <v>A++/A+</v>
          </cell>
          <cell r="G22" t="str">
            <v>1096×333×222</v>
          </cell>
          <cell r="H22" t="str">
            <v>920×699×380</v>
          </cell>
          <cell r="I22" t="str">
            <v>14,2 / 38,0</v>
          </cell>
          <cell r="J22">
            <v>145500</v>
          </cell>
          <cell r="K22">
            <v>129390</v>
          </cell>
          <cell r="L22">
            <v>97300</v>
          </cell>
          <cell r="M22">
            <v>97300</v>
          </cell>
        </row>
        <row r="23">
          <cell r="A23">
            <v>0</v>
          </cell>
          <cell r="B23" t="str">
            <v xml:space="preserve">RENAISSANCE DC EU Inverter </v>
          </cell>
          <cell r="C23">
            <v>0</v>
          </cell>
          <cell r="D23">
            <v>0</v>
          </cell>
          <cell r="E23">
            <v>0</v>
          </cell>
          <cell r="F23" t="str">
            <v>СМОТРЕТЬ ВИДЕО</v>
          </cell>
          <cell r="G23">
            <v>0</v>
          </cell>
          <cell r="H23">
            <v>0</v>
          </cell>
          <cell r="I23">
            <v>0</v>
          </cell>
          <cell r="J23">
            <v>0</v>
          </cell>
          <cell r="K23">
            <v>0</v>
          </cell>
          <cell r="L23">
            <v>0</v>
          </cell>
          <cell r="M23">
            <v>0</v>
          </cell>
        </row>
        <row r="24">
          <cell r="A24" t="str">
            <v>НС-1600960</v>
          </cell>
          <cell r="B24" t="str">
            <v>RCI-RNC24HN</v>
          </cell>
          <cell r="C24" t="str">
            <v>2,47 (0,60-3,80)</v>
          </cell>
          <cell r="D24" t="str">
            <v>2,55 (0,80-4,20)</v>
          </cell>
          <cell r="E24" t="str">
            <v>19/24/28/34/39</v>
          </cell>
          <cell r="F24" t="str">
            <v>А++/А+</v>
          </cell>
          <cell r="G24" t="str">
            <v>792×292×201</v>
          </cell>
          <cell r="H24" t="str">
            <v>705×530×280</v>
          </cell>
          <cell r="I24" t="str">
            <v>8,5/22,5</v>
          </cell>
          <cell r="J24">
            <v>56200</v>
          </cell>
          <cell r="K24">
            <v>49690</v>
          </cell>
          <cell r="L24">
            <v>36800</v>
          </cell>
          <cell r="M24">
            <v>36800</v>
          </cell>
        </row>
        <row r="25">
          <cell r="A25" t="str">
            <v>НС-1648166</v>
          </cell>
          <cell r="B25" t="str">
            <v>RCI-RND24HN NEW</v>
          </cell>
          <cell r="C25" t="str">
            <v>2,47 (0,60-3,80)</v>
          </cell>
          <cell r="D25" t="str">
            <v>2,55 (0,80-4,20)</v>
          </cell>
          <cell r="E25" t="str">
            <v>19/24/28/34/39</v>
          </cell>
          <cell r="F25" t="str">
            <v>А++/А+</v>
          </cell>
          <cell r="G25" t="str">
            <v>792×292×201</v>
          </cell>
          <cell r="H25" t="str">
            <v>708×530×258</v>
          </cell>
          <cell r="I25" t="str">
            <v>8,0 / 21,5</v>
          </cell>
          <cell r="J25">
            <v>56200</v>
          </cell>
          <cell r="K25">
            <v>49690</v>
          </cell>
          <cell r="L25">
            <v>36800</v>
          </cell>
          <cell r="M25">
            <v>36800</v>
          </cell>
        </row>
        <row r="26">
          <cell r="A26" t="str">
            <v>НС-1600961</v>
          </cell>
          <cell r="B26" t="str">
            <v>RCI-RNC30HN</v>
          </cell>
          <cell r="C26" t="str">
            <v>2,90 (0,60-3,80)</v>
          </cell>
          <cell r="D26" t="str">
            <v>3,20 (0,80-4,20)</v>
          </cell>
          <cell r="E26" t="str">
            <v>19/24/28/34/39</v>
          </cell>
          <cell r="F26" t="str">
            <v>А++/А+</v>
          </cell>
          <cell r="G26" t="str">
            <v>792×292×201</v>
          </cell>
          <cell r="H26" t="str">
            <v>705×530×280</v>
          </cell>
          <cell r="I26" t="str">
            <v>8,5/22,5</v>
          </cell>
          <cell r="J26">
            <v>59100</v>
          </cell>
          <cell r="K26">
            <v>52390</v>
          </cell>
          <cell r="L26">
            <v>39100</v>
          </cell>
          <cell r="M26">
            <v>39100</v>
          </cell>
        </row>
        <row r="27">
          <cell r="A27" t="str">
            <v>НС-1648167</v>
          </cell>
          <cell r="B27" t="str">
            <v>RCI-RND30HN NEW</v>
          </cell>
          <cell r="C27" t="str">
            <v>2,90 (0,60-3,80)</v>
          </cell>
          <cell r="D27" t="str">
            <v>3,00 (0,80-4,20)</v>
          </cell>
          <cell r="E27" t="str">
            <v>19/24/28/34/39</v>
          </cell>
          <cell r="F27" t="str">
            <v>А++/А+</v>
          </cell>
          <cell r="G27" t="str">
            <v>792×292×201</v>
          </cell>
          <cell r="H27" t="str">
            <v>708×530×258</v>
          </cell>
          <cell r="I27" t="str">
            <v>8,0 / 21,5</v>
          </cell>
          <cell r="J27">
            <v>59100</v>
          </cell>
          <cell r="K27">
            <v>52390</v>
          </cell>
          <cell r="L27">
            <v>39100</v>
          </cell>
          <cell r="M27">
            <v>39100</v>
          </cell>
        </row>
        <row r="28">
          <cell r="A28" t="str">
            <v>НС-1600962</v>
          </cell>
          <cell r="B28" t="str">
            <v>RCI-RNC35HN</v>
          </cell>
          <cell r="C28" t="str">
            <v>3,45 (0,80-4,10)</v>
          </cell>
          <cell r="D28" t="str">
            <v>3,85 (1,00-4,20)</v>
          </cell>
          <cell r="E28" t="str">
            <v>19/24/28/34/39</v>
          </cell>
          <cell r="F28" t="str">
            <v>А++/А+</v>
          </cell>
          <cell r="G28" t="str">
            <v>792×292×201</v>
          </cell>
          <cell r="H28" t="str">
            <v>705×530×280</v>
          </cell>
          <cell r="I28" t="str">
            <v>8,5/22,5</v>
          </cell>
          <cell r="J28">
            <v>66000</v>
          </cell>
          <cell r="K28">
            <v>58490</v>
          </cell>
          <cell r="L28">
            <v>43600</v>
          </cell>
          <cell r="M28">
            <v>43600</v>
          </cell>
        </row>
        <row r="29">
          <cell r="A29">
            <v>0</v>
          </cell>
          <cell r="B29" t="str">
            <v>ATTICA NERO Inverter</v>
          </cell>
          <cell r="C29">
            <v>0</v>
          </cell>
          <cell r="D29">
            <v>0</v>
          </cell>
          <cell r="E29">
            <v>0</v>
          </cell>
          <cell r="F29" t="str">
            <v>СМОТРЕТЬ ВИДЕО</v>
          </cell>
          <cell r="G29">
            <v>0</v>
          </cell>
          <cell r="H29" t="str">
            <v>ЯНДЕКС.АЛИСА</v>
          </cell>
          <cell r="I29">
            <v>0</v>
          </cell>
          <cell r="J29">
            <v>0</v>
          </cell>
          <cell r="K29">
            <v>0</v>
          </cell>
          <cell r="L29">
            <v>0</v>
          </cell>
          <cell r="M29">
            <v>0</v>
          </cell>
        </row>
        <row r="30">
          <cell r="A30" t="str">
            <v xml:space="preserve">НС-1413763 </v>
          </cell>
          <cell r="B30" t="str">
            <v>RCI-AN22HN</v>
          </cell>
          <cell r="C30" t="str">
            <v>2,18 (0,65-2,80)</v>
          </cell>
          <cell r="D30" t="str">
            <v>2,42 (0,65-2,95)</v>
          </cell>
          <cell r="E30" t="str">
            <v>21/23/28/30/33</v>
          </cell>
          <cell r="F30" t="str">
            <v>A/A</v>
          </cell>
          <cell r="G30" t="str">
            <v>698×255×190</v>
          </cell>
          <cell r="H30" t="str">
            <v>712×459×276</v>
          </cell>
          <cell r="I30" t="str">
            <v>6,5/20,5</v>
          </cell>
          <cell r="J30">
            <v>51700</v>
          </cell>
          <cell r="K30">
            <v>46190</v>
          </cell>
          <cell r="L30">
            <v>35200</v>
          </cell>
          <cell r="M30">
            <v>35200</v>
          </cell>
        </row>
        <row r="31">
          <cell r="A31" t="str">
            <v xml:space="preserve">НС-1413765 </v>
          </cell>
          <cell r="B31" t="str">
            <v>RCI-AN28HN</v>
          </cell>
          <cell r="C31" t="str">
            <v>2,65 (0,82-3,37)</v>
          </cell>
          <cell r="D31" t="str">
            <v>2,80 (0,94-3,66)</v>
          </cell>
          <cell r="E31" t="str">
            <v>21/23/28/30/33</v>
          </cell>
          <cell r="F31" t="str">
            <v>A/A</v>
          </cell>
          <cell r="G31" t="str">
            <v>698×255×190</v>
          </cell>
          <cell r="H31" t="str">
            <v>712×459×276</v>
          </cell>
          <cell r="I31" t="str">
            <v>6,5/20,5</v>
          </cell>
          <cell r="J31">
            <v>54600</v>
          </cell>
          <cell r="K31">
            <v>48890</v>
          </cell>
          <cell r="L31">
            <v>37500</v>
          </cell>
          <cell r="M31">
            <v>37500</v>
          </cell>
        </row>
        <row r="32">
          <cell r="A32" t="str">
            <v xml:space="preserve">НС-1413768 </v>
          </cell>
          <cell r="B32" t="str">
            <v>RCI-AN35HN</v>
          </cell>
          <cell r="C32" t="str">
            <v>3,47 (1,00-3,81)</v>
          </cell>
          <cell r="D32" t="str">
            <v>3,60 (1,02-3,96)</v>
          </cell>
          <cell r="E32" t="str">
            <v>21,5/25/29/32/35</v>
          </cell>
          <cell r="F32" t="str">
            <v>A/A</v>
          </cell>
          <cell r="G32" t="str">
            <v>777×250×201</v>
          </cell>
          <cell r="H32" t="str">
            <v>712×459×276</v>
          </cell>
          <cell r="I32" t="str">
            <v>7,5/21,0</v>
          </cell>
          <cell r="J32">
            <v>63200</v>
          </cell>
          <cell r="K32">
            <v>56790</v>
          </cell>
          <cell r="L32">
            <v>44000</v>
          </cell>
          <cell r="M32">
            <v>44000</v>
          </cell>
        </row>
        <row r="33">
          <cell r="A33" t="str">
            <v>НС-1600404 </v>
          </cell>
          <cell r="B33" t="str">
            <v>RCI-AN55HN</v>
          </cell>
          <cell r="C33" t="str">
            <v>5,32 (1,30-5,86)</v>
          </cell>
          <cell r="D33" t="str">
            <v>5,30 (1,30-6,30)</v>
          </cell>
          <cell r="E33" t="str">
            <v>25/28/31/34/38</v>
          </cell>
          <cell r="F33" t="str">
            <v>A/A</v>
          </cell>
          <cell r="G33" t="str">
            <v>910×294×206</v>
          </cell>
          <cell r="H33" t="str">
            <v>853×602×349</v>
          </cell>
          <cell r="I33" t="str">
            <v>9,6/28,0</v>
          </cell>
          <cell r="J33">
            <v>97900</v>
          </cell>
          <cell r="K33">
            <v>88290</v>
          </cell>
          <cell r="L33">
            <v>69100</v>
          </cell>
          <cell r="M33">
            <v>69100</v>
          </cell>
        </row>
        <row r="34">
          <cell r="A34" t="str">
            <v>НС-1600406 </v>
          </cell>
          <cell r="B34" t="str">
            <v xml:space="preserve">RCI-AN70HN </v>
          </cell>
          <cell r="C34" t="str">
            <v>6,90 (1,50-7,50)</v>
          </cell>
          <cell r="D34" t="str">
            <v>7,04 (1,50-7,90)</v>
          </cell>
          <cell r="E34" t="str">
            <v>26/31/34/37/40</v>
          </cell>
          <cell r="F34" t="str">
            <v>A/A</v>
          </cell>
          <cell r="G34" t="str">
            <v>1010×315×220</v>
          </cell>
          <cell r="H34" t="str">
            <v>853×602×349</v>
          </cell>
          <cell r="I34" t="str">
            <v>12,0/31,7</v>
          </cell>
          <cell r="J34">
            <v>115600</v>
          </cell>
          <cell r="K34">
            <v>103790</v>
          </cell>
          <cell r="L34">
            <v>80300</v>
          </cell>
          <cell r="M34">
            <v>80300</v>
          </cell>
        </row>
        <row r="35">
          <cell r="A35">
            <v>0</v>
          </cell>
          <cell r="B35" t="str">
            <v xml:space="preserve">GRIDA DC EU Inverter </v>
          </cell>
          <cell r="C35">
            <v>0</v>
          </cell>
          <cell r="D35">
            <v>0</v>
          </cell>
          <cell r="E35">
            <v>0</v>
          </cell>
          <cell r="F35" t="str">
            <v>СМОТРЕТЬ ВИДЕО</v>
          </cell>
          <cell r="G35">
            <v>0</v>
          </cell>
          <cell r="H35">
            <v>0</v>
          </cell>
          <cell r="I35">
            <v>0</v>
          </cell>
          <cell r="J35">
            <v>0</v>
          </cell>
          <cell r="K35">
            <v>0</v>
          </cell>
          <cell r="L35">
            <v>0</v>
          </cell>
          <cell r="M35">
            <v>0</v>
          </cell>
        </row>
        <row r="36">
          <cell r="A36" t="str">
            <v xml:space="preserve">НС-1480551 </v>
          </cell>
          <cell r="B36" t="str">
            <v>RCI-GR22HN</v>
          </cell>
          <cell r="C36" t="str">
            <v>2,20 (0,30-2,85)</v>
          </cell>
          <cell r="D36" t="str">
            <v>2,40 (0,60-2,90)</v>
          </cell>
          <cell r="E36" t="str">
            <v>22/25/29/33/34/36/39</v>
          </cell>
          <cell r="F36" t="str">
            <v>A++/A+</v>
          </cell>
          <cell r="G36" t="str">
            <v>696×251×190</v>
          </cell>
          <cell r="H36" t="str">
            <v>710×450×293</v>
          </cell>
          <cell r="I36" t="str">
            <v>7,5/21,0</v>
          </cell>
          <cell r="J36">
            <v>59400</v>
          </cell>
          <cell r="K36">
            <v>52990</v>
          </cell>
          <cell r="L36">
            <v>40200</v>
          </cell>
          <cell r="M36">
            <v>40200</v>
          </cell>
        </row>
        <row r="37">
          <cell r="A37" t="str">
            <v xml:space="preserve">НС-1480552 </v>
          </cell>
          <cell r="B37" t="str">
            <v>RCI-GR28HN</v>
          </cell>
          <cell r="C37" t="str">
            <v>2,50 (0,50-3,25)</v>
          </cell>
          <cell r="D37" t="str">
            <v>2,80 (0,50-3,50)</v>
          </cell>
          <cell r="E37" t="str">
            <v>22/25/28/32/34/36/38</v>
          </cell>
          <cell r="F37" t="str">
            <v>A++/A+</v>
          </cell>
          <cell r="G37" t="str">
            <v>696×251×190</v>
          </cell>
          <cell r="H37" t="str">
            <v>732×550×330</v>
          </cell>
          <cell r="I37" t="str">
            <v>7,5/25,0</v>
          </cell>
          <cell r="J37">
            <v>61200</v>
          </cell>
          <cell r="K37">
            <v>54590</v>
          </cell>
          <cell r="L37">
            <v>41400</v>
          </cell>
          <cell r="M37">
            <v>41400</v>
          </cell>
        </row>
        <row r="38">
          <cell r="A38" t="str">
            <v>НС-1650649</v>
          </cell>
          <cell r="B38" t="str">
            <v>RCI-GRC28HN NEW</v>
          </cell>
          <cell r="C38" t="str">
            <v>2,50 (0,50-3,25)</v>
          </cell>
          <cell r="D38" t="str">
            <v>2,80 (0,50-3,70)</v>
          </cell>
          <cell r="E38" t="str">
            <v>22/25/28/32/34/36/38</v>
          </cell>
          <cell r="F38" t="str">
            <v>A++/A+</v>
          </cell>
          <cell r="G38" t="str">
            <v>696×251×190</v>
          </cell>
          <cell r="H38" t="str">
            <v>732×555×330</v>
          </cell>
          <cell r="I38" t="str">
            <v>7,5/24,5</v>
          </cell>
          <cell r="J38">
            <v>61200</v>
          </cell>
          <cell r="K38">
            <v>54590</v>
          </cell>
          <cell r="L38">
            <v>41400</v>
          </cell>
          <cell r="M38">
            <v>41400</v>
          </cell>
        </row>
        <row r="39">
          <cell r="A39" t="str">
            <v xml:space="preserve">НС-1480554 </v>
          </cell>
          <cell r="B39" t="str">
            <v>RCI-GR35HN</v>
          </cell>
          <cell r="C39" t="str">
            <v>3,20 (0,90-3,60)</v>
          </cell>
          <cell r="D39" t="str">
            <v>3,40 (0,90-4,00)</v>
          </cell>
          <cell r="E39" t="str">
            <v>27/29/31/33/35/37/41</v>
          </cell>
          <cell r="F39" t="str">
            <v>A++/A+</v>
          </cell>
          <cell r="G39" t="str">
            <v>770×251×190</v>
          </cell>
          <cell r="H39" t="str">
            <v>732×550×330</v>
          </cell>
          <cell r="I39" t="str">
            <v>8,5/25,0</v>
          </cell>
          <cell r="J39">
            <v>66900</v>
          </cell>
          <cell r="K39">
            <v>57790</v>
          </cell>
          <cell r="L39">
            <v>43000</v>
          </cell>
          <cell r="M39">
            <v>43000</v>
          </cell>
        </row>
        <row r="40">
          <cell r="A40" t="str">
            <v>НС-1650650</v>
          </cell>
          <cell r="B40" t="str">
            <v>RCI-GRC35HN NEW</v>
          </cell>
          <cell r="C40" t="str">
            <v>3,20 (0,90-3,60)</v>
          </cell>
          <cell r="D40" t="str">
            <v>3,40 (0,90-4,00)</v>
          </cell>
          <cell r="E40" t="str">
            <v>24/26/30/33/35/37/41</v>
          </cell>
          <cell r="F40" t="str">
            <v>A++/A+</v>
          </cell>
          <cell r="G40" t="str">
            <v>770×251×190</v>
          </cell>
          <cell r="H40" t="str">
            <v>732×555×330</v>
          </cell>
          <cell r="I40" t="str">
            <v>8,5/25,0</v>
          </cell>
          <cell r="J40">
            <v>66900</v>
          </cell>
          <cell r="K40">
            <v>57790</v>
          </cell>
          <cell r="L40">
            <v>43000</v>
          </cell>
          <cell r="M40">
            <v>43000</v>
          </cell>
        </row>
        <row r="41">
          <cell r="A41" t="str">
            <v xml:space="preserve">НС-1480555 </v>
          </cell>
          <cell r="B41" t="str">
            <v>RCI-GR50HN</v>
          </cell>
          <cell r="C41" t="str">
            <v>4,60 (1,00-5,30)</v>
          </cell>
          <cell r="D41" t="str">
            <v>5,20 (1,00-5,65)</v>
          </cell>
          <cell r="E41" t="str">
            <v>31/34/37/38/41/42/44</v>
          </cell>
          <cell r="F41" t="str">
            <v>A++/A+</v>
          </cell>
          <cell r="G41" t="str">
            <v>972×300×225</v>
          </cell>
          <cell r="H41" t="str">
            <v>732×550×330</v>
          </cell>
          <cell r="I41" t="str">
            <v>13,5/26,5</v>
          </cell>
          <cell r="J41">
            <v>107100</v>
          </cell>
          <cell r="K41">
            <v>95890</v>
          </cell>
          <cell r="L41">
            <v>73500</v>
          </cell>
          <cell r="M41">
            <v>73500</v>
          </cell>
        </row>
        <row r="42">
          <cell r="A42" t="str">
            <v xml:space="preserve">НС-1480557 </v>
          </cell>
          <cell r="B42" t="str">
            <v>RCI-GR65HN</v>
          </cell>
          <cell r="C42" t="str">
            <v>6,20 (1,80-6,90)</v>
          </cell>
          <cell r="D42" t="str">
            <v>6,50 (1,30-7,03)</v>
          </cell>
          <cell r="E42" t="str">
            <v>26/30/32/37/42/45/48</v>
          </cell>
          <cell r="F42" t="str">
            <v>A++/A+</v>
          </cell>
          <cell r="G42" t="str">
            <v>972×300×225</v>
          </cell>
          <cell r="H42" t="str">
            <v>873×555×376</v>
          </cell>
          <cell r="I42" t="str">
            <v>13,0/36,5</v>
          </cell>
          <cell r="J42">
            <v>133600</v>
          </cell>
          <cell r="K42">
            <v>117990</v>
          </cell>
          <cell r="L42">
            <v>90500</v>
          </cell>
          <cell r="M42">
            <v>90500</v>
          </cell>
        </row>
        <row r="43">
          <cell r="A43">
            <v>0</v>
          </cell>
          <cell r="B43" t="str">
            <v>PERFETTO DC EU Inverter</v>
          </cell>
          <cell r="C43">
            <v>0</v>
          </cell>
          <cell r="D43">
            <v>0</v>
          </cell>
          <cell r="E43">
            <v>0</v>
          </cell>
          <cell r="F43" t="str">
            <v>СМОТРЕТЬ ВИДЕО</v>
          </cell>
          <cell r="G43">
            <v>0</v>
          </cell>
          <cell r="H43">
            <v>0</v>
          </cell>
          <cell r="I43">
            <v>0</v>
          </cell>
          <cell r="J43">
            <v>0</v>
          </cell>
          <cell r="K43">
            <v>0</v>
          </cell>
          <cell r="L43">
            <v>0</v>
          </cell>
          <cell r="M43">
            <v>0</v>
          </cell>
        </row>
        <row r="44">
          <cell r="A44" t="str">
            <v xml:space="preserve">НС-1430445 </v>
          </cell>
          <cell r="B44" t="str">
            <v>RCI-PF30HN</v>
          </cell>
          <cell r="C44" t="str">
            <v>2,80 (0,94-3,35)</v>
          </cell>
          <cell r="D44" t="str">
            <v>2,96 (0,94-3,38)</v>
          </cell>
          <cell r="E44" t="str">
            <v>20,5/23/27/30/32/34/37</v>
          </cell>
          <cell r="F44" t="str">
            <v>А++/А+</v>
          </cell>
          <cell r="G44" t="str">
            <v>811×278×198</v>
          </cell>
          <cell r="H44" t="str">
            <v>777×498×290</v>
          </cell>
          <cell r="I44" t="str">
            <v>8,0/24,0</v>
          </cell>
          <cell r="J44">
            <v>48000</v>
          </cell>
          <cell r="K44">
            <v>42190</v>
          </cell>
          <cell r="L44">
            <v>30400</v>
          </cell>
          <cell r="M44">
            <v>30400</v>
          </cell>
        </row>
        <row r="45">
          <cell r="A45">
            <v>0</v>
          </cell>
          <cell r="B45" t="str">
            <v>PERFETTO DC EU Inverter 2024</v>
          </cell>
          <cell r="C45">
            <v>0</v>
          </cell>
          <cell r="D45">
            <v>0</v>
          </cell>
          <cell r="E45">
            <v>0</v>
          </cell>
          <cell r="F45" t="str">
            <v>СМОТРЕТЬ ВИДЕО</v>
          </cell>
          <cell r="G45">
            <v>0</v>
          </cell>
          <cell r="H45" t="str">
            <v>ЯНДЕКС.АЛИСА</v>
          </cell>
          <cell r="I45">
            <v>0</v>
          </cell>
          <cell r="J45">
            <v>0</v>
          </cell>
          <cell r="K45">
            <v>0</v>
          </cell>
          <cell r="L45">
            <v>0</v>
          </cell>
          <cell r="M45">
            <v>0</v>
          </cell>
        </row>
        <row r="46">
          <cell r="A46" t="str">
            <v>НС-1599226</v>
          </cell>
          <cell r="B46" t="str">
            <v>RCI-PFC24HN</v>
          </cell>
          <cell r="C46" t="str">
            <v>2,40 (0,94-3,30)</v>
          </cell>
          <cell r="D46" t="str">
            <v>2,65 (0,94-3,36)</v>
          </cell>
          <cell r="E46" t="str">
            <v>20/22,5/27/29/31/33/36</v>
          </cell>
          <cell r="F46" t="str">
            <v>А++/А+</v>
          </cell>
          <cell r="G46" t="str">
            <v>811×278×198</v>
          </cell>
          <cell r="H46" t="str">
            <v>712×459×276</v>
          </cell>
          <cell r="I46" t="str">
            <v>7,5/22,0</v>
          </cell>
          <cell r="J46">
            <v>53100</v>
          </cell>
          <cell r="K46">
            <v>46890</v>
          </cell>
          <cell r="L46">
            <v>34600</v>
          </cell>
          <cell r="M46">
            <v>34600</v>
          </cell>
        </row>
        <row r="47">
          <cell r="A47" t="str">
            <v>НС-1599227</v>
          </cell>
          <cell r="B47" t="str">
            <v>RCI-PFC30HN</v>
          </cell>
          <cell r="C47" t="str">
            <v>2,80 (0,94-3,30)</v>
          </cell>
          <cell r="D47" t="str">
            <v>2,96 (0,94-3,36)</v>
          </cell>
          <cell r="E47" t="str">
            <v>20/22,5/27/29/31/33/36</v>
          </cell>
          <cell r="F47" t="str">
            <v>А++/А+</v>
          </cell>
          <cell r="G47" t="str">
            <v>811×278×198</v>
          </cell>
          <cell r="H47" t="str">
            <v>712×459×276</v>
          </cell>
          <cell r="I47" t="str">
            <v>7,5/22,0</v>
          </cell>
          <cell r="J47">
            <v>57300</v>
          </cell>
          <cell r="K47">
            <v>50890</v>
          </cell>
          <cell r="L47">
            <v>38100</v>
          </cell>
          <cell r="M47">
            <v>38100</v>
          </cell>
        </row>
        <row r="48">
          <cell r="A48" t="str">
            <v>НС-1599228</v>
          </cell>
          <cell r="B48" t="str">
            <v>RCI-PFC40HN</v>
          </cell>
          <cell r="C48" t="str">
            <v>3,80 (1,00-3,77)</v>
          </cell>
          <cell r="D48" t="str">
            <v>3,95 (1,00-3,81)</v>
          </cell>
          <cell r="E48" t="str">
            <v>20,5/23/27/30/32/34/37</v>
          </cell>
          <cell r="F48" t="str">
            <v>А++/А+</v>
          </cell>
          <cell r="G48" t="str">
            <v>811×278×198</v>
          </cell>
          <cell r="H48" t="str">
            <v>712×459×276</v>
          </cell>
          <cell r="I48" t="str">
            <v>7,5/22,0</v>
          </cell>
          <cell r="J48">
            <v>65400</v>
          </cell>
          <cell r="K48">
            <v>58290</v>
          </cell>
          <cell r="L48">
            <v>44100</v>
          </cell>
          <cell r="M48">
            <v>44100</v>
          </cell>
        </row>
        <row r="49">
          <cell r="A49" t="str">
            <v>НС-1599230</v>
          </cell>
          <cell r="B49" t="str">
            <v>RCI-PFC55HN</v>
          </cell>
          <cell r="C49" t="str">
            <v>5,40 (1,25-5,92)</v>
          </cell>
          <cell r="D49" t="str">
            <v>5,41 (1,25-6,09)</v>
          </cell>
          <cell r="E49" t="str">
            <v>23,5/28/31/33/37/39/42</v>
          </cell>
          <cell r="F49" t="str">
            <v>А++/А+</v>
          </cell>
          <cell r="G49" t="str">
            <v>1015×313×221</v>
          </cell>
          <cell r="H49" t="str">
            <v>853×602×349</v>
          </cell>
          <cell r="I49" t="str">
            <v>11,5/31,0</v>
          </cell>
          <cell r="J49">
            <v>102900</v>
          </cell>
          <cell r="K49">
            <v>92190</v>
          </cell>
          <cell r="L49">
            <v>70900</v>
          </cell>
          <cell r="M49">
            <v>70900</v>
          </cell>
        </row>
        <row r="50">
          <cell r="A50" t="str">
            <v>НС-1430454</v>
          </cell>
          <cell r="B50" t="str">
            <v>RCI-PF75HN</v>
          </cell>
          <cell r="C50" t="str">
            <v>7,25 (1,83-7,82)</v>
          </cell>
          <cell r="D50" t="str">
            <v>7,36 (1,85-7,96)</v>
          </cell>
          <cell r="E50" t="str">
            <v>25,5/31/33/35/38/41/44</v>
          </cell>
          <cell r="F50" t="str">
            <v>А++/А+</v>
          </cell>
          <cell r="G50" t="str">
            <v>1132×332×229</v>
          </cell>
          <cell r="H50" t="str">
            <v>920×699×380</v>
          </cell>
          <cell r="I50" t="str">
            <v>14,0/38,7</v>
          </cell>
          <cell r="J50">
            <v>127600</v>
          </cell>
          <cell r="K50">
            <v>114490</v>
          </cell>
          <cell r="L50">
            <v>88300</v>
          </cell>
          <cell r="M50">
            <v>88300</v>
          </cell>
        </row>
        <row r="51">
          <cell r="A51">
            <v>0</v>
          </cell>
          <cell r="B51" t="str">
            <v>TRIUMPH Inverter</v>
          </cell>
          <cell r="C51">
            <v>0</v>
          </cell>
          <cell r="D51">
            <v>0</v>
          </cell>
          <cell r="E51">
            <v>0</v>
          </cell>
          <cell r="F51">
            <v>0</v>
          </cell>
          <cell r="G51">
            <v>0</v>
          </cell>
          <cell r="H51" t="str">
            <v>ЯНДЕКС.АЛИСА</v>
          </cell>
          <cell r="I51">
            <v>0</v>
          </cell>
          <cell r="J51">
            <v>0</v>
          </cell>
          <cell r="K51">
            <v>0</v>
          </cell>
          <cell r="L51">
            <v>0</v>
          </cell>
          <cell r="M51">
            <v>0</v>
          </cell>
        </row>
        <row r="52">
          <cell r="A52" t="str">
            <v>НС-1601245</v>
          </cell>
          <cell r="B52" t="str">
            <v>RCI-TWC22HN</v>
          </cell>
          <cell r="C52" t="str">
            <v>2,30 (1,17-2,95)</v>
          </cell>
          <cell r="D52" t="str">
            <v>2,50 (0,90-2,99)</v>
          </cell>
          <cell r="E52" t="str">
            <v>22/24,5/30,5/35</v>
          </cell>
          <cell r="F52" t="str">
            <v>A/A</v>
          </cell>
          <cell r="G52" t="str">
            <v>715×285×194</v>
          </cell>
          <cell r="H52" t="str">
            <v>668×469×252</v>
          </cell>
          <cell r="I52" t="str">
            <v>7,6/18,0</v>
          </cell>
          <cell r="J52">
            <v>44100</v>
          </cell>
          <cell r="K52">
            <v>38490</v>
          </cell>
          <cell r="L52">
            <v>28700</v>
          </cell>
          <cell r="M52">
            <v>28700</v>
          </cell>
        </row>
        <row r="53">
          <cell r="A53" t="str">
            <v>НС-1601246</v>
          </cell>
          <cell r="B53" t="str">
            <v>RCI-TWC28HN</v>
          </cell>
          <cell r="C53" t="str">
            <v>2,85 (1,17-3,05)</v>
          </cell>
          <cell r="D53" t="str">
            <v>3,00 (0,90-3,10)</v>
          </cell>
          <cell r="E53" t="str">
            <v>22/24,5/30,5/35</v>
          </cell>
          <cell r="F53" t="str">
            <v>A/A</v>
          </cell>
          <cell r="G53" t="str">
            <v>715×285×194</v>
          </cell>
          <cell r="H53" t="str">
            <v>668×469×252</v>
          </cell>
          <cell r="I53" t="str">
            <v>7,6/18,0</v>
          </cell>
          <cell r="J53">
            <v>49000</v>
          </cell>
          <cell r="K53">
            <v>42690</v>
          </cell>
          <cell r="L53">
            <v>31700</v>
          </cell>
          <cell r="M53">
            <v>31700</v>
          </cell>
        </row>
        <row r="54">
          <cell r="A54" t="str">
            <v>НС-1601247</v>
          </cell>
          <cell r="B54" t="str">
            <v>RCI-TWC35HN</v>
          </cell>
          <cell r="C54" t="str">
            <v>3,60 (1,29-3,78)</v>
          </cell>
          <cell r="D54" t="str">
            <v>3,70 (1,06-4,05)</v>
          </cell>
          <cell r="E54" t="str">
            <v>23,5/26,5/33,5/37,5</v>
          </cell>
          <cell r="F54" t="str">
            <v>A/A</v>
          </cell>
          <cell r="G54" t="str">
            <v>715×285×194</v>
          </cell>
          <cell r="H54" t="str">
            <v>720×495×270</v>
          </cell>
          <cell r="I54" t="str">
            <v>7,5/21,4</v>
          </cell>
          <cell r="J54">
            <v>56600</v>
          </cell>
          <cell r="K54">
            <v>49390</v>
          </cell>
          <cell r="L54">
            <v>36800</v>
          </cell>
          <cell r="M54">
            <v>36800</v>
          </cell>
        </row>
        <row r="55">
          <cell r="A55" t="str">
            <v>НС-1601248 </v>
          </cell>
          <cell r="B55" t="str">
            <v>RCI-TWC55HN</v>
          </cell>
          <cell r="C55" t="str">
            <v>5,35 (1,82-6,16)</v>
          </cell>
          <cell r="D55" t="str">
            <v>5,75 (1,29-6,74)</v>
          </cell>
          <cell r="E55" t="str">
            <v>26/36/42,5</v>
          </cell>
          <cell r="F55" t="str">
            <v>A/A</v>
          </cell>
          <cell r="G55" t="str">
            <v>957×302×213</v>
          </cell>
          <cell r="H55" t="str">
            <v>805×554×330</v>
          </cell>
          <cell r="I55" t="str">
            <v>10,0/32,7</v>
          </cell>
          <cell r="J55">
            <v>94900</v>
          </cell>
          <cell r="K55">
            <v>82790</v>
          </cell>
          <cell r="L55">
            <v>62800</v>
          </cell>
          <cell r="M55">
            <v>62800</v>
          </cell>
        </row>
        <row r="56">
          <cell r="A56" t="str">
            <v>НС-1601249</v>
          </cell>
          <cell r="B56" t="str">
            <v>RCI-TWC75HN</v>
          </cell>
          <cell r="C56" t="str">
            <v>7,62 (2,08-7,91)</v>
          </cell>
          <cell r="D56" t="str">
            <v>7,90 (1,61-8,40)</v>
          </cell>
          <cell r="E56" t="str">
            <v>36/40,5/45</v>
          </cell>
          <cell r="F56" t="str">
            <v>A/A</v>
          </cell>
          <cell r="G56" t="str">
            <v>1040×327×220</v>
          </cell>
          <cell r="H56" t="str">
            <v>890×673×342</v>
          </cell>
          <cell r="I56" t="str">
            <v>12,3/42,9</v>
          </cell>
          <cell r="J56">
            <v>114900</v>
          </cell>
          <cell r="K56">
            <v>101890</v>
          </cell>
          <cell r="L56">
            <v>77600</v>
          </cell>
          <cell r="M56">
            <v>77600</v>
          </cell>
        </row>
        <row r="57">
          <cell r="A57">
            <v>0</v>
          </cell>
          <cell r="B57" t="str">
            <v>GLORIA Inverter</v>
          </cell>
          <cell r="C57">
            <v>0</v>
          </cell>
          <cell r="D57">
            <v>0</v>
          </cell>
          <cell r="E57">
            <v>0</v>
          </cell>
          <cell r="F57" t="str">
            <v>СМОТРЕТЬ ВИДЕО</v>
          </cell>
          <cell r="G57">
            <v>0</v>
          </cell>
          <cell r="H57" t="str">
            <v>ЯНДЕКС.АЛИСА</v>
          </cell>
          <cell r="I57">
            <v>0</v>
          </cell>
          <cell r="J57">
            <v>0</v>
          </cell>
          <cell r="K57">
            <v>0</v>
          </cell>
          <cell r="L57">
            <v>0</v>
          </cell>
          <cell r="M57">
            <v>0</v>
          </cell>
        </row>
        <row r="58">
          <cell r="A58" t="str">
            <v xml:space="preserve">НС-1430446 </v>
          </cell>
          <cell r="B58" t="str">
            <v>RCI-GL22HN</v>
          </cell>
          <cell r="C58" t="str">
            <v>2,18 (0,65-2,80)</v>
          </cell>
          <cell r="D58" t="str">
            <v>2,42 (0,65-2,95)</v>
          </cell>
          <cell r="E58" t="str">
            <v>21/23/28/30/33</v>
          </cell>
          <cell r="F58" t="str">
            <v>A/A</v>
          </cell>
          <cell r="G58" t="str">
            <v>698×255×190</v>
          </cell>
          <cell r="H58" t="str">
            <v>712×459×276</v>
          </cell>
          <cell r="I58" t="str">
            <v>6,5/20,5</v>
          </cell>
          <cell r="J58">
            <v>44000</v>
          </cell>
          <cell r="K58">
            <v>38390</v>
          </cell>
          <cell r="L58">
            <v>28700</v>
          </cell>
          <cell r="M58">
            <v>28700</v>
          </cell>
        </row>
        <row r="59">
          <cell r="A59" t="str">
            <v xml:space="preserve">НС-1430456 </v>
          </cell>
          <cell r="B59" t="str">
            <v>RCI-GL28HN</v>
          </cell>
          <cell r="C59" t="str">
            <v>2,65 (0,82-3,37)</v>
          </cell>
          <cell r="D59" t="str">
            <v>2,80 (0,94-3,66)</v>
          </cell>
          <cell r="E59" t="str">
            <v>21/23/28/31/33</v>
          </cell>
          <cell r="F59" t="str">
            <v>A/A</v>
          </cell>
          <cell r="G59" t="str">
            <v>698×255×190</v>
          </cell>
          <cell r="H59" t="str">
            <v>712×459×276</v>
          </cell>
          <cell r="I59" t="str">
            <v>6,5/20,5</v>
          </cell>
          <cell r="J59">
            <v>49100</v>
          </cell>
          <cell r="K59">
            <v>42790</v>
          </cell>
          <cell r="L59">
            <v>31800</v>
          </cell>
          <cell r="M59">
            <v>31800</v>
          </cell>
        </row>
        <row r="60">
          <cell r="A60" t="str">
            <v xml:space="preserve">НС-1430458 </v>
          </cell>
          <cell r="B60" t="str">
            <v>RCI-GL35HN</v>
          </cell>
          <cell r="C60" t="str">
            <v>3,47 (1,00-3,81)</v>
          </cell>
          <cell r="D60" t="str">
            <v>3,60 (1,02-3,96)</v>
          </cell>
          <cell r="E60" t="str">
            <v>21,5/25/29/32/35</v>
          </cell>
          <cell r="F60" t="str">
            <v>A/A</v>
          </cell>
          <cell r="G60" t="str">
            <v>777×250×201</v>
          </cell>
          <cell r="H60" t="str">
            <v>712×459×276</v>
          </cell>
          <cell r="I60" t="str">
            <v>7,5/21</v>
          </cell>
          <cell r="J60">
            <v>56600</v>
          </cell>
          <cell r="K60">
            <v>49390</v>
          </cell>
          <cell r="L60">
            <v>36800</v>
          </cell>
          <cell r="M60">
            <v>36800</v>
          </cell>
        </row>
        <row r="61">
          <cell r="A61" t="str">
            <v xml:space="preserve">НС-1430460 </v>
          </cell>
          <cell r="B61" t="str">
            <v>RCI-GL55HN</v>
          </cell>
          <cell r="C61" t="str">
            <v>5,32 (1,30-5,86)</v>
          </cell>
          <cell r="D61" t="str">
            <v>5,30 (1,30-6,30)</v>
          </cell>
          <cell r="E61" t="str">
            <v>25/28/31/34/38</v>
          </cell>
          <cell r="F61" t="str">
            <v>A/A</v>
          </cell>
          <cell r="G61" t="str">
            <v>910×294×206</v>
          </cell>
          <cell r="H61" t="str">
            <v>853×602×349</v>
          </cell>
          <cell r="I61" t="str">
            <v>10,0/29,0</v>
          </cell>
          <cell r="J61">
            <v>94100</v>
          </cell>
          <cell r="K61">
            <v>82490</v>
          </cell>
          <cell r="L61">
            <v>62500</v>
          </cell>
          <cell r="M61">
            <v>62500</v>
          </cell>
        </row>
        <row r="62">
          <cell r="A62" t="str">
            <v xml:space="preserve">НС-1430462 </v>
          </cell>
          <cell r="B62" t="str">
            <v>RCI-GL70HN</v>
          </cell>
          <cell r="C62" t="str">
            <v>6,90 (1,50-7,50)</v>
          </cell>
          <cell r="D62" t="str">
            <v>7,04 (1,50-7,90)</v>
          </cell>
          <cell r="E62" t="str">
            <v>26/31/34/37/40</v>
          </cell>
          <cell r="F62" t="str">
            <v>A/A</v>
          </cell>
          <cell r="G62" t="str">
            <v>1010×315×220</v>
          </cell>
          <cell r="H62" t="str">
            <v>853×602×349</v>
          </cell>
          <cell r="I62" t="str">
            <v>13,0/33,0</v>
          </cell>
          <cell r="J62">
            <v>115900</v>
          </cell>
          <cell r="K62">
            <v>102090</v>
          </cell>
          <cell r="L62">
            <v>78000</v>
          </cell>
          <cell r="M62">
            <v>78000</v>
          </cell>
        </row>
        <row r="63">
          <cell r="A63">
            <v>0</v>
          </cell>
          <cell r="B63" t="str">
            <v>ARIA DC Inverter</v>
          </cell>
          <cell r="C63">
            <v>0</v>
          </cell>
          <cell r="D63">
            <v>0</v>
          </cell>
          <cell r="E63">
            <v>0</v>
          </cell>
          <cell r="F63" t="str">
            <v>СМОТРЕТЬ ВИДЕО</v>
          </cell>
          <cell r="G63">
            <v>0</v>
          </cell>
          <cell r="H63" t="str">
            <v>ЯНДЕКС.АЛИСА</v>
          </cell>
          <cell r="I63">
            <v>0</v>
          </cell>
          <cell r="J63">
            <v>0</v>
          </cell>
          <cell r="K63">
            <v>0</v>
          </cell>
          <cell r="L63">
            <v>0</v>
          </cell>
          <cell r="M63">
            <v>0</v>
          </cell>
        </row>
        <row r="64">
          <cell r="A64" t="str">
            <v>НС-1600335</v>
          </cell>
          <cell r="B64" t="str">
            <v>RCI-AR22HN</v>
          </cell>
          <cell r="C64" t="str">
            <v>2,12 (0,60-2,80)</v>
          </cell>
          <cell r="D64" t="str">
            <v>2,35 (0,60-2,95)</v>
          </cell>
          <cell r="E64" t="str">
            <v>21,5/23/28/30/33</v>
          </cell>
          <cell r="F64" t="str">
            <v>A/A</v>
          </cell>
          <cell r="G64" t="str">
            <v>775×275×190</v>
          </cell>
          <cell r="H64" t="str">
            <v>712×459×276</v>
          </cell>
          <cell r="I64" t="str">
            <v>7,5/19,5</v>
          </cell>
          <cell r="J64">
            <v>37800</v>
          </cell>
          <cell r="K64">
            <v>33790</v>
          </cell>
          <cell r="L64">
            <v>25900</v>
          </cell>
          <cell r="M64">
            <v>25900</v>
          </cell>
        </row>
        <row r="65">
          <cell r="A65" t="str">
            <v>НС-1600336</v>
          </cell>
          <cell r="B65" t="str">
            <v>RCI-AR28HN</v>
          </cell>
          <cell r="C65" t="str">
            <v>2,65 (0,70-3,37)</v>
          </cell>
          <cell r="D65" t="str">
            <v>2,80 (0,70-3,66)</v>
          </cell>
          <cell r="E65" t="str">
            <v>21,5/23/28/30/33</v>
          </cell>
          <cell r="F65" t="str">
            <v>A/A</v>
          </cell>
          <cell r="G65" t="str">
            <v>775×275×190</v>
          </cell>
          <cell r="H65" t="str">
            <v>712×459×276</v>
          </cell>
          <cell r="I65" t="str">
            <v>7,5/19,5</v>
          </cell>
          <cell r="J65">
            <v>42200</v>
          </cell>
          <cell r="K65">
            <v>37790</v>
          </cell>
          <cell r="L65">
            <v>29000</v>
          </cell>
          <cell r="M65">
            <v>29000</v>
          </cell>
        </row>
        <row r="66">
          <cell r="A66" t="str">
            <v>НС-1600338</v>
          </cell>
          <cell r="B66" t="str">
            <v>RCI-AR35HN</v>
          </cell>
          <cell r="C66" t="str">
            <v>3,52 (1,00-3,81)</v>
          </cell>
          <cell r="D66" t="str">
            <v>3,66 (1,02-3,96)</v>
          </cell>
          <cell r="E66" t="str">
            <v>22/25/29/32/35</v>
          </cell>
          <cell r="F66" t="str">
            <v>A/A</v>
          </cell>
          <cell r="G66" t="str">
            <v>775×275×190</v>
          </cell>
          <cell r="H66" t="str">
            <v>712×459×276</v>
          </cell>
          <cell r="I66" t="str">
            <v>7,5/20,0</v>
          </cell>
          <cell r="J66">
            <v>50200</v>
          </cell>
          <cell r="K66">
            <v>44890</v>
          </cell>
          <cell r="L66">
            <v>34400</v>
          </cell>
          <cell r="M66">
            <v>34400</v>
          </cell>
        </row>
        <row r="67">
          <cell r="A67">
            <v>0</v>
          </cell>
          <cell r="B67" t="str">
            <v>OPTIMUM DC Inverter</v>
          </cell>
          <cell r="C67">
            <v>0</v>
          </cell>
          <cell r="D67">
            <v>0</v>
          </cell>
          <cell r="E67" t="str">
            <v>ЯНДЕКС.АЛИСА</v>
          </cell>
          <cell r="F67">
            <v>0</v>
          </cell>
          <cell r="G67">
            <v>0</v>
          </cell>
          <cell r="H67">
            <v>0</v>
          </cell>
          <cell r="I67">
            <v>0</v>
          </cell>
          <cell r="J67" t="e">
            <v>#N/A</v>
          </cell>
          <cell r="K67">
            <v>0</v>
          </cell>
          <cell r="L67">
            <v>0</v>
          </cell>
          <cell r="M67">
            <v>0</v>
          </cell>
        </row>
        <row r="68">
          <cell r="A68" t="str">
            <v>НС-1616159</v>
          </cell>
          <cell r="B68" t="str">
            <v>RCI-OM22HN</v>
          </cell>
          <cell r="C68" t="str">
            <v>2,12 (0,60-2,80)</v>
          </cell>
          <cell r="D68" t="str">
            <v>2,35 (0,60-2,95)</v>
          </cell>
          <cell r="E68" t="str">
            <v>21,5/23/28/30/33</v>
          </cell>
          <cell r="F68" t="str">
            <v>A/A</v>
          </cell>
          <cell r="G68" t="str">
            <v>775×275×190</v>
          </cell>
          <cell r="H68" t="str">
            <v>712×459×276</v>
          </cell>
          <cell r="I68" t="str">
            <v>7,5/19,5</v>
          </cell>
          <cell r="J68">
            <v>37800</v>
          </cell>
          <cell r="K68">
            <v>33790</v>
          </cell>
          <cell r="L68">
            <v>25900</v>
          </cell>
          <cell r="M68">
            <v>25900</v>
          </cell>
        </row>
        <row r="69">
          <cell r="A69" t="str">
            <v>НС-1616160</v>
          </cell>
          <cell r="B69" t="str">
            <v>RCI-OM28HN</v>
          </cell>
          <cell r="C69" t="str">
            <v>2,65 (0,70-3,37)</v>
          </cell>
          <cell r="D69" t="str">
            <v>2,80 (0,70-3,66)</v>
          </cell>
          <cell r="E69" t="str">
            <v>21,5/23/28/30/33</v>
          </cell>
          <cell r="F69" t="str">
            <v>A/A</v>
          </cell>
          <cell r="G69" t="str">
            <v>775×275×190</v>
          </cell>
          <cell r="H69" t="str">
            <v>712×459×276</v>
          </cell>
          <cell r="I69" t="str">
            <v>7,5/19,5</v>
          </cell>
          <cell r="J69">
            <v>42200</v>
          </cell>
          <cell r="K69">
            <v>37790</v>
          </cell>
          <cell r="L69">
            <v>29000</v>
          </cell>
          <cell r="M69">
            <v>29000</v>
          </cell>
        </row>
        <row r="70">
          <cell r="A70" t="str">
            <v>НС-1616182</v>
          </cell>
          <cell r="B70" t="str">
            <v>RCI-OM35HN</v>
          </cell>
          <cell r="C70" t="str">
            <v>3,52 (1,00-3,81)</v>
          </cell>
          <cell r="D70" t="str">
            <v>3,66 (1,02-3,96)</v>
          </cell>
          <cell r="E70" t="str">
            <v>22/25/29/32/35</v>
          </cell>
          <cell r="F70" t="str">
            <v>A/A</v>
          </cell>
          <cell r="G70" t="str">
            <v>775×275×190</v>
          </cell>
          <cell r="H70" t="str">
            <v>712×459×276</v>
          </cell>
          <cell r="I70" t="str">
            <v>7,5/20,0</v>
          </cell>
          <cell r="J70">
            <v>50200</v>
          </cell>
          <cell r="K70">
            <v>44890</v>
          </cell>
          <cell r="L70">
            <v>34400</v>
          </cell>
          <cell r="M70">
            <v>34400</v>
          </cell>
        </row>
        <row r="71">
          <cell r="A71">
            <v>0</v>
          </cell>
          <cell r="B71" t="str">
            <v>КЛАССИЧЕСКИЕ СПЛИТ-СИСТЕМЫ</v>
          </cell>
          <cell r="C71">
            <v>0</v>
          </cell>
          <cell r="D71">
            <v>0</v>
          </cell>
          <cell r="E71">
            <v>0</v>
          </cell>
          <cell r="F71">
            <v>0</v>
          </cell>
          <cell r="G71">
            <v>0</v>
          </cell>
          <cell r="H71">
            <v>0</v>
          </cell>
          <cell r="I71">
            <v>0</v>
          </cell>
          <cell r="J71">
            <v>0</v>
          </cell>
          <cell r="K71">
            <v>0</v>
          </cell>
          <cell r="L71">
            <v>0</v>
          </cell>
          <cell r="M71">
            <v>0</v>
          </cell>
        </row>
        <row r="72">
          <cell r="A72">
            <v>0</v>
          </cell>
          <cell r="B72" t="str">
            <v>RENAISSANCE</v>
          </cell>
          <cell r="C72">
            <v>0</v>
          </cell>
          <cell r="D72">
            <v>0</v>
          </cell>
          <cell r="E72">
            <v>0</v>
          </cell>
          <cell r="F72" t="str">
            <v>СМОТРЕТЬ ВИДЕО</v>
          </cell>
          <cell r="G72">
            <v>0</v>
          </cell>
          <cell r="H72">
            <v>0</v>
          </cell>
          <cell r="I72">
            <v>0</v>
          </cell>
          <cell r="J72">
            <v>0</v>
          </cell>
          <cell r="K72">
            <v>0</v>
          </cell>
          <cell r="L72">
            <v>0</v>
          </cell>
          <cell r="M72">
            <v>0</v>
          </cell>
        </row>
        <row r="73">
          <cell r="A73" t="str">
            <v>НС-1478163</v>
          </cell>
          <cell r="B73" t="str">
            <v>RC-RNS22HN</v>
          </cell>
          <cell r="C73">
            <v>2.16</v>
          </cell>
          <cell r="D73">
            <v>2.2000000000000002</v>
          </cell>
          <cell r="E73" t="str">
            <v xml:space="preserve">21,5/25/29/31,5 </v>
          </cell>
          <cell r="F73" t="str">
            <v>A/A</v>
          </cell>
          <cell r="G73" t="str">
            <v>792×292×201</v>
          </cell>
          <cell r="H73" t="str">
            <v>665×420×280</v>
          </cell>
          <cell r="I73" t="str">
            <v>8,5/20</v>
          </cell>
          <cell r="J73">
            <v>30300</v>
          </cell>
          <cell r="K73">
            <v>26290</v>
          </cell>
          <cell r="L73">
            <v>18300</v>
          </cell>
          <cell r="M73">
            <v>18300</v>
          </cell>
        </row>
        <row r="74">
          <cell r="A74" t="str">
            <v xml:space="preserve">НС-1478165 </v>
          </cell>
          <cell r="B74" t="str">
            <v>RC-RNS28HN</v>
          </cell>
          <cell r="C74">
            <v>2.71</v>
          </cell>
          <cell r="D74">
            <v>2.75</v>
          </cell>
          <cell r="E74" t="str">
            <v xml:space="preserve">22/26/30/32 </v>
          </cell>
          <cell r="F74" t="str">
            <v>A/A</v>
          </cell>
          <cell r="G74" t="str">
            <v>792×292×201</v>
          </cell>
          <cell r="H74" t="str">
            <v>665×420×280</v>
          </cell>
          <cell r="I74" t="str">
            <v>8,5/20</v>
          </cell>
          <cell r="J74">
            <v>33500</v>
          </cell>
          <cell r="K74">
            <v>28990</v>
          </cell>
          <cell r="L74">
            <v>20000</v>
          </cell>
          <cell r="M74">
            <v>20000</v>
          </cell>
        </row>
        <row r="75">
          <cell r="A75">
            <v>0</v>
          </cell>
          <cell r="B75" t="str">
            <v xml:space="preserve">RENAISSANCE </v>
          </cell>
          <cell r="C75">
            <v>0</v>
          </cell>
          <cell r="D75">
            <v>0</v>
          </cell>
          <cell r="E75">
            <v>0</v>
          </cell>
          <cell r="F75" t="str">
            <v>СМОТРЕТЬ ВИДЕО</v>
          </cell>
          <cell r="G75">
            <v>0</v>
          </cell>
          <cell r="H75">
            <v>0</v>
          </cell>
          <cell r="I75">
            <v>0</v>
          </cell>
          <cell r="J75">
            <v>0</v>
          </cell>
          <cell r="K75">
            <v>0</v>
          </cell>
          <cell r="L75">
            <v>0</v>
          </cell>
          <cell r="M75">
            <v>0</v>
          </cell>
        </row>
        <row r="76">
          <cell r="A76" t="str">
            <v>НС-1600954 </v>
          </cell>
          <cell r="B76" t="str">
            <v>RC-RNC22HN</v>
          </cell>
          <cell r="C76">
            <v>2.16</v>
          </cell>
          <cell r="D76">
            <v>2.2999999999999998</v>
          </cell>
          <cell r="E76" t="str">
            <v>21,5/25/29/31,5/34</v>
          </cell>
          <cell r="F76" t="str">
            <v>A/A</v>
          </cell>
          <cell r="G76" t="str">
            <v>792×292×201</v>
          </cell>
          <cell r="H76" t="str">
            <v>649×456×244</v>
          </cell>
          <cell r="I76" t="str">
            <v>8,5/20</v>
          </cell>
          <cell r="J76">
            <v>36200</v>
          </cell>
          <cell r="K76">
            <v>31890</v>
          </cell>
          <cell r="L76">
            <v>23200</v>
          </cell>
          <cell r="M76">
            <v>23200</v>
          </cell>
        </row>
        <row r="77">
          <cell r="A77" t="str">
            <v>НС-1600955 </v>
          </cell>
          <cell r="B77" t="str">
            <v>RC-RNC28HN</v>
          </cell>
          <cell r="C77">
            <v>2.83</v>
          </cell>
          <cell r="D77">
            <v>2.9</v>
          </cell>
          <cell r="E77" t="str">
            <v>22/26/30/32/35</v>
          </cell>
          <cell r="F77" t="str">
            <v>A/A</v>
          </cell>
          <cell r="G77" t="str">
            <v>792×292×201</v>
          </cell>
          <cell r="H77" t="str">
            <v>649×456×244</v>
          </cell>
          <cell r="I77" t="str">
            <v>8,5/22,5</v>
          </cell>
          <cell r="J77">
            <v>39600</v>
          </cell>
          <cell r="K77">
            <v>34790</v>
          </cell>
          <cell r="L77">
            <v>25100</v>
          </cell>
          <cell r="M77">
            <v>25100</v>
          </cell>
        </row>
        <row r="78">
          <cell r="A78" t="str">
            <v>НС-1600957 </v>
          </cell>
          <cell r="B78" t="str">
            <v>RC-RNC35HN</v>
          </cell>
          <cell r="C78">
            <v>3.65</v>
          </cell>
          <cell r="D78">
            <v>3.75</v>
          </cell>
          <cell r="E78" t="str">
            <v>24/28/31/34/37</v>
          </cell>
          <cell r="F78" t="str">
            <v>A/A</v>
          </cell>
          <cell r="G78" t="str">
            <v>792×292×201</v>
          </cell>
          <cell r="H78" t="str">
            <v>660×500×240</v>
          </cell>
          <cell r="I78" t="str">
            <v>8,5/24,5</v>
          </cell>
          <cell r="J78">
            <v>51300</v>
          </cell>
          <cell r="K78">
            <v>45190</v>
          </cell>
          <cell r="L78">
            <v>32900</v>
          </cell>
          <cell r="M78">
            <v>32900</v>
          </cell>
        </row>
        <row r="79">
          <cell r="A79" t="str">
            <v>НС-1600958 </v>
          </cell>
          <cell r="B79" t="str">
            <v>RC-RNC55HN</v>
          </cell>
          <cell r="C79">
            <v>5.35</v>
          </cell>
          <cell r="D79">
            <v>5.5</v>
          </cell>
          <cell r="E79" t="str">
            <v>27/30/32/36/39</v>
          </cell>
          <cell r="F79" t="str">
            <v>A/A</v>
          </cell>
          <cell r="G79" t="str">
            <v>940×316×224</v>
          </cell>
          <cell r="H79" t="str">
            <v>800×545×315</v>
          </cell>
          <cell r="I79" t="str">
            <v>11,0/34,0</v>
          </cell>
          <cell r="J79">
            <v>84600</v>
          </cell>
          <cell r="K79">
            <v>74590</v>
          </cell>
          <cell r="L79">
            <v>54500</v>
          </cell>
          <cell r="M79">
            <v>54500</v>
          </cell>
        </row>
        <row r="80">
          <cell r="A80" t="str">
            <v>НС-1600959 </v>
          </cell>
          <cell r="B80" t="str">
            <v>RC-RNC70HN</v>
          </cell>
          <cell r="C80">
            <v>7.05</v>
          </cell>
          <cell r="D80">
            <v>7.2</v>
          </cell>
          <cell r="E80" t="str">
            <v>30/33/36/39/42</v>
          </cell>
          <cell r="F80" t="str">
            <v>A/A</v>
          </cell>
          <cell r="G80" t="str">
            <v>940×316×224</v>
          </cell>
          <cell r="H80" t="str">
            <v>825×655×310</v>
          </cell>
          <cell r="I80" t="str">
            <v>11,5/45,0</v>
          </cell>
          <cell r="J80">
            <v>104800</v>
          </cell>
          <cell r="K80">
            <v>92390</v>
          </cell>
          <cell r="L80">
            <v>67500</v>
          </cell>
          <cell r="M80">
            <v>67500</v>
          </cell>
        </row>
        <row r="81">
          <cell r="B81" t="str">
            <v>ATTICA NERO</v>
          </cell>
          <cell r="C81">
            <v>0</v>
          </cell>
          <cell r="D81">
            <v>0</v>
          </cell>
          <cell r="E81">
            <v>0</v>
          </cell>
          <cell r="F81" t="str">
            <v>СМОТРЕТЬ ВИДЕО</v>
          </cell>
          <cell r="G81">
            <v>0</v>
          </cell>
          <cell r="H81" t="str">
            <v>ЯНДЕКС.АЛИСА</v>
          </cell>
          <cell r="I81">
            <v>0</v>
          </cell>
          <cell r="J81">
            <v>0</v>
          </cell>
          <cell r="K81">
            <v>0</v>
          </cell>
          <cell r="L81">
            <v>0</v>
          </cell>
          <cell r="M81">
            <v>0</v>
          </cell>
        </row>
        <row r="82">
          <cell r="A82" t="str">
            <v>НС-1413727</v>
          </cell>
          <cell r="B82" t="str">
            <v>RC-AN22HN</v>
          </cell>
          <cell r="C82">
            <v>2.17</v>
          </cell>
          <cell r="D82">
            <v>2.35</v>
          </cell>
          <cell r="E82" t="str">
            <v>22/27/31/35/38</v>
          </cell>
          <cell r="F82" t="str">
            <v>A/A</v>
          </cell>
          <cell r="G82" t="str">
            <v>777×250×201</v>
          </cell>
          <cell r="H82" t="str">
            <v>712×459×276</v>
          </cell>
          <cell r="I82" t="str">
            <v>7,7/20,5</v>
          </cell>
          <cell r="J82">
            <v>44100</v>
          </cell>
          <cell r="K82">
            <v>39090</v>
          </cell>
          <cell r="L82">
            <v>29100</v>
          </cell>
          <cell r="M82">
            <v>29100</v>
          </cell>
        </row>
        <row r="83">
          <cell r="A83" t="str">
            <v>НС-1413759</v>
          </cell>
          <cell r="B83" t="str">
            <v>RC-AN28HN</v>
          </cell>
          <cell r="C83">
            <v>2.73</v>
          </cell>
          <cell r="D83">
            <v>2.92</v>
          </cell>
          <cell r="E83" t="str">
            <v>22/27/31/35/38</v>
          </cell>
          <cell r="F83" t="str">
            <v>A/A</v>
          </cell>
          <cell r="G83" t="str">
            <v>777×250×201</v>
          </cell>
          <cell r="H83" t="str">
            <v>712×459×276</v>
          </cell>
          <cell r="I83" t="str">
            <v>7,7/23,0</v>
          </cell>
          <cell r="J83">
            <v>47600</v>
          </cell>
          <cell r="K83">
            <v>42390</v>
          </cell>
          <cell r="L83">
            <v>32000</v>
          </cell>
          <cell r="M83">
            <v>32000</v>
          </cell>
        </row>
        <row r="84">
          <cell r="A84" t="str">
            <v>НС-1413761</v>
          </cell>
          <cell r="B84" t="str">
            <v>RC-AN35HN</v>
          </cell>
          <cell r="C84">
            <v>3.64</v>
          </cell>
          <cell r="D84">
            <v>3.77</v>
          </cell>
          <cell r="E84" t="str">
            <v>25/28/30/34/37</v>
          </cell>
          <cell r="F84" t="str">
            <v>A/A</v>
          </cell>
          <cell r="G84" t="str">
            <v>777×250×201</v>
          </cell>
          <cell r="H84" t="str">
            <v>777×498×290</v>
          </cell>
          <cell r="I84" t="str">
            <v>8,3/25,5</v>
          </cell>
          <cell r="J84">
            <v>61800</v>
          </cell>
          <cell r="K84">
            <v>55290</v>
          </cell>
          <cell r="L84">
            <v>42300</v>
          </cell>
          <cell r="M84">
            <v>42300</v>
          </cell>
        </row>
        <row r="85">
          <cell r="A85" t="str">
            <v>НС-1497175</v>
          </cell>
          <cell r="B85" t="str">
            <v>RC-AN55HN</v>
          </cell>
          <cell r="C85">
            <v>5.37</v>
          </cell>
          <cell r="D85">
            <v>5.53</v>
          </cell>
          <cell r="E85" t="str">
            <v>28/30/35/38/40</v>
          </cell>
          <cell r="F85" t="str">
            <v>A/A</v>
          </cell>
          <cell r="G85" t="str">
            <v>910×294×206</v>
          </cell>
          <cell r="H85" t="str">
            <v>853×602×349</v>
          </cell>
          <cell r="I85" t="str">
            <v>10,5/30</v>
          </cell>
          <cell r="J85">
            <v>96900</v>
          </cell>
          <cell r="K85">
            <v>86590</v>
          </cell>
          <cell r="L85">
            <v>66000</v>
          </cell>
          <cell r="M85">
            <v>66000</v>
          </cell>
        </row>
        <row r="86">
          <cell r="A86" t="str">
            <v>НС-1600403 </v>
          </cell>
          <cell r="B86" t="str">
            <v>RC-AN70HN</v>
          </cell>
          <cell r="C86">
            <v>7.24</v>
          </cell>
          <cell r="D86">
            <v>7.42</v>
          </cell>
          <cell r="E86" t="str">
            <v>30/33/36/41/44</v>
          </cell>
          <cell r="F86" t="str">
            <v>A/A</v>
          </cell>
          <cell r="G86" t="str">
            <v>1010×315×220</v>
          </cell>
          <cell r="H86" t="str">
            <v>853×602×349</v>
          </cell>
          <cell r="I86" t="str">
            <v>12,2/38,0</v>
          </cell>
          <cell r="J86">
            <v>113500</v>
          </cell>
          <cell r="K86">
            <v>100790</v>
          </cell>
          <cell r="L86">
            <v>75400</v>
          </cell>
          <cell r="M86">
            <v>75400</v>
          </cell>
        </row>
        <row r="87">
          <cell r="A87">
            <v>0</v>
          </cell>
          <cell r="B87" t="str">
            <v>GRIDA</v>
          </cell>
          <cell r="C87">
            <v>0</v>
          </cell>
          <cell r="D87">
            <v>0</v>
          </cell>
          <cell r="E87">
            <v>0</v>
          </cell>
          <cell r="F87" t="str">
            <v>СМОТРЕТЬ ВИДЕО</v>
          </cell>
          <cell r="G87">
            <v>0</v>
          </cell>
          <cell r="H87">
            <v>0</v>
          </cell>
          <cell r="I87">
            <v>0</v>
          </cell>
          <cell r="J87">
            <v>0</v>
          </cell>
          <cell r="K87">
            <v>0</v>
          </cell>
          <cell r="L87">
            <v>0</v>
          </cell>
          <cell r="M87">
            <v>0</v>
          </cell>
        </row>
        <row r="88">
          <cell r="A88" t="str">
            <v xml:space="preserve">НС-1480531 </v>
          </cell>
          <cell r="B88" t="str">
            <v>RC-GR22HN</v>
          </cell>
          <cell r="C88">
            <v>2.25</v>
          </cell>
          <cell r="D88">
            <v>2.2999999999999998</v>
          </cell>
          <cell r="E88" t="str">
            <v>27/29/30/31/35/37/40</v>
          </cell>
          <cell r="F88" t="str">
            <v>A/A</v>
          </cell>
          <cell r="G88" t="str">
            <v>696×251×190</v>
          </cell>
          <cell r="H88" t="str">
            <v>710×450×293</v>
          </cell>
          <cell r="I88" t="str">
            <v>7,5/22,3</v>
          </cell>
          <cell r="J88">
            <v>38100</v>
          </cell>
          <cell r="K88">
            <v>32890</v>
          </cell>
          <cell r="L88">
            <v>24200</v>
          </cell>
          <cell r="M88">
            <v>24200</v>
          </cell>
        </row>
        <row r="89">
          <cell r="A89" t="str">
            <v xml:space="preserve">НС-1480532 </v>
          </cell>
          <cell r="B89" t="str">
            <v>RC-GR28HN</v>
          </cell>
          <cell r="C89">
            <v>2.5499999999999998</v>
          </cell>
          <cell r="D89">
            <v>2.65</v>
          </cell>
          <cell r="E89" t="str">
            <v>27/28/30/32/35/37/40</v>
          </cell>
          <cell r="F89" t="str">
            <v>A/A</v>
          </cell>
          <cell r="G89" t="str">
            <v>696×251×190</v>
          </cell>
          <cell r="H89" t="str">
            <v>710×450×293</v>
          </cell>
          <cell r="I89" t="str">
            <v>7,5/24,7</v>
          </cell>
          <cell r="J89">
            <v>42300</v>
          </cell>
          <cell r="K89">
            <v>36490</v>
          </cell>
          <cell r="L89">
            <v>26700</v>
          </cell>
          <cell r="M89">
            <v>26700</v>
          </cell>
        </row>
        <row r="90">
          <cell r="A90" t="str">
            <v xml:space="preserve">НС-1480533 </v>
          </cell>
          <cell r="B90" t="str">
            <v>RC-GR35HN</v>
          </cell>
          <cell r="C90">
            <v>3.25</v>
          </cell>
          <cell r="D90">
            <v>3.4</v>
          </cell>
          <cell r="E90" t="str">
            <v>28/30/32/34/35/37/40</v>
          </cell>
          <cell r="F90" t="str">
            <v>A/A</v>
          </cell>
          <cell r="G90" t="str">
            <v>770×251×190</v>
          </cell>
          <cell r="H90" t="str">
            <v>732×555×330</v>
          </cell>
          <cell r="I90" t="str">
            <v>7,3/28,0</v>
          </cell>
          <cell r="J90">
            <v>56600</v>
          </cell>
          <cell r="K90">
            <v>49090</v>
          </cell>
          <cell r="L90">
            <v>36700</v>
          </cell>
          <cell r="M90">
            <v>36700</v>
          </cell>
        </row>
        <row r="91">
          <cell r="A91" t="str">
            <v xml:space="preserve">НС-1480535 </v>
          </cell>
          <cell r="B91" t="str">
            <v>RC-GR50HN</v>
          </cell>
          <cell r="C91">
            <v>4.8</v>
          </cell>
          <cell r="D91">
            <v>5.16</v>
          </cell>
          <cell r="E91" t="str">
            <v>32/34/35/36/38/40/41</v>
          </cell>
          <cell r="F91" t="str">
            <v>A/A</v>
          </cell>
          <cell r="G91" t="str">
            <v>849×289×215</v>
          </cell>
          <cell r="H91" t="str">
            <v>802×555×350</v>
          </cell>
          <cell r="I91" t="str">
            <v>10,8/38,5</v>
          </cell>
          <cell r="J91">
            <v>90200</v>
          </cell>
          <cell r="K91">
            <v>77990</v>
          </cell>
          <cell r="L91">
            <v>57500</v>
          </cell>
          <cell r="M91">
            <v>57500</v>
          </cell>
        </row>
        <row r="92">
          <cell r="A92" t="str">
            <v xml:space="preserve">НС-1480536 </v>
          </cell>
          <cell r="B92" t="str">
            <v>RC-GR65HN</v>
          </cell>
          <cell r="C92">
            <v>6.16</v>
          </cell>
          <cell r="D92">
            <v>6.7</v>
          </cell>
          <cell r="E92" t="str">
            <v>35/37/38/39/41/43/48</v>
          </cell>
          <cell r="F92" t="str">
            <v>A/A</v>
          </cell>
          <cell r="G92" t="str">
            <v>972×300×225</v>
          </cell>
          <cell r="H92" t="str">
            <v>873×555×376</v>
          </cell>
          <cell r="I92" t="str">
            <v>13,6/43,0</v>
          </cell>
          <cell r="J92">
            <v>114200</v>
          </cell>
          <cell r="K92">
            <v>98890</v>
          </cell>
          <cell r="L92">
            <v>73500</v>
          </cell>
          <cell r="M92">
            <v>73500</v>
          </cell>
        </row>
        <row r="93">
          <cell r="A93">
            <v>0</v>
          </cell>
          <cell r="B93" t="str">
            <v>PANDORA</v>
          </cell>
          <cell r="C93">
            <v>0</v>
          </cell>
          <cell r="D93">
            <v>0</v>
          </cell>
          <cell r="E93">
            <v>0</v>
          </cell>
          <cell r="F93" t="str">
            <v>СМОТРЕТЬ ВИДЕО</v>
          </cell>
          <cell r="G93">
            <v>0</v>
          </cell>
          <cell r="H93" t="str">
            <v>ЯНДЕКС.АЛИСА</v>
          </cell>
          <cell r="I93">
            <v>0</v>
          </cell>
          <cell r="J93">
            <v>0</v>
          </cell>
          <cell r="K93">
            <v>0</v>
          </cell>
          <cell r="L93">
            <v>0</v>
          </cell>
          <cell r="M93">
            <v>0</v>
          </cell>
        </row>
        <row r="94">
          <cell r="A94" t="str">
            <v xml:space="preserve">НС-1413622 </v>
          </cell>
          <cell r="B94" t="str">
            <v>RC-PD22HN</v>
          </cell>
          <cell r="C94">
            <v>2.2000000000000002</v>
          </cell>
          <cell r="D94">
            <v>2.38</v>
          </cell>
          <cell r="E94" t="str">
            <v>21,5/27/31/35/38</v>
          </cell>
          <cell r="F94" t="str">
            <v>A/A</v>
          </cell>
          <cell r="G94" t="str">
            <v>811×278×198</v>
          </cell>
          <cell r="H94" t="str">
            <v>712×459×276</v>
          </cell>
          <cell r="I94" t="str">
            <v>8,0/21,0</v>
          </cell>
          <cell r="J94">
            <v>34700</v>
          </cell>
          <cell r="K94">
            <v>30590</v>
          </cell>
          <cell r="L94">
            <v>22400</v>
          </cell>
          <cell r="M94">
            <v>22400</v>
          </cell>
        </row>
        <row r="95">
          <cell r="A95" t="str">
            <v xml:space="preserve">НС-1413624 </v>
          </cell>
          <cell r="B95" t="str">
            <v>RC-PD28HN</v>
          </cell>
          <cell r="C95">
            <v>2.75</v>
          </cell>
          <cell r="D95">
            <v>2.95</v>
          </cell>
          <cell r="E95" t="str">
            <v>21,5/27/31/35/38</v>
          </cell>
          <cell r="F95" t="str">
            <v>A/A</v>
          </cell>
          <cell r="G95" t="str">
            <v>811×278×198</v>
          </cell>
          <cell r="H95" t="str">
            <v>712×459×276</v>
          </cell>
          <cell r="I95" t="str">
            <v>8,0/23,2</v>
          </cell>
          <cell r="J95">
            <v>38500</v>
          </cell>
          <cell r="K95">
            <v>33890</v>
          </cell>
          <cell r="L95">
            <v>24700</v>
          </cell>
          <cell r="M95">
            <v>24700</v>
          </cell>
        </row>
        <row r="96">
          <cell r="A96" t="str">
            <v xml:space="preserve">НС-1413625 </v>
          </cell>
          <cell r="B96" t="str">
            <v>RC-PD35HN</v>
          </cell>
          <cell r="C96">
            <v>3.67</v>
          </cell>
          <cell r="D96">
            <v>3.8</v>
          </cell>
          <cell r="E96" t="str">
            <v>24/28/32/35/38</v>
          </cell>
          <cell r="F96" t="str">
            <v>A/A</v>
          </cell>
          <cell r="G96" t="str">
            <v>811×278×198</v>
          </cell>
          <cell r="H96" t="str">
            <v>777×498×290</v>
          </cell>
          <cell r="I96" t="str">
            <v>8,5/26,0</v>
          </cell>
          <cell r="J96">
            <v>50300</v>
          </cell>
          <cell r="K96">
            <v>44390</v>
          </cell>
          <cell r="L96">
            <v>32500</v>
          </cell>
          <cell r="M96">
            <v>32500</v>
          </cell>
        </row>
        <row r="97">
          <cell r="A97" t="str">
            <v xml:space="preserve">НС-1413627 </v>
          </cell>
          <cell r="B97" t="str">
            <v>RC-PD55HN</v>
          </cell>
          <cell r="C97">
            <v>5.5</v>
          </cell>
          <cell r="D97">
            <v>5.6</v>
          </cell>
          <cell r="E97" t="str">
            <v>27,5/30/35/38/40</v>
          </cell>
          <cell r="F97" t="str">
            <v>A/A</v>
          </cell>
          <cell r="G97" t="str">
            <v>1015×313×221</v>
          </cell>
          <cell r="H97" t="str">
            <v>853×602×349</v>
          </cell>
          <cell r="I97" t="str">
            <v>12,8/40,4</v>
          </cell>
          <cell r="J97">
            <v>84300</v>
          </cell>
          <cell r="K97">
            <v>74690</v>
          </cell>
          <cell r="L97">
            <v>55500</v>
          </cell>
          <cell r="M97">
            <v>55500</v>
          </cell>
        </row>
        <row r="98">
          <cell r="A98" t="str">
            <v xml:space="preserve">НС-1413629 </v>
          </cell>
          <cell r="B98" t="str">
            <v>RC-PD70HN</v>
          </cell>
          <cell r="C98">
            <v>7.25</v>
          </cell>
          <cell r="D98">
            <v>7.6</v>
          </cell>
          <cell r="E98" t="str">
            <v>30/33/36/41/44</v>
          </cell>
          <cell r="F98" t="str">
            <v>A/A</v>
          </cell>
          <cell r="G98" t="str">
            <v>1132×332×229</v>
          </cell>
          <cell r="H98" t="str">
            <v>920×699×380</v>
          </cell>
          <cell r="I98" t="str">
            <v>14,0/48,5</v>
          </cell>
          <cell r="J98">
            <v>104600</v>
          </cell>
          <cell r="K98">
            <v>92590</v>
          </cell>
          <cell r="L98">
            <v>68600</v>
          </cell>
          <cell r="M98">
            <v>68600</v>
          </cell>
        </row>
        <row r="99">
          <cell r="A99" t="str">
            <v xml:space="preserve">НС-1497196 </v>
          </cell>
          <cell r="B99" t="str">
            <v>RC-PD105HN</v>
          </cell>
          <cell r="C99">
            <v>10.4</v>
          </cell>
          <cell r="D99">
            <v>10.6</v>
          </cell>
          <cell r="E99" t="str">
            <v>36/38/41/44/46</v>
          </cell>
          <cell r="F99" t="str">
            <v>A/A</v>
          </cell>
          <cell r="G99" t="str">
            <v>1277×360×271</v>
          </cell>
          <cell r="H99" t="str">
            <v>953×808×433</v>
          </cell>
          <cell r="I99" t="str">
            <v>21,5/64,5</v>
          </cell>
          <cell r="J99">
            <v>159400</v>
          </cell>
          <cell r="K99">
            <v>139790</v>
          </cell>
          <cell r="L99">
            <v>100600</v>
          </cell>
          <cell r="M99">
            <v>100600</v>
          </cell>
        </row>
        <row r="100">
          <cell r="A100">
            <v>0</v>
          </cell>
          <cell r="B100" t="str">
            <v>TRIUMPH</v>
          </cell>
          <cell r="C100">
            <v>0</v>
          </cell>
          <cell r="D100">
            <v>0</v>
          </cell>
          <cell r="E100">
            <v>0</v>
          </cell>
          <cell r="F100" t="str">
            <v>ЯНДЕКС.АЛИСА</v>
          </cell>
          <cell r="G100">
            <v>0</v>
          </cell>
          <cell r="H100">
            <v>0</v>
          </cell>
          <cell r="I100">
            <v>0</v>
          </cell>
          <cell r="J100">
            <v>0</v>
          </cell>
          <cell r="K100">
            <v>0</v>
          </cell>
          <cell r="L100">
            <v>0</v>
          </cell>
          <cell r="M100">
            <v>0</v>
          </cell>
        </row>
        <row r="101">
          <cell r="A101" t="str">
            <v xml:space="preserve">НС-1413771 </v>
          </cell>
          <cell r="B101" t="str">
            <v>RC-TWN22HN</v>
          </cell>
          <cell r="C101">
            <v>2.25</v>
          </cell>
          <cell r="D101">
            <v>2.4500000000000002</v>
          </cell>
          <cell r="E101" t="str">
            <v>25,5/32,5/38,5</v>
          </cell>
          <cell r="F101" t="str">
            <v>A/A</v>
          </cell>
          <cell r="G101" t="str">
            <v>715x285x194</v>
          </cell>
          <cell r="H101" t="str">
            <v>720x495x270</v>
          </cell>
          <cell r="I101" t="str">
            <v>7,4/24,6</v>
          </cell>
          <cell r="J101">
            <v>33800</v>
          </cell>
          <cell r="K101">
            <v>29890</v>
          </cell>
          <cell r="L101">
            <v>22000</v>
          </cell>
          <cell r="M101">
            <v>22000</v>
          </cell>
        </row>
        <row r="102">
          <cell r="A102" t="str">
            <v xml:space="preserve">НС-1413826 </v>
          </cell>
          <cell r="B102" t="str">
            <v>RC-TWN28HN</v>
          </cell>
          <cell r="C102">
            <v>2.85</v>
          </cell>
          <cell r="D102">
            <v>2.92</v>
          </cell>
          <cell r="E102" t="str">
            <v>25,5/33,5/38</v>
          </cell>
          <cell r="F102" t="str">
            <v>A/A</v>
          </cell>
          <cell r="G102" t="str">
            <v>715x285x194</v>
          </cell>
          <cell r="H102" t="str">
            <v>720x495x270</v>
          </cell>
          <cell r="I102" t="str">
            <v>7,7/26,4</v>
          </cell>
          <cell r="J102">
            <v>37300</v>
          </cell>
          <cell r="K102">
            <v>32890</v>
          </cell>
          <cell r="L102">
            <v>24000</v>
          </cell>
          <cell r="M102">
            <v>24000</v>
          </cell>
        </row>
        <row r="103">
          <cell r="A103" t="str">
            <v xml:space="preserve">НС-1413827 </v>
          </cell>
          <cell r="B103" t="str">
            <v>RC-TWN35HN</v>
          </cell>
          <cell r="C103">
            <v>3.57</v>
          </cell>
          <cell r="D103">
            <v>3.47</v>
          </cell>
          <cell r="E103" t="str">
            <v>28,5/34,5/41,5</v>
          </cell>
          <cell r="F103" t="str">
            <v>A/A</v>
          </cell>
          <cell r="G103" t="str">
            <v>805x285x194</v>
          </cell>
          <cell r="H103" t="str">
            <v>720x495x270</v>
          </cell>
          <cell r="I103" t="str">
            <v>8,5/26,9</v>
          </cell>
          <cell r="J103">
            <v>48600</v>
          </cell>
          <cell r="K103">
            <v>42990</v>
          </cell>
          <cell r="L103">
            <v>31700</v>
          </cell>
          <cell r="M103">
            <v>31700</v>
          </cell>
        </row>
        <row r="104">
          <cell r="A104" t="str">
            <v xml:space="preserve">НС-1413830 </v>
          </cell>
          <cell r="B104" t="str">
            <v>RC-TWN55HN</v>
          </cell>
          <cell r="C104">
            <v>5.25</v>
          </cell>
          <cell r="D104">
            <v>5.21</v>
          </cell>
          <cell r="E104" t="str">
            <v>31/34,5/39,5</v>
          </cell>
          <cell r="F104" t="str">
            <v>A/A</v>
          </cell>
          <cell r="G104" t="str">
            <v>957x302x213</v>
          </cell>
          <cell r="H104" t="str">
            <v>765x555x303</v>
          </cell>
          <cell r="I104" t="str">
            <v>10,9/31,8</v>
          </cell>
          <cell r="J104">
            <v>81500</v>
          </cell>
          <cell r="K104">
            <v>72290</v>
          </cell>
          <cell r="L104">
            <v>53900</v>
          </cell>
          <cell r="M104">
            <v>53900</v>
          </cell>
        </row>
        <row r="105">
          <cell r="A105" t="str">
            <v xml:space="preserve">НС-1413832 </v>
          </cell>
          <cell r="B105" t="str">
            <v>RC-TWN70HN</v>
          </cell>
          <cell r="C105">
            <v>6.8</v>
          </cell>
          <cell r="D105">
            <v>7.8</v>
          </cell>
          <cell r="E105" t="str">
            <v>32/44/47</v>
          </cell>
          <cell r="F105" t="str">
            <v>B/C</v>
          </cell>
          <cell r="G105" t="str">
            <v>1040x327x220</v>
          </cell>
          <cell r="H105" t="str">
            <v>890x673x342</v>
          </cell>
          <cell r="I105" t="str">
            <v>13,2/53,0</v>
          </cell>
          <cell r="J105">
            <v>100100</v>
          </cell>
          <cell r="K105">
            <v>88690</v>
          </cell>
          <cell r="L105">
            <v>65800</v>
          </cell>
          <cell r="M105">
            <v>65800</v>
          </cell>
        </row>
        <row r="106">
          <cell r="A106">
            <v>0</v>
          </cell>
          <cell r="B106" t="str">
            <v>GLORIA</v>
          </cell>
          <cell r="C106">
            <v>0</v>
          </cell>
          <cell r="D106">
            <v>0</v>
          </cell>
          <cell r="E106">
            <v>0</v>
          </cell>
          <cell r="F106" t="str">
            <v>СМОТРЕТЬ ВИДЕО</v>
          </cell>
          <cell r="G106">
            <v>0</v>
          </cell>
          <cell r="H106" t="str">
            <v>ЯНДЕКС.АЛИСА</v>
          </cell>
          <cell r="I106">
            <v>0</v>
          </cell>
          <cell r="J106">
            <v>0</v>
          </cell>
          <cell r="K106">
            <v>0</v>
          </cell>
          <cell r="L106">
            <v>0</v>
          </cell>
          <cell r="M106">
            <v>0</v>
          </cell>
        </row>
        <row r="107">
          <cell r="A107" t="str">
            <v xml:space="preserve">НС-1430434 </v>
          </cell>
          <cell r="B107" t="str">
            <v>RC-GL22HN</v>
          </cell>
          <cell r="C107">
            <v>2.17</v>
          </cell>
          <cell r="D107">
            <v>2.35</v>
          </cell>
          <cell r="E107" t="str">
            <v>22/27/31/35/38</v>
          </cell>
          <cell r="F107" t="str">
            <v>A/A</v>
          </cell>
          <cell r="G107" t="str">
            <v>777×250×201</v>
          </cell>
          <cell r="H107" t="str">
            <v>712×459×276</v>
          </cell>
          <cell r="I107" t="str">
            <v>7,5/20,0</v>
          </cell>
          <cell r="J107">
            <v>33800</v>
          </cell>
          <cell r="K107">
            <v>29890</v>
          </cell>
          <cell r="L107">
            <v>22000</v>
          </cell>
          <cell r="M107">
            <v>22000</v>
          </cell>
        </row>
        <row r="108">
          <cell r="A108" t="str">
            <v xml:space="preserve">НС-1430447 </v>
          </cell>
          <cell r="B108" t="str">
            <v>RC-GL28HN</v>
          </cell>
          <cell r="C108">
            <v>2.73</v>
          </cell>
          <cell r="D108">
            <v>2.92</v>
          </cell>
          <cell r="E108" t="str">
            <v>22/27/31/35/38</v>
          </cell>
          <cell r="F108" t="str">
            <v>A/A</v>
          </cell>
          <cell r="G108" t="str">
            <v>777×250×201</v>
          </cell>
          <cell r="H108" t="str">
            <v>712×459×276</v>
          </cell>
          <cell r="I108" t="str">
            <v>7,5/22,5</v>
          </cell>
          <cell r="J108">
            <v>37500</v>
          </cell>
          <cell r="K108">
            <v>32990</v>
          </cell>
          <cell r="L108">
            <v>24000</v>
          </cell>
          <cell r="M108">
            <v>24000</v>
          </cell>
        </row>
        <row r="109">
          <cell r="A109" t="str">
            <v xml:space="preserve">НС-1430448 </v>
          </cell>
          <cell r="B109" t="str">
            <v>RC-GL35HN</v>
          </cell>
          <cell r="C109">
            <v>3.64</v>
          </cell>
          <cell r="D109">
            <v>3.77</v>
          </cell>
          <cell r="E109" t="str">
            <v>25/28/30/34/37</v>
          </cell>
          <cell r="F109" t="str">
            <v>A/A</v>
          </cell>
          <cell r="G109" t="str">
            <v>777×250×201</v>
          </cell>
          <cell r="H109" t="str">
            <v>777×498×290</v>
          </cell>
          <cell r="I109" t="str">
            <v>8,0/25,0</v>
          </cell>
          <cell r="J109">
            <v>48800</v>
          </cell>
          <cell r="K109">
            <v>43090</v>
          </cell>
          <cell r="L109">
            <v>31700</v>
          </cell>
          <cell r="M109">
            <v>31700</v>
          </cell>
        </row>
        <row r="110">
          <cell r="A110" t="str">
            <v xml:space="preserve">НС-1430449 </v>
          </cell>
          <cell r="B110" t="str">
            <v>RC-GL55HN</v>
          </cell>
          <cell r="C110">
            <v>5.37</v>
          </cell>
          <cell r="D110">
            <v>5.53</v>
          </cell>
          <cell r="E110" t="str">
            <v>28/30/35/38/40</v>
          </cell>
          <cell r="F110" t="str">
            <v>A/A</v>
          </cell>
          <cell r="G110" t="str">
            <v>910×294×206</v>
          </cell>
          <cell r="H110" t="str">
            <v>853×602×349</v>
          </cell>
          <cell r="I110" t="str">
            <v>10,5/30,0</v>
          </cell>
          <cell r="J110">
            <v>80400</v>
          </cell>
          <cell r="K110">
            <v>70990</v>
          </cell>
          <cell r="L110">
            <v>52200</v>
          </cell>
          <cell r="M110">
            <v>52200</v>
          </cell>
        </row>
        <row r="111">
          <cell r="A111" t="str">
            <v>НС-1600431 </v>
          </cell>
          <cell r="B111" t="str">
            <v>RC-GLC70HN</v>
          </cell>
          <cell r="C111">
            <v>7.24</v>
          </cell>
          <cell r="D111">
            <v>7.42</v>
          </cell>
          <cell r="E111" t="str">
            <v>30/33/36/41/44</v>
          </cell>
          <cell r="F111" t="str">
            <v>A/A</v>
          </cell>
          <cell r="G111" t="str">
            <v>1010×315×220</v>
          </cell>
          <cell r="H111" t="str">
            <v>853×602×349</v>
          </cell>
          <cell r="I111" t="str">
            <v>12,2/38,0</v>
          </cell>
          <cell r="J111">
            <v>98900</v>
          </cell>
          <cell r="K111">
            <v>87490</v>
          </cell>
          <cell r="L111">
            <v>64600</v>
          </cell>
          <cell r="M111">
            <v>64600</v>
          </cell>
        </row>
        <row r="112">
          <cell r="A112" t="str">
            <v xml:space="preserve">НС-1478161 </v>
          </cell>
          <cell r="B112" t="str">
            <v>RC-GL90HN</v>
          </cell>
          <cell r="C112">
            <v>8.8000000000000007</v>
          </cell>
          <cell r="D112">
            <v>8.94</v>
          </cell>
          <cell r="E112" t="str">
            <v>30/33/37/41/45</v>
          </cell>
          <cell r="F112" t="str">
            <v>A/A</v>
          </cell>
          <cell r="G112" t="str">
            <v>1010×315×220</v>
          </cell>
          <cell r="H112" t="str">
            <v>920×699×380</v>
          </cell>
          <cell r="I112" t="str">
            <v>13,0/47,0</v>
          </cell>
          <cell r="J112">
            <v>125500</v>
          </cell>
          <cell r="K112">
            <v>110290</v>
          </cell>
          <cell r="L112">
            <v>79900</v>
          </cell>
          <cell r="M112">
            <v>79900</v>
          </cell>
        </row>
        <row r="113">
          <cell r="A113">
            <v>0</v>
          </cell>
          <cell r="B113" t="str">
            <v xml:space="preserve">NOBILE </v>
          </cell>
          <cell r="C113">
            <v>0</v>
          </cell>
          <cell r="D113">
            <v>0</v>
          </cell>
          <cell r="E113">
            <v>0</v>
          </cell>
          <cell r="F113">
            <v>0</v>
          </cell>
          <cell r="G113">
            <v>0</v>
          </cell>
          <cell r="H113">
            <v>0</v>
          </cell>
          <cell r="I113">
            <v>0</v>
          </cell>
          <cell r="J113">
            <v>0</v>
          </cell>
          <cell r="K113">
            <v>0</v>
          </cell>
          <cell r="L113">
            <v>0</v>
          </cell>
          <cell r="M113">
            <v>0</v>
          </cell>
        </row>
        <row r="114">
          <cell r="A114" t="str">
            <v xml:space="preserve">НС-1557128 </v>
          </cell>
          <cell r="B114" t="str">
            <v>RC-NB22HN</v>
          </cell>
          <cell r="C114">
            <v>2.1</v>
          </cell>
          <cell r="D114">
            <v>2.1</v>
          </cell>
          <cell r="E114" t="str">
            <v>22/30/32/34/36</v>
          </cell>
          <cell r="F114" t="str">
            <v>A/A</v>
          </cell>
          <cell r="G114" t="str">
            <v>708×263×190</v>
          </cell>
          <cell r="H114" t="str">
            <v>696×432×256</v>
          </cell>
          <cell r="I114" t="str">
            <v>7,3 / 22,0</v>
          </cell>
          <cell r="J114">
            <v>32500</v>
          </cell>
          <cell r="K114">
            <v>28890</v>
          </cell>
          <cell r="L114">
            <v>21700</v>
          </cell>
          <cell r="M114">
            <v>21700</v>
          </cell>
        </row>
        <row r="115">
          <cell r="A115" t="str">
            <v xml:space="preserve">НС-1557129 </v>
          </cell>
          <cell r="B115" t="str">
            <v>RC-NB28HN</v>
          </cell>
          <cell r="C115">
            <v>2.5</v>
          </cell>
          <cell r="D115">
            <v>2.5</v>
          </cell>
          <cell r="E115" t="str">
            <v>23/30/32/35/37</v>
          </cell>
          <cell r="F115" t="str">
            <v>A/A</v>
          </cell>
          <cell r="G115" t="str">
            <v>708×263×190</v>
          </cell>
          <cell r="H115" t="str">
            <v>696×432×256</v>
          </cell>
          <cell r="I115" t="str">
            <v>7,3 / 25,6</v>
          </cell>
          <cell r="J115">
            <v>35500</v>
          </cell>
          <cell r="K115">
            <v>31590</v>
          </cell>
          <cell r="L115">
            <v>23700</v>
          </cell>
          <cell r="M115">
            <v>23700</v>
          </cell>
        </row>
        <row r="116">
          <cell r="A116" t="str">
            <v xml:space="preserve">НС-1557130 </v>
          </cell>
          <cell r="B116" t="str">
            <v>RC-NB35HN</v>
          </cell>
          <cell r="C116">
            <v>3.3</v>
          </cell>
          <cell r="D116">
            <v>3.3</v>
          </cell>
          <cell r="E116" t="str">
            <v>27/32/34/36/38</v>
          </cell>
          <cell r="F116" t="str">
            <v>A/A</v>
          </cell>
          <cell r="G116" t="str">
            <v>865×290×200</v>
          </cell>
          <cell r="H116" t="str">
            <v>696×432×256</v>
          </cell>
          <cell r="I116" t="str">
            <v>9,4 / 27</v>
          </cell>
          <cell r="J116">
            <v>46400</v>
          </cell>
          <cell r="K116">
            <v>41390</v>
          </cell>
          <cell r="L116">
            <v>31400</v>
          </cell>
          <cell r="M116">
            <v>31400</v>
          </cell>
        </row>
        <row r="117">
          <cell r="A117" t="str">
            <v xml:space="preserve">НС-1557132 </v>
          </cell>
          <cell r="B117" t="str">
            <v>RC-NB55HN</v>
          </cell>
          <cell r="C117">
            <v>5.0999999999999996</v>
          </cell>
          <cell r="D117">
            <v>5.3</v>
          </cell>
          <cell r="E117" t="str">
            <v>31/38/40/42/44</v>
          </cell>
          <cell r="F117" t="str">
            <v>A/A</v>
          </cell>
          <cell r="G117" t="str">
            <v>1008×318×225</v>
          </cell>
          <cell r="H117" t="str">
            <v>800×553×275</v>
          </cell>
          <cell r="I117" t="str">
            <v>13,0 / 39,0</v>
          </cell>
          <cell r="J117">
            <v>78400</v>
          </cell>
          <cell r="K117">
            <v>70190</v>
          </cell>
          <cell r="L117">
            <v>53800</v>
          </cell>
          <cell r="M117">
            <v>53800</v>
          </cell>
        </row>
        <row r="118">
          <cell r="A118" t="str">
            <v xml:space="preserve">НС-1557133 </v>
          </cell>
          <cell r="B118" t="str">
            <v>RC-NB70HN</v>
          </cell>
          <cell r="C118">
            <v>6.8</v>
          </cell>
          <cell r="D118">
            <v>7.2</v>
          </cell>
          <cell r="E118" t="str">
            <v>32/36/42/46/50</v>
          </cell>
          <cell r="F118" t="str">
            <v>A/B</v>
          </cell>
          <cell r="G118" t="str">
            <v>1008×318×225</v>
          </cell>
          <cell r="H118" t="str">
            <v>890×697×353</v>
          </cell>
          <cell r="I118" t="str">
            <v>13,0 / 55,7</v>
          </cell>
          <cell r="J118">
            <v>96600</v>
          </cell>
          <cell r="K118">
            <v>86590</v>
          </cell>
          <cell r="L118">
            <v>66500</v>
          </cell>
          <cell r="M118">
            <v>66500</v>
          </cell>
        </row>
        <row r="119">
          <cell r="A119">
            <v>0</v>
          </cell>
          <cell r="B119" t="str">
            <v>GRANDE</v>
          </cell>
          <cell r="C119">
            <v>0</v>
          </cell>
          <cell r="D119">
            <v>0</v>
          </cell>
          <cell r="E119">
            <v>0</v>
          </cell>
          <cell r="F119">
            <v>0</v>
          </cell>
          <cell r="G119">
            <v>0</v>
          </cell>
          <cell r="H119">
            <v>0</v>
          </cell>
          <cell r="I119">
            <v>0</v>
          </cell>
          <cell r="J119">
            <v>0</v>
          </cell>
          <cell r="K119">
            <v>0</v>
          </cell>
          <cell r="L119">
            <v>0</v>
          </cell>
          <cell r="M119">
            <v>0</v>
          </cell>
        </row>
        <row r="120">
          <cell r="A120" t="str">
            <v>НС-1608710 </v>
          </cell>
          <cell r="B120" t="str">
            <v>RC-GDB90HN</v>
          </cell>
          <cell r="C120">
            <v>8.5</v>
          </cell>
          <cell r="D120">
            <v>8.5</v>
          </cell>
          <cell r="E120" t="str">
            <v>35/42/48</v>
          </cell>
          <cell r="F120" t="str">
            <v>A/A</v>
          </cell>
          <cell r="G120" t="str">
            <v>1259×362×282</v>
          </cell>
          <cell r="H120" t="str">
            <v>946×810×410</v>
          </cell>
          <cell r="I120" t="str">
            <v>20,1/62,5</v>
          </cell>
          <cell r="J120">
            <v>126200</v>
          </cell>
          <cell r="K120">
            <v>110890</v>
          </cell>
          <cell r="L120">
            <v>80200</v>
          </cell>
          <cell r="M120">
            <v>80200</v>
          </cell>
        </row>
        <row r="121">
          <cell r="A121" t="str">
            <v>НС-1608711 </v>
          </cell>
          <cell r="B121" t="str">
            <v>RC-GDB105HN</v>
          </cell>
          <cell r="C121">
            <v>10.3</v>
          </cell>
          <cell r="D121">
            <v>11.3</v>
          </cell>
          <cell r="E121" t="str">
            <v>37/44/50</v>
          </cell>
          <cell r="F121" t="str">
            <v>A/A</v>
          </cell>
          <cell r="G121" t="str">
            <v>1259×362×282</v>
          </cell>
          <cell r="H121" t="str">
            <v>946×810×410</v>
          </cell>
          <cell r="I121" t="str">
            <v>21,8/70</v>
          </cell>
          <cell r="J121">
            <v>150200</v>
          </cell>
          <cell r="K121">
            <v>132290</v>
          </cell>
          <cell r="L121">
            <v>96400</v>
          </cell>
          <cell r="M121">
            <v>96400</v>
          </cell>
        </row>
        <row r="122">
          <cell r="A122">
            <v>0</v>
          </cell>
          <cell r="B122" t="str">
            <v>ПОЛУПРОМЫШЛЕННЫЕ ИНВЕРТОРНЫЕ СПЛИТ-СИСТЕМЫ</v>
          </cell>
          <cell r="C122">
            <v>0</v>
          </cell>
          <cell r="D122">
            <v>0</v>
          </cell>
          <cell r="E122">
            <v>0</v>
          </cell>
          <cell r="F122">
            <v>0</v>
          </cell>
          <cell r="G122">
            <v>0</v>
          </cell>
          <cell r="H122">
            <v>0</v>
          </cell>
          <cell r="I122">
            <v>0</v>
          </cell>
          <cell r="J122">
            <v>0</v>
          </cell>
          <cell r="K122">
            <v>0</v>
          </cell>
          <cell r="L122">
            <v>0</v>
          </cell>
          <cell r="M122">
            <v>0</v>
          </cell>
        </row>
        <row r="123">
          <cell r="A123">
            <v>0</v>
          </cell>
          <cell r="B123" t="str">
            <v>COMPETENZA INVERTER 2024</v>
          </cell>
          <cell r="C123">
            <v>0</v>
          </cell>
          <cell r="D123">
            <v>0</v>
          </cell>
          <cell r="E123">
            <v>0</v>
          </cell>
          <cell r="F123">
            <v>0</v>
          </cell>
          <cell r="G123">
            <v>0</v>
          </cell>
          <cell r="H123">
            <v>0</v>
          </cell>
          <cell r="I123">
            <v>0</v>
          </cell>
          <cell r="J123">
            <v>0</v>
          </cell>
          <cell r="K123">
            <v>0</v>
          </cell>
          <cell r="L123">
            <v>0</v>
          </cell>
          <cell r="M123">
            <v>0</v>
          </cell>
        </row>
        <row r="124">
          <cell r="A124">
            <v>0</v>
          </cell>
          <cell r="B124" t="str">
            <v>КАССЕТНЫЕ БЛОКИ</v>
          </cell>
          <cell r="C124">
            <v>0</v>
          </cell>
          <cell r="D124">
            <v>0</v>
          </cell>
          <cell r="E124">
            <v>0</v>
          </cell>
          <cell r="F124">
            <v>0</v>
          </cell>
          <cell r="G124">
            <v>0</v>
          </cell>
          <cell r="H124">
            <v>0</v>
          </cell>
          <cell r="I124">
            <v>0</v>
          </cell>
          <cell r="J124">
            <v>0</v>
          </cell>
          <cell r="K124">
            <v>0</v>
          </cell>
          <cell r="L124">
            <v>0</v>
          </cell>
          <cell r="M124">
            <v>0</v>
          </cell>
        </row>
        <row r="125">
          <cell r="A125" t="str">
            <v>НС-1498027</v>
          </cell>
          <cell r="B125" t="str">
            <v>CO-4C 12HNBI/CO-E 12HNBI/pan 8D1</v>
          </cell>
          <cell r="C125" t="str">
            <v>3,52 (1,35-4,40)</v>
          </cell>
          <cell r="D125" t="str">
            <v>3,81 (1,24-5,30)</v>
          </cell>
          <cell r="E125" t="str">
            <v>35/38/42</v>
          </cell>
          <cell r="F125" t="str">
            <v>A++/A+</v>
          </cell>
          <cell r="G125" t="str">
            <v>570×260×570/650×55×650</v>
          </cell>
          <cell r="H125" t="str">
            <v>709x536x280</v>
          </cell>
          <cell r="I125" t="str">
            <v>15,5 / 2,2 / 23,0</v>
          </cell>
          <cell r="J125">
            <v>119000</v>
          </cell>
          <cell r="K125">
            <v>101990</v>
          </cell>
          <cell r="L125">
            <v>68000</v>
          </cell>
          <cell r="M125">
            <v>68000</v>
          </cell>
        </row>
        <row r="126">
          <cell r="A126" t="str">
            <v>НС-1498029</v>
          </cell>
          <cell r="B126" t="str">
            <v>CO-4C 18HNBI/CO-E 18HNBI/pan 8D1</v>
          </cell>
          <cell r="C126" t="str">
            <v>5,28 (1,53-5,60)</v>
          </cell>
          <cell r="D126" t="str">
            <v>5,60(1,40-6,20)</v>
          </cell>
          <cell r="E126" t="str">
            <v>38/41/44</v>
          </cell>
          <cell r="F126" t="str">
            <v>A++/A+</v>
          </cell>
          <cell r="G126" t="str">
            <v>570×260×570/650×55×650</v>
          </cell>
          <cell r="H126" t="str">
            <v>785x555x300</v>
          </cell>
          <cell r="I126" t="str">
            <v>15,5 / 2,2 / 29,0</v>
          </cell>
          <cell r="J126">
            <v>134700</v>
          </cell>
          <cell r="K126">
            <v>115490</v>
          </cell>
          <cell r="L126">
            <v>77000</v>
          </cell>
          <cell r="M126">
            <v>77000</v>
          </cell>
        </row>
        <row r="127">
          <cell r="A127" t="str">
            <v>НС-1498033</v>
          </cell>
          <cell r="B127" t="str">
            <v>CO-4C 24HNBI/CO-E 24HNBI/pan 8D2</v>
          </cell>
          <cell r="C127" t="str">
            <v>7,03 (2,16-8,20)</v>
          </cell>
          <cell r="D127" t="str">
            <v>7,91 (1,98-9,30)</v>
          </cell>
          <cell r="E127" t="str">
            <v>43/45/46,5</v>
          </cell>
          <cell r="F127" t="str">
            <v>A++/A+</v>
          </cell>
          <cell r="G127" t="str">
            <v>840×246×840/950×55×950</v>
          </cell>
          <cell r="H127" t="str">
            <v>900x700x350</v>
          </cell>
          <cell r="I127" t="str">
            <v>26,0 / 5,3 / 43,0</v>
          </cell>
          <cell r="J127">
            <v>171600</v>
          </cell>
          <cell r="K127">
            <v>147090</v>
          </cell>
          <cell r="L127">
            <v>98100</v>
          </cell>
          <cell r="M127">
            <v>98100</v>
          </cell>
        </row>
        <row r="128">
          <cell r="A128" t="str">
            <v>НС-1603835</v>
          </cell>
          <cell r="B128" t="str">
            <v>CO-4C 36HNCI/CO-E 36HNCI/pan 8D2</v>
          </cell>
          <cell r="C128" t="str">
            <v>10,55 (2,90-11,50)</v>
          </cell>
          <cell r="D128" t="str">
            <v>11,15 (2,60-12,00)</v>
          </cell>
          <cell r="E128" t="str">
            <v>48/50/52</v>
          </cell>
          <cell r="F128" t="str">
            <v>A++ / A+</v>
          </cell>
          <cell r="G128" t="str">
            <v>840×288×840 / 950×55×950</v>
          </cell>
          <cell r="H128" t="str">
            <v>970×805×395</v>
          </cell>
          <cell r="I128" t="str">
            <v>29,0 / 29,0 / 61,0</v>
          </cell>
          <cell r="J128">
            <v>234700</v>
          </cell>
          <cell r="K128">
            <v>201190</v>
          </cell>
          <cell r="L128">
            <v>134100</v>
          </cell>
          <cell r="M128">
            <v>134100</v>
          </cell>
        </row>
        <row r="129">
          <cell r="A129" t="str">
            <v>НС-1603913</v>
          </cell>
          <cell r="B129" t="str">
            <v>CO-4C 48HNCI/CO-E 48HNCI/pan 8D2</v>
          </cell>
          <cell r="C129" t="str">
            <v>14,00 (4,76-14,50)</v>
          </cell>
          <cell r="D129" t="str">
            <v>16,00 (4,78-17,30)</v>
          </cell>
          <cell r="E129" t="str">
            <v>47/49/51</v>
          </cell>
          <cell r="F129" t="str">
            <v>A / A+</v>
          </cell>
          <cell r="G129" t="str">
            <v>840×288×840 / 950×55×950</v>
          </cell>
          <cell r="H129" t="str">
            <v>940×1325×370</v>
          </cell>
          <cell r="I129" t="str">
            <v>29,5 / 29,5 / 81,0</v>
          </cell>
          <cell r="J129">
            <v>286400</v>
          </cell>
          <cell r="K129">
            <v>245490</v>
          </cell>
          <cell r="L129">
            <v>163700</v>
          </cell>
          <cell r="M129">
            <v>163700</v>
          </cell>
        </row>
        <row r="130">
          <cell r="A130" t="str">
            <v>НС-1603914</v>
          </cell>
          <cell r="B130" t="str">
            <v>CO-4C 60HNCI/CO-E 60HNCI/pan 8D2</v>
          </cell>
          <cell r="C130" t="str">
            <v>16,00 (4,76-17,50)</v>
          </cell>
          <cell r="D130" t="str">
            <v>17,00 (4,78-18,50)</v>
          </cell>
          <cell r="E130" t="str">
            <v>47/49/53</v>
          </cell>
          <cell r="F130" t="str">
            <v>A+ / A</v>
          </cell>
          <cell r="G130" t="str">
            <v>840×288×840 / 950×55×950</v>
          </cell>
          <cell r="H130" t="str">
            <v>940×1325×370</v>
          </cell>
          <cell r="I130" t="str">
            <v>29,5 / 29,5 / 85,0</v>
          </cell>
          <cell r="J130">
            <v>298900</v>
          </cell>
          <cell r="K130">
            <v>256190</v>
          </cell>
          <cell r="L130">
            <v>170800</v>
          </cell>
          <cell r="M130">
            <v>170800</v>
          </cell>
        </row>
        <row r="131">
          <cell r="A131">
            <v>0</v>
          </cell>
          <cell r="B131" t="str">
            <v>КАНАЛЬНЫЕ БЛОКИ</v>
          </cell>
          <cell r="C131">
            <v>0</v>
          </cell>
          <cell r="D131">
            <v>0</v>
          </cell>
          <cell r="E131">
            <v>0</v>
          </cell>
          <cell r="F131">
            <v>0</v>
          </cell>
          <cell r="G131">
            <v>0</v>
          </cell>
          <cell r="H131">
            <v>0</v>
          </cell>
          <cell r="I131">
            <v>0</v>
          </cell>
          <cell r="J131">
            <v>0</v>
          </cell>
          <cell r="K131">
            <v>0</v>
          </cell>
          <cell r="L131">
            <v>0</v>
          </cell>
          <cell r="M131">
            <v>0</v>
          </cell>
        </row>
        <row r="132">
          <cell r="A132" t="str">
            <v>НС-1498047</v>
          </cell>
          <cell r="B132" t="str">
            <v>CO-D 18HNBI/CO-E 18HNBI</v>
          </cell>
          <cell r="C132" t="str">
            <v>5,28 (1,53-5,60)</v>
          </cell>
          <cell r="D132" t="str">
            <v>5,60（1,40-6,20）</v>
          </cell>
          <cell r="E132" t="str">
            <v>38/39/41</v>
          </cell>
          <cell r="F132" t="str">
            <v>A++/A+</v>
          </cell>
          <cell r="G132" t="str">
            <v>1000x245x700</v>
          </cell>
          <cell r="H132" t="str">
            <v>785x555x300</v>
          </cell>
          <cell r="I132" t="str">
            <v>31 / 29,0</v>
          </cell>
          <cell r="J132">
            <v>131900</v>
          </cell>
          <cell r="K132">
            <v>113090</v>
          </cell>
          <cell r="L132">
            <v>75400</v>
          </cell>
          <cell r="M132">
            <v>75400</v>
          </cell>
        </row>
        <row r="133">
          <cell r="A133" t="str">
            <v>НС-1498049</v>
          </cell>
          <cell r="B133" t="str">
            <v>CO-D 24HNBI/CO-E 24HNBI</v>
          </cell>
          <cell r="C133" t="str">
            <v>7,03 (2,16-8,20)</v>
          </cell>
          <cell r="D133" t="str">
            <v>7,91 (1,98-9,30)</v>
          </cell>
          <cell r="E133" t="str">
            <v>39/41/43</v>
          </cell>
          <cell r="F133" t="str">
            <v>A++/A+</v>
          </cell>
          <cell r="G133" t="str">
            <v>1000x245x700</v>
          </cell>
          <cell r="H133" t="str">
            <v>900x700x350</v>
          </cell>
          <cell r="I133" t="str">
            <v>32 / 43,0</v>
          </cell>
          <cell r="J133">
            <v>162600</v>
          </cell>
          <cell r="K133">
            <v>139390</v>
          </cell>
          <cell r="L133">
            <v>92900</v>
          </cell>
          <cell r="M133">
            <v>92900</v>
          </cell>
        </row>
        <row r="134">
          <cell r="A134" t="str">
            <v>НС-1603915</v>
          </cell>
          <cell r="B134" t="str">
            <v>CO-D 36HNCI/CO-E 36HNCI</v>
          </cell>
          <cell r="C134" t="str">
            <v>10,55 (2,90-11,00)</v>
          </cell>
          <cell r="D134" t="str">
            <v>11,15 (2,60-11,50)</v>
          </cell>
          <cell r="E134" t="str">
            <v>41/42/44</v>
          </cell>
          <cell r="F134" t="str">
            <v>A++ / A+</v>
          </cell>
          <cell r="G134" t="str">
            <v>1400×245×700</v>
          </cell>
          <cell r="H134" t="str">
            <v>970×805×395</v>
          </cell>
          <cell r="I134" t="str">
            <v>38,0 / 61,0</v>
          </cell>
          <cell r="J134">
            <v>237600</v>
          </cell>
          <cell r="K134">
            <v>203590</v>
          </cell>
          <cell r="L134">
            <v>135700</v>
          </cell>
          <cell r="M134">
            <v>135700</v>
          </cell>
        </row>
        <row r="135">
          <cell r="A135" t="str">
            <v>НС-1603916</v>
          </cell>
          <cell r="B135" t="str">
            <v>CO-D 48HNCI/CO-E 48HNCI</v>
          </cell>
          <cell r="C135" t="str">
            <v>14,00 (4,76-16,60)</v>
          </cell>
          <cell r="D135" t="str">
            <v>16,00 (4,78-18,40)</v>
          </cell>
          <cell r="E135" t="str">
            <v>43/45/52</v>
          </cell>
          <cell r="F135" t="str">
            <v>A / A+</v>
          </cell>
          <cell r="G135" t="str">
            <v>1400×245×700</v>
          </cell>
          <cell r="H135" t="str">
            <v>940×1325×370</v>
          </cell>
          <cell r="I135" t="str">
            <v>38,0 / 81,0</v>
          </cell>
          <cell r="J135">
            <v>282100</v>
          </cell>
          <cell r="K135">
            <v>241790</v>
          </cell>
          <cell r="L135">
            <v>161200</v>
          </cell>
          <cell r="M135">
            <v>161200</v>
          </cell>
        </row>
        <row r="136">
          <cell r="A136" t="str">
            <v>НС-1603932</v>
          </cell>
          <cell r="B136" t="str">
            <v>CO-D 60HNCI/CO-E 60HNCI</v>
          </cell>
          <cell r="C136" t="str">
            <v>16,00 (4,76-17,50)</v>
          </cell>
          <cell r="D136" t="str">
            <v>17,00 (4,78-18,50)</v>
          </cell>
          <cell r="E136" t="str">
            <v>45/47/52</v>
          </cell>
          <cell r="F136" t="str">
            <v>A+ / A</v>
          </cell>
          <cell r="G136" t="str">
            <v>1400×245×700</v>
          </cell>
          <cell r="H136" t="str">
            <v>940×1325×370</v>
          </cell>
          <cell r="I136" t="str">
            <v>38,0 / 85,0</v>
          </cell>
          <cell r="J136">
            <v>307000</v>
          </cell>
          <cell r="K136">
            <v>263090</v>
          </cell>
          <cell r="L136">
            <v>175400</v>
          </cell>
          <cell r="M136">
            <v>175400</v>
          </cell>
        </row>
        <row r="137">
          <cell r="A137">
            <v>0</v>
          </cell>
          <cell r="B137" t="str">
            <v>НАПОЛЬНО-ПОТОЛОЧНЫЕ БЛОКИ</v>
          </cell>
          <cell r="C137">
            <v>0</v>
          </cell>
          <cell r="D137">
            <v>0</v>
          </cell>
          <cell r="E137">
            <v>0</v>
          </cell>
          <cell r="F137">
            <v>0</v>
          </cell>
          <cell r="G137">
            <v>0</v>
          </cell>
          <cell r="H137">
            <v>0</v>
          </cell>
          <cell r="I137">
            <v>0</v>
          </cell>
          <cell r="J137">
            <v>0</v>
          </cell>
          <cell r="K137">
            <v>0</v>
          </cell>
          <cell r="L137">
            <v>0</v>
          </cell>
          <cell r="M137">
            <v>0</v>
          </cell>
        </row>
        <row r="138">
          <cell r="A138" t="str">
            <v>НС-1498075</v>
          </cell>
          <cell r="B138" t="str">
            <v>CO-F 18HNBI/CO-E 18HNBI</v>
          </cell>
          <cell r="C138" t="str">
            <v>5,28 (1,53-5,60)</v>
          </cell>
          <cell r="D138" t="str">
            <v>5,60（1,40-6,20）</v>
          </cell>
          <cell r="E138" t="str">
            <v>33/35/40</v>
          </cell>
          <cell r="F138" t="str">
            <v>A++/A+</v>
          </cell>
          <cell r="G138" t="str">
            <v>1000×690×235</v>
          </cell>
          <cell r="H138" t="str">
            <v>785x555x300</v>
          </cell>
          <cell r="I138" t="str">
            <v>28 / 29,0</v>
          </cell>
          <cell r="J138">
            <v>134000</v>
          </cell>
          <cell r="K138">
            <v>114890</v>
          </cell>
          <cell r="L138">
            <v>76600</v>
          </cell>
          <cell r="M138">
            <v>76600</v>
          </cell>
        </row>
        <row r="139">
          <cell r="A139" t="str">
            <v>НС-1498077</v>
          </cell>
          <cell r="B139" t="str">
            <v>CO-F 24HNBI/CO-E 24HNBI</v>
          </cell>
          <cell r="C139" t="str">
            <v>7,03 (2,16-8,20)</v>
          </cell>
          <cell r="D139" t="str">
            <v>7,91 (1,98-9,30)</v>
          </cell>
          <cell r="E139" t="str">
            <v>35/38/42</v>
          </cell>
          <cell r="F139" t="str">
            <v>A++/A+</v>
          </cell>
          <cell r="G139" t="str">
            <v>1280×690×235</v>
          </cell>
          <cell r="H139" t="str">
            <v>900x700x350</v>
          </cell>
          <cell r="I139" t="str">
            <v>34 / 43,0</v>
          </cell>
          <cell r="J139">
            <v>163800</v>
          </cell>
          <cell r="K139">
            <v>140390</v>
          </cell>
          <cell r="L139">
            <v>93600</v>
          </cell>
          <cell r="M139">
            <v>93600</v>
          </cell>
        </row>
        <row r="140">
          <cell r="A140" t="str">
            <v>НС-1603935</v>
          </cell>
          <cell r="B140" t="str">
            <v>CO-F 36HNCI/CO-E 36HNCI</v>
          </cell>
          <cell r="C140" t="str">
            <v>10,55 (2,90-11,50)</v>
          </cell>
          <cell r="D140" t="str">
            <v>11,15 (2,60-12,00)</v>
          </cell>
          <cell r="E140" t="str">
            <v>41/46/50</v>
          </cell>
          <cell r="F140" t="str">
            <v>A++ / A+</v>
          </cell>
          <cell r="G140" t="str">
            <v>1600×690×235</v>
          </cell>
          <cell r="H140" t="str">
            <v>970×805×395</v>
          </cell>
          <cell r="I140" t="str">
            <v>39,5 / 61,0</v>
          </cell>
          <cell r="J140">
            <v>239500</v>
          </cell>
          <cell r="K140">
            <v>205290</v>
          </cell>
          <cell r="L140">
            <v>136900</v>
          </cell>
          <cell r="M140">
            <v>136900</v>
          </cell>
        </row>
        <row r="141">
          <cell r="A141" t="str">
            <v>НС-1603936</v>
          </cell>
          <cell r="B141" t="str">
            <v>CO-F 48HNCI/CO-E 48HNCI</v>
          </cell>
          <cell r="C141" t="str">
            <v>14,00 (4,76-14,50)</v>
          </cell>
          <cell r="D141" t="str">
            <v>16,00 (4,78-16,50)</v>
          </cell>
          <cell r="E141" t="str">
            <v>41/46/50</v>
          </cell>
          <cell r="F141" t="str">
            <v>A / A+</v>
          </cell>
          <cell r="G141" t="str">
            <v>1600×690×235</v>
          </cell>
          <cell r="H141" t="str">
            <v>940×1325×370</v>
          </cell>
          <cell r="I141" t="str">
            <v>40,0 / 81,0</v>
          </cell>
          <cell r="J141">
            <v>290600</v>
          </cell>
          <cell r="K141">
            <v>249090</v>
          </cell>
          <cell r="L141">
            <v>166000</v>
          </cell>
          <cell r="M141">
            <v>166000</v>
          </cell>
        </row>
        <row r="142">
          <cell r="A142" t="str">
            <v>НС-1603937</v>
          </cell>
          <cell r="B142" t="str">
            <v>CO-F 60HNCI/CO-E 60HNCI</v>
          </cell>
          <cell r="C142" t="str">
            <v>16,00 (4,76-17,50)</v>
          </cell>
          <cell r="D142" t="str">
            <v>17,00 (4,78-18,50)</v>
          </cell>
          <cell r="E142" t="str">
            <v>43/47/51</v>
          </cell>
          <cell r="F142" t="str">
            <v>A+ / A</v>
          </cell>
          <cell r="G142" t="str">
            <v>1600×690×235</v>
          </cell>
          <cell r="H142" t="str">
            <v>940×1325×370</v>
          </cell>
          <cell r="I142" t="str">
            <v>41,0 / 85,0</v>
          </cell>
          <cell r="J142">
            <v>300000</v>
          </cell>
          <cell r="K142">
            <v>257190</v>
          </cell>
          <cell r="L142">
            <v>171500</v>
          </cell>
          <cell r="M142">
            <v>171500</v>
          </cell>
        </row>
        <row r="143">
          <cell r="A143">
            <v>0</v>
          </cell>
          <cell r="B143" t="str">
            <v>ВЫСОКОНАПОРНЫЕ КАНАЛЬНЫЕ БЛОКИ NEW</v>
          </cell>
          <cell r="C143">
            <v>0</v>
          </cell>
          <cell r="D143">
            <v>0</v>
          </cell>
          <cell r="E143">
            <v>0</v>
          </cell>
          <cell r="F143">
            <v>0</v>
          </cell>
          <cell r="G143">
            <v>0</v>
          </cell>
          <cell r="H143">
            <v>0</v>
          </cell>
          <cell r="I143">
            <v>0</v>
          </cell>
          <cell r="J143">
            <v>0</v>
          </cell>
          <cell r="K143">
            <v>0</v>
          </cell>
          <cell r="L143">
            <v>0</v>
          </cell>
          <cell r="M143">
            <v>0</v>
          </cell>
        </row>
        <row r="144">
          <cell r="A144" t="str">
            <v>НС-1679553</v>
          </cell>
          <cell r="B144" t="str">
            <v>CO-D 96HNHI/CO-E 96HNHI</v>
          </cell>
          <cell r="C144" t="str">
            <v>28,00 (10,00-28,50)</v>
          </cell>
          <cell r="D144" t="str">
            <v>31,00 (11,16-32,00)</v>
          </cell>
          <cell r="E144" t="str">
            <v>50/52/55</v>
          </cell>
          <cell r="F144" t="str">
            <v>E/C</v>
          </cell>
          <cell r="G144" t="str">
            <v>1388×480×715</v>
          </cell>
          <cell r="H144" t="str">
            <v>1120×1540×400</v>
          </cell>
          <cell r="I144" t="str">
            <v>95,0 / 112,0</v>
          </cell>
          <cell r="J144">
            <v>740800</v>
          </cell>
          <cell r="K144">
            <v>634990</v>
          </cell>
          <cell r="L144">
            <v>423400</v>
          </cell>
          <cell r="M144">
            <v>423400</v>
          </cell>
        </row>
        <row r="145">
          <cell r="A145">
            <v>0</v>
          </cell>
          <cell r="B145" t="str">
            <v>ПОЛУПРОМЫШЛЕННЫЕ КЛАССИЧЕСКИЕ СПЛИТ-СИСТЕМЫ</v>
          </cell>
          <cell r="C145">
            <v>0</v>
          </cell>
          <cell r="D145">
            <v>0</v>
          </cell>
          <cell r="E145">
            <v>0</v>
          </cell>
          <cell r="F145">
            <v>0</v>
          </cell>
          <cell r="G145">
            <v>0</v>
          </cell>
          <cell r="H145">
            <v>0</v>
          </cell>
          <cell r="I145">
            <v>0</v>
          </cell>
          <cell r="J145">
            <v>0</v>
          </cell>
          <cell r="K145">
            <v>0</v>
          </cell>
          <cell r="L145">
            <v>0</v>
          </cell>
          <cell r="M145">
            <v>0</v>
          </cell>
        </row>
        <row r="146">
          <cell r="A146">
            <v>0</v>
          </cell>
          <cell r="B146" t="str">
            <v xml:space="preserve">COMPETENZA 2024 </v>
          </cell>
          <cell r="C146">
            <v>0</v>
          </cell>
          <cell r="D146">
            <v>0</v>
          </cell>
          <cell r="E146">
            <v>0</v>
          </cell>
          <cell r="F146">
            <v>0</v>
          </cell>
          <cell r="G146">
            <v>0</v>
          </cell>
          <cell r="H146">
            <v>0</v>
          </cell>
          <cell r="I146">
            <v>0</v>
          </cell>
          <cell r="J146">
            <v>0</v>
          </cell>
          <cell r="K146">
            <v>0</v>
          </cell>
          <cell r="L146">
            <v>0</v>
          </cell>
          <cell r="M146">
            <v>0</v>
          </cell>
        </row>
        <row r="147">
          <cell r="A147">
            <v>0</v>
          </cell>
          <cell r="B147" t="str">
            <v>КАССЕТНЫЕ БЛОКИ</v>
          </cell>
          <cell r="C147">
            <v>0</v>
          </cell>
          <cell r="D147">
            <v>0</v>
          </cell>
          <cell r="E147">
            <v>0</v>
          </cell>
          <cell r="F147">
            <v>0</v>
          </cell>
          <cell r="G147">
            <v>0</v>
          </cell>
          <cell r="H147">
            <v>0</v>
          </cell>
          <cell r="I147">
            <v>0</v>
          </cell>
          <cell r="J147">
            <v>0</v>
          </cell>
          <cell r="K147">
            <v>0</v>
          </cell>
          <cell r="L147">
            <v>0</v>
          </cell>
          <cell r="M147">
            <v>0</v>
          </cell>
        </row>
        <row r="148">
          <cell r="A148" t="str">
            <v>НС-1432672</v>
          </cell>
          <cell r="B148" t="str">
            <v>CO-4C 12HNX/CO-E 12HNX/CO-4C/pan8D1</v>
          </cell>
          <cell r="C148">
            <v>3.52</v>
          </cell>
          <cell r="D148">
            <v>3.96</v>
          </cell>
          <cell r="E148" t="str">
            <v>39/42/45</v>
          </cell>
          <cell r="F148" t="str">
            <v>B/С</v>
          </cell>
          <cell r="G148" t="str">
            <v>570×260×570/650×55×650</v>
          </cell>
          <cell r="H148" t="str">
            <v>730×545×285</v>
          </cell>
          <cell r="I148" t="str">
            <v>16 / 2,2 / 28</v>
          </cell>
          <cell r="J148">
            <v>89800</v>
          </cell>
          <cell r="K148">
            <v>76990</v>
          </cell>
          <cell r="L148">
            <v>51300</v>
          </cell>
          <cell r="M148">
            <v>51300</v>
          </cell>
        </row>
        <row r="149">
          <cell r="A149" t="str">
            <v>НС-1432674</v>
          </cell>
          <cell r="B149" t="str">
            <v>CO-4C 18HNX/CO-E 18HNX/CO-4C/pan8D1</v>
          </cell>
          <cell r="C149">
            <v>5.28</v>
          </cell>
          <cell r="D149">
            <v>5.6</v>
          </cell>
          <cell r="E149" t="str">
            <v>39/42/45</v>
          </cell>
          <cell r="F149" t="str">
            <v>B/A</v>
          </cell>
          <cell r="G149" t="str">
            <v>570×260×570/650×55×650</v>
          </cell>
          <cell r="H149" t="str">
            <v>800×545×315</v>
          </cell>
          <cell r="I149" t="str">
            <v>16 / 2,2 / 36</v>
          </cell>
          <cell r="J149">
            <v>101100</v>
          </cell>
          <cell r="K149">
            <v>86690</v>
          </cell>
          <cell r="L149">
            <v>57800</v>
          </cell>
          <cell r="M149">
            <v>57800</v>
          </cell>
        </row>
        <row r="150">
          <cell r="A150" t="str">
            <v>НС-1498257</v>
          </cell>
          <cell r="B150" t="str">
            <v>CO-4C 24HNXA/CO-E 24HNXA/pan8D2</v>
          </cell>
          <cell r="C150">
            <v>7.03</v>
          </cell>
          <cell r="D150">
            <v>7.4</v>
          </cell>
          <cell r="E150" t="str">
            <v>39/42/46</v>
          </cell>
          <cell r="F150" t="str">
            <v>A/A</v>
          </cell>
          <cell r="G150" t="str">
            <v>840×246×840/950×55×950</v>
          </cell>
          <cell r="H150" t="str">
            <v>825×655×310</v>
          </cell>
          <cell r="I150" t="str">
            <v>26,0 / 5,3 / 46,0</v>
          </cell>
          <cell r="J150">
            <v>128100</v>
          </cell>
          <cell r="K150">
            <v>109790</v>
          </cell>
          <cell r="L150">
            <v>73200</v>
          </cell>
          <cell r="M150">
            <v>73200</v>
          </cell>
        </row>
        <row r="151">
          <cell r="A151" t="str">
            <v>НС-1498278</v>
          </cell>
          <cell r="B151" t="str">
            <v>CO-4C 36HNXA/CO-E 36HNX/pan8D2</v>
          </cell>
          <cell r="C151">
            <v>10.55</v>
          </cell>
          <cell r="D151">
            <v>11.7</v>
          </cell>
          <cell r="E151" t="str">
            <v>43/47/52</v>
          </cell>
          <cell r="F151" t="str">
            <v>B/B</v>
          </cell>
          <cell r="G151" t="str">
            <v>840×246×840/950×55×950</v>
          </cell>
          <cell r="H151" t="str">
            <v>970×805×395</v>
          </cell>
          <cell r="I151" t="str">
            <v>26,0 / 5,3 / 64,0</v>
          </cell>
          <cell r="J151">
            <v>167600</v>
          </cell>
          <cell r="K151">
            <v>143690</v>
          </cell>
          <cell r="L151">
            <v>95800</v>
          </cell>
          <cell r="M151">
            <v>95800</v>
          </cell>
        </row>
        <row r="152">
          <cell r="A152" t="str">
            <v>НС-1498279</v>
          </cell>
          <cell r="B152" t="str">
            <v>CO-4C 48HNXA/CO-E 48HNXA/pan8D2</v>
          </cell>
          <cell r="C152">
            <v>14.07</v>
          </cell>
          <cell r="D152">
            <v>15.24</v>
          </cell>
          <cell r="E152" t="str">
            <v>43/47/52</v>
          </cell>
          <cell r="F152" t="str">
            <v>B/C</v>
          </cell>
          <cell r="G152" t="str">
            <v>840×288×840/950×55×950</v>
          </cell>
          <cell r="H152" t="str">
            <v>940×1320×340</v>
          </cell>
          <cell r="I152" t="str">
            <v>29,0 / 5,3 / 85,0</v>
          </cell>
          <cell r="J152">
            <v>210200</v>
          </cell>
          <cell r="K152">
            <v>180190</v>
          </cell>
          <cell r="L152">
            <v>120100</v>
          </cell>
          <cell r="M152">
            <v>120100</v>
          </cell>
        </row>
        <row r="153">
          <cell r="A153" t="str">
            <v>НС-1498280</v>
          </cell>
          <cell r="B153" t="str">
            <v>CO-4C 60HNXA/CO-E 60HNXA/pan8D2</v>
          </cell>
          <cell r="C153">
            <v>16.12</v>
          </cell>
          <cell r="D153">
            <v>17.600000000000001</v>
          </cell>
          <cell r="E153" t="str">
            <v>43/47/52</v>
          </cell>
          <cell r="F153" t="str">
            <v>C/D</v>
          </cell>
          <cell r="G153" t="str">
            <v>840×288×840/950×55×950</v>
          </cell>
          <cell r="H153" t="str">
            <v>940×1320×340</v>
          </cell>
          <cell r="I153" t="str">
            <v>29,0 / 5,3 / 91,0</v>
          </cell>
          <cell r="J153">
            <v>231100</v>
          </cell>
          <cell r="K153">
            <v>198090</v>
          </cell>
          <cell r="L153">
            <v>132100</v>
          </cell>
          <cell r="M153">
            <v>132100</v>
          </cell>
        </row>
        <row r="154">
          <cell r="A154">
            <v>0</v>
          </cell>
          <cell r="B154" t="str">
            <v>КАНАЛЬНЫЕ БЛОКИ</v>
          </cell>
          <cell r="C154">
            <v>0</v>
          </cell>
          <cell r="D154">
            <v>0</v>
          </cell>
          <cell r="E154">
            <v>0</v>
          </cell>
          <cell r="F154">
            <v>0</v>
          </cell>
          <cell r="G154">
            <v>0</v>
          </cell>
          <cell r="H154">
            <v>0</v>
          </cell>
          <cell r="I154">
            <v>0</v>
          </cell>
          <cell r="J154">
            <v>0</v>
          </cell>
          <cell r="K154">
            <v>0</v>
          </cell>
          <cell r="L154">
            <v>0</v>
          </cell>
          <cell r="M154">
            <v>0</v>
          </cell>
        </row>
        <row r="155">
          <cell r="A155" t="str">
            <v>НС-1626571</v>
          </cell>
          <cell r="B155" t="str">
            <v>CO-D 12HNXA/CO-E 12HNX</v>
          </cell>
          <cell r="C155">
            <v>3.52</v>
          </cell>
          <cell r="D155">
            <v>3.73</v>
          </cell>
          <cell r="E155" t="str">
            <v>28/33/37/39</v>
          </cell>
          <cell r="F155" t="str">
            <v>B/D</v>
          </cell>
          <cell r="G155" t="str">
            <v>700×200×450</v>
          </cell>
          <cell r="H155" t="str">
            <v>730×545×285</v>
          </cell>
          <cell r="I155" t="str">
            <v>18,0 / 28,0</v>
          </cell>
          <cell r="J155">
            <v>93400</v>
          </cell>
          <cell r="K155">
            <v>80090</v>
          </cell>
          <cell r="L155">
            <v>53400</v>
          </cell>
          <cell r="M155">
            <v>53400</v>
          </cell>
        </row>
        <row r="156">
          <cell r="A156" t="str">
            <v>НС-1498284</v>
          </cell>
          <cell r="B156" t="str">
            <v>CO-D 18HNXA/CO-E 18HNX</v>
          </cell>
          <cell r="C156">
            <v>5.28</v>
          </cell>
          <cell r="D156">
            <v>5.6</v>
          </cell>
          <cell r="E156" t="str">
            <v>28/31/35/39</v>
          </cell>
          <cell r="F156" t="str">
            <v>B/A</v>
          </cell>
          <cell r="G156" t="str">
            <v>1000×200×450</v>
          </cell>
          <cell r="H156" t="str">
            <v>800×545×315</v>
          </cell>
          <cell r="I156" t="str">
            <v>20,0 / 36,0</v>
          </cell>
          <cell r="J156">
            <v>100800</v>
          </cell>
          <cell r="K156">
            <v>86390</v>
          </cell>
          <cell r="L156">
            <v>57600</v>
          </cell>
          <cell r="M156">
            <v>57600</v>
          </cell>
        </row>
        <row r="157">
          <cell r="A157" t="str">
            <v>НС-1498287</v>
          </cell>
          <cell r="B157" t="str">
            <v>CO-D 24HNXA/CO-E 24HNXA</v>
          </cell>
          <cell r="C157">
            <v>7.03</v>
          </cell>
          <cell r="D157">
            <v>7.4</v>
          </cell>
          <cell r="E157" t="str">
            <v>36/37/39/44</v>
          </cell>
          <cell r="F157" t="str">
            <v>A/A</v>
          </cell>
          <cell r="G157" t="str">
            <v>1000×245×700</v>
          </cell>
          <cell r="H157" t="str">
            <v>825×655×310</v>
          </cell>
          <cell r="I157" t="str">
            <v>32,0 / 46,0</v>
          </cell>
          <cell r="J157">
            <v>128300</v>
          </cell>
          <cell r="K157">
            <v>109990</v>
          </cell>
          <cell r="L157">
            <v>73300</v>
          </cell>
          <cell r="M157">
            <v>73300</v>
          </cell>
        </row>
        <row r="158">
          <cell r="A158" t="str">
            <v>НС-1498289</v>
          </cell>
          <cell r="B158" t="str">
            <v>CO-D 36HNXA/CO-E 36HNX</v>
          </cell>
          <cell r="C158">
            <v>10.55</v>
          </cell>
          <cell r="D158">
            <v>11.7</v>
          </cell>
          <cell r="E158" t="str">
            <v>37/40/43/47</v>
          </cell>
          <cell r="F158" t="str">
            <v>B/B</v>
          </cell>
          <cell r="G158" t="str">
            <v>1000×245×700</v>
          </cell>
          <cell r="H158" t="str">
            <v>970×805×395</v>
          </cell>
          <cell r="I158" t="str">
            <v>32,0 / 64,0</v>
          </cell>
          <cell r="J158">
            <v>171300</v>
          </cell>
          <cell r="K158">
            <v>146790</v>
          </cell>
          <cell r="L158">
            <v>97800</v>
          </cell>
          <cell r="M158">
            <v>97800</v>
          </cell>
        </row>
        <row r="159">
          <cell r="A159" t="str">
            <v>НС-1498291</v>
          </cell>
          <cell r="B159" t="str">
            <v>CO-D 48HNXA/CO-E 48HNXA</v>
          </cell>
          <cell r="C159">
            <v>14.07</v>
          </cell>
          <cell r="D159">
            <v>15.24</v>
          </cell>
          <cell r="E159" t="str">
            <v>41/44/46/50</v>
          </cell>
          <cell r="F159" t="str">
            <v>B/B</v>
          </cell>
          <cell r="G159" t="str">
            <v>1400×245×700</v>
          </cell>
          <cell r="H159" t="str">
            <v>940×1320×340</v>
          </cell>
          <cell r="I159" t="str">
            <v>42,0 / 85,0</v>
          </cell>
          <cell r="J159">
            <v>212400</v>
          </cell>
          <cell r="K159">
            <v>182090</v>
          </cell>
          <cell r="L159">
            <v>121400</v>
          </cell>
          <cell r="M159">
            <v>121400</v>
          </cell>
        </row>
        <row r="160">
          <cell r="A160" t="str">
            <v>НС-1498292</v>
          </cell>
          <cell r="B160" t="str">
            <v>CO-D 60HNXA/CO-E 60HNXA</v>
          </cell>
          <cell r="C160">
            <v>16.12</v>
          </cell>
          <cell r="D160">
            <v>17.600000000000001</v>
          </cell>
          <cell r="E160" t="str">
            <v>41/44/46/50</v>
          </cell>
          <cell r="F160" t="str">
            <v>C/B</v>
          </cell>
          <cell r="G160" t="str">
            <v>1400×245×700</v>
          </cell>
          <cell r="H160" t="str">
            <v>940×1320×340</v>
          </cell>
          <cell r="I160" t="str">
            <v>42,0 / 91,0</v>
          </cell>
          <cell r="J160">
            <v>230300</v>
          </cell>
          <cell r="K160">
            <v>197390</v>
          </cell>
          <cell r="L160">
            <v>131600</v>
          </cell>
          <cell r="M160">
            <v>131600</v>
          </cell>
        </row>
        <row r="161">
          <cell r="A161">
            <v>0</v>
          </cell>
          <cell r="B161" t="str">
            <v>НАПОЛЬНО-ПОТОЛОЧНЫЕ БЛОКИ</v>
          </cell>
          <cell r="C161">
            <v>0</v>
          </cell>
          <cell r="D161">
            <v>0</v>
          </cell>
          <cell r="E161">
            <v>0</v>
          </cell>
          <cell r="F161">
            <v>0</v>
          </cell>
          <cell r="G161">
            <v>0</v>
          </cell>
          <cell r="H161">
            <v>0</v>
          </cell>
          <cell r="I161">
            <v>0</v>
          </cell>
          <cell r="J161">
            <v>0</v>
          </cell>
          <cell r="K161">
            <v>0</v>
          </cell>
          <cell r="L161">
            <v>0</v>
          </cell>
          <cell r="M161">
            <v>0</v>
          </cell>
        </row>
        <row r="162">
          <cell r="A162" t="str">
            <v>НС-1432680</v>
          </cell>
          <cell r="B162" t="str">
            <v>CO-F 18HNX/CO-E 18HNX</v>
          </cell>
          <cell r="C162">
            <v>5.28</v>
          </cell>
          <cell r="D162">
            <v>5.6</v>
          </cell>
          <cell r="E162" t="str">
            <v>32/35/43</v>
          </cell>
          <cell r="F162" t="str">
            <v>B/A</v>
          </cell>
          <cell r="G162" t="str">
            <v>1000×690×235</v>
          </cell>
          <cell r="H162" t="str">
            <v>800×545×315</v>
          </cell>
          <cell r="I162" t="str">
            <v>28 / 36</v>
          </cell>
          <cell r="J162">
            <v>100300</v>
          </cell>
          <cell r="K162">
            <v>85990</v>
          </cell>
          <cell r="L162">
            <v>57400</v>
          </cell>
          <cell r="M162">
            <v>57400</v>
          </cell>
        </row>
        <row r="163">
          <cell r="A163" t="str">
            <v>НС-1498294</v>
          </cell>
          <cell r="B163" t="str">
            <v>CO-F 24HNXA/CO-E 24HNXA</v>
          </cell>
          <cell r="C163">
            <v>7.03</v>
          </cell>
          <cell r="D163">
            <v>7.4</v>
          </cell>
          <cell r="E163" t="str">
            <v>35/39/46</v>
          </cell>
          <cell r="F163" t="str">
            <v>A/A</v>
          </cell>
          <cell r="G163" t="str">
            <v>1000×690×235</v>
          </cell>
          <cell r="H163" t="str">
            <v>825×655×310</v>
          </cell>
          <cell r="I163" t="str">
            <v>29,0 / 46,0</v>
          </cell>
          <cell r="J163">
            <v>125100</v>
          </cell>
          <cell r="K163">
            <v>107190</v>
          </cell>
          <cell r="L163">
            <v>71400</v>
          </cell>
          <cell r="M163">
            <v>71400</v>
          </cell>
        </row>
        <row r="164">
          <cell r="A164" t="str">
            <v>НС-1432683</v>
          </cell>
          <cell r="B164" t="str">
            <v>CO-F 36HNX/CO-E 36HNX</v>
          </cell>
          <cell r="C164">
            <v>10.55</v>
          </cell>
          <cell r="D164">
            <v>11.7</v>
          </cell>
          <cell r="E164" t="str">
            <v>42/46/50</v>
          </cell>
          <cell r="F164" t="str">
            <v xml:space="preserve"> B/A</v>
          </cell>
          <cell r="G164" t="str">
            <v>1280×690×235</v>
          </cell>
          <cell r="H164" t="str">
            <v>970×805×395</v>
          </cell>
          <cell r="I164" t="str">
            <v>36 / 64</v>
          </cell>
          <cell r="J164">
            <v>166500</v>
          </cell>
          <cell r="K164">
            <v>142690</v>
          </cell>
          <cell r="L164">
            <v>95100</v>
          </cell>
          <cell r="M164">
            <v>95100</v>
          </cell>
        </row>
        <row r="165">
          <cell r="A165" t="str">
            <v>НС-1498296</v>
          </cell>
          <cell r="B165" t="str">
            <v>CO-F 48HNXA/CO-E 48HNXA</v>
          </cell>
          <cell r="C165">
            <v>14.07</v>
          </cell>
          <cell r="D165">
            <v>15.24</v>
          </cell>
          <cell r="E165" t="str">
            <v>42/46/51</v>
          </cell>
          <cell r="F165" t="str">
            <v>B/B</v>
          </cell>
          <cell r="G165" t="str">
            <v>1600×690×235</v>
          </cell>
          <cell r="H165" t="str">
            <v>940×1320×340</v>
          </cell>
          <cell r="I165" t="str">
            <v>44,0 / 85,0</v>
          </cell>
          <cell r="J165">
            <v>210200</v>
          </cell>
          <cell r="K165">
            <v>180190</v>
          </cell>
          <cell r="L165">
            <v>120200</v>
          </cell>
          <cell r="M165">
            <v>120200</v>
          </cell>
        </row>
        <row r="166">
          <cell r="A166" t="str">
            <v>НС-1498298</v>
          </cell>
          <cell r="B166" t="str">
            <v>CO-F 60HNXA/CO-E 60HNXA</v>
          </cell>
          <cell r="C166">
            <v>16.12</v>
          </cell>
          <cell r="D166">
            <v>17.600000000000001</v>
          </cell>
          <cell r="E166" t="str">
            <v>42/46/51</v>
          </cell>
          <cell r="F166" t="str">
            <v>C/B</v>
          </cell>
          <cell r="G166" t="str">
            <v>1600×690×235</v>
          </cell>
          <cell r="H166" t="str">
            <v>940×1320×340</v>
          </cell>
          <cell r="I166" t="str">
            <v>44,0 / 91,0</v>
          </cell>
          <cell r="J166">
            <v>228500</v>
          </cell>
          <cell r="K166">
            <v>195890</v>
          </cell>
          <cell r="L166">
            <v>130600</v>
          </cell>
          <cell r="M166">
            <v>130600</v>
          </cell>
        </row>
        <row r="167">
          <cell r="A167">
            <v>0</v>
          </cell>
          <cell r="B167" t="str">
            <v>ВЫСОКОНАПОРНЫЕ КАНАЛЬНЫЕ БЛОКИ</v>
          </cell>
          <cell r="C167">
            <v>0</v>
          </cell>
          <cell r="D167">
            <v>0</v>
          </cell>
          <cell r="E167">
            <v>0</v>
          </cell>
          <cell r="F167">
            <v>0</v>
          </cell>
          <cell r="G167">
            <v>0</v>
          </cell>
          <cell r="H167">
            <v>0</v>
          </cell>
          <cell r="I167">
            <v>0</v>
          </cell>
          <cell r="J167">
            <v>0</v>
          </cell>
          <cell r="K167">
            <v>0</v>
          </cell>
          <cell r="L167">
            <v>0</v>
          </cell>
          <cell r="M167">
            <v>0</v>
          </cell>
        </row>
        <row r="168">
          <cell r="A168" t="str">
            <v>НС-1432670</v>
          </cell>
          <cell r="B168" t="str">
            <v>CO-D 76HNHP/CO-E 76HNHP</v>
          </cell>
          <cell r="C168">
            <v>22</v>
          </cell>
          <cell r="D168">
            <v>24.5</v>
          </cell>
          <cell r="E168" t="str">
            <v>50/52/55</v>
          </cell>
          <cell r="F168" t="str">
            <v>D/C</v>
          </cell>
          <cell r="G168" t="str">
            <v>1350×460×700</v>
          </cell>
          <cell r="H168" t="str">
            <v>1120×1510×400</v>
          </cell>
          <cell r="I168" t="str">
            <v>90 / 175</v>
          </cell>
          <cell r="J168">
            <v>671600</v>
          </cell>
          <cell r="K168">
            <v>575690</v>
          </cell>
          <cell r="L168">
            <v>383800</v>
          </cell>
          <cell r="M168">
            <v>383800</v>
          </cell>
        </row>
        <row r="169">
          <cell r="A169" t="str">
            <v>НС-1432671</v>
          </cell>
          <cell r="B169" t="str">
            <v>CO-D 96HNHP/CO-E 96HNHP</v>
          </cell>
          <cell r="C169">
            <v>28</v>
          </cell>
          <cell r="D169">
            <v>31</v>
          </cell>
          <cell r="E169" t="str">
            <v>50/52/55</v>
          </cell>
          <cell r="F169" t="str">
            <v>D/C</v>
          </cell>
          <cell r="G169" t="str">
            <v>1350×460×700</v>
          </cell>
          <cell r="H169" t="str">
            <v>1120×1510×400</v>
          </cell>
          <cell r="I169" t="str">
            <v>91 / 176</v>
          </cell>
          <cell r="J169">
            <v>717900</v>
          </cell>
          <cell r="K169">
            <v>615390</v>
          </cell>
          <cell r="L169">
            <v>410300</v>
          </cell>
          <cell r="M169">
            <v>410300</v>
          </cell>
        </row>
        <row r="170">
          <cell r="A170">
            <v>0</v>
          </cell>
          <cell r="B170" t="str">
            <v>ESPERTO 2024</v>
          </cell>
          <cell r="C170">
            <v>0</v>
          </cell>
          <cell r="D170">
            <v>0</v>
          </cell>
          <cell r="E170">
            <v>0</v>
          </cell>
          <cell r="F170">
            <v>0</v>
          </cell>
          <cell r="G170">
            <v>0</v>
          </cell>
          <cell r="H170">
            <v>0</v>
          </cell>
          <cell r="I170">
            <v>0</v>
          </cell>
          <cell r="J170">
            <v>0</v>
          </cell>
          <cell r="K170">
            <v>0</v>
          </cell>
          <cell r="L170">
            <v>0</v>
          </cell>
          <cell r="M170">
            <v>0</v>
          </cell>
        </row>
        <row r="171">
          <cell r="A171">
            <v>0</v>
          </cell>
          <cell r="B171" t="str">
            <v>КАССЕТНЫЕ БЛОКИ</v>
          </cell>
          <cell r="C171">
            <v>0</v>
          </cell>
          <cell r="D171">
            <v>0</v>
          </cell>
          <cell r="E171" t="str">
            <v>ЯНДЕКС.АЛИСА</v>
          </cell>
          <cell r="F171">
            <v>0</v>
          </cell>
          <cell r="G171">
            <v>0</v>
          </cell>
          <cell r="H171">
            <v>0</v>
          </cell>
          <cell r="I171">
            <v>0</v>
          </cell>
          <cell r="J171">
            <v>0</v>
          </cell>
          <cell r="K171">
            <v>0</v>
          </cell>
          <cell r="L171">
            <v>0</v>
          </cell>
          <cell r="M171">
            <v>0</v>
          </cell>
        </row>
        <row r="172">
          <cell r="A172" t="str">
            <v>НС-1603945</v>
          </cell>
          <cell r="B172" t="str">
            <v>ES-C 12HRCX/ES-E 12HCX/ES-C pan/1X</v>
          </cell>
          <cell r="C172">
            <v>3.52</v>
          </cell>
          <cell r="D172">
            <v>3.81</v>
          </cell>
          <cell r="E172" t="str">
            <v>33/36/41</v>
          </cell>
          <cell r="F172" t="str">
            <v>A/B</v>
          </cell>
          <cell r="G172" t="str">
            <v>570×260×570 / 647×50×647</v>
          </cell>
          <cell r="H172" t="str">
            <v>805×554×330</v>
          </cell>
          <cell r="I172" t="str">
            <v>15,0 / 2,5 / 32,3</v>
          </cell>
          <cell r="J172">
            <v>91400</v>
          </cell>
          <cell r="K172">
            <v>78390</v>
          </cell>
          <cell r="L172">
            <v>52300</v>
          </cell>
          <cell r="M172">
            <v>52300</v>
          </cell>
        </row>
        <row r="173">
          <cell r="A173" t="str">
            <v>НС-1603946</v>
          </cell>
          <cell r="B173" t="str">
            <v>ES-C 18HRCX/ES-E 18HCX/ES-C pan/1X</v>
          </cell>
          <cell r="C173">
            <v>5.28</v>
          </cell>
          <cell r="D173">
            <v>5.57</v>
          </cell>
          <cell r="E173" t="str">
            <v>37/42/45</v>
          </cell>
          <cell r="F173" t="str">
            <v>B/B</v>
          </cell>
          <cell r="G173" t="str">
            <v>570×260×570 / 647×50×647</v>
          </cell>
          <cell r="H173" t="str">
            <v>805×554×330</v>
          </cell>
          <cell r="I173" t="str">
            <v>16,4 / 2,5 / 37,8</v>
          </cell>
          <cell r="J173">
            <v>103000</v>
          </cell>
          <cell r="K173">
            <v>88290</v>
          </cell>
          <cell r="L173">
            <v>58900</v>
          </cell>
          <cell r="M173">
            <v>58900</v>
          </cell>
        </row>
        <row r="174">
          <cell r="A174" t="str">
            <v>НС-1603947</v>
          </cell>
          <cell r="B174" t="str">
            <v>ES-C 24HRCX/ES-E 24HCX/ES-C pan/2X</v>
          </cell>
          <cell r="C174">
            <v>7.03</v>
          </cell>
          <cell r="D174">
            <v>7.62</v>
          </cell>
          <cell r="E174" t="str">
            <v>37,5/40/45,5</v>
          </cell>
          <cell r="F174" t="str">
            <v>C/A</v>
          </cell>
          <cell r="G174" t="str">
            <v>830×205×830 / 950×55×950</v>
          </cell>
          <cell r="H174" t="str">
            <v>890×673×342</v>
          </cell>
          <cell r="I174" t="str">
            <v>22,2 / 6,0 / 52,9</v>
          </cell>
          <cell r="J174">
            <v>131700</v>
          </cell>
          <cell r="K174">
            <v>112890</v>
          </cell>
          <cell r="L174">
            <v>75300</v>
          </cell>
          <cell r="M174">
            <v>75300</v>
          </cell>
        </row>
        <row r="175">
          <cell r="A175" t="str">
            <v>НС-1432612</v>
          </cell>
          <cell r="B175" t="str">
            <v>ES-C 36HRX/ES-E 36HX/ES-C pan/2X</v>
          </cell>
          <cell r="C175">
            <v>10.55</v>
          </cell>
          <cell r="D175">
            <v>11.14</v>
          </cell>
          <cell r="E175" t="str">
            <v>45/48/52</v>
          </cell>
          <cell r="F175" t="str">
            <v>B/B</v>
          </cell>
          <cell r="G175" t="str">
            <v>830×245×830/950×55×950</v>
          </cell>
          <cell r="H175" t="str">
            <v>946×810×410</v>
          </cell>
          <cell r="I175" t="str">
            <v>26,3 / 5,9 / 72,7</v>
          </cell>
          <cell r="J175">
            <v>173500</v>
          </cell>
          <cell r="K175">
            <v>148690</v>
          </cell>
          <cell r="L175">
            <v>99200</v>
          </cell>
          <cell r="M175">
            <v>99200</v>
          </cell>
        </row>
        <row r="176">
          <cell r="A176" t="str">
            <v>НС-1432616</v>
          </cell>
          <cell r="B176" t="str">
            <v>ES-C 48HRX/ES-E 48HX/ES-C pan/2X</v>
          </cell>
          <cell r="C176">
            <v>14.07</v>
          </cell>
          <cell r="D176">
            <v>15.24</v>
          </cell>
          <cell r="E176" t="str">
            <v>47/50/54</v>
          </cell>
          <cell r="F176" t="str">
            <v>D/C</v>
          </cell>
          <cell r="G176" t="str">
            <v>830×245×830/950×55×950</v>
          </cell>
          <cell r="H176" t="str">
            <v>900×1170×350</v>
          </cell>
          <cell r="I176" t="str">
            <v>28,7 / 5,9 / 98,6</v>
          </cell>
          <cell r="J176">
            <v>216800</v>
          </cell>
          <cell r="K176">
            <v>185790</v>
          </cell>
          <cell r="L176">
            <v>123900</v>
          </cell>
          <cell r="M176">
            <v>123900</v>
          </cell>
        </row>
        <row r="177">
          <cell r="A177" t="str">
            <v>НС-1432618</v>
          </cell>
          <cell r="B177" t="str">
            <v>ES-C 60HRX/ES-E 60HX/ES-C pan/2X</v>
          </cell>
          <cell r="C177">
            <v>15.94</v>
          </cell>
          <cell r="D177">
            <v>17.88</v>
          </cell>
          <cell r="E177" t="str">
            <v>47/50/53</v>
          </cell>
          <cell r="F177" t="str">
            <v>D/C</v>
          </cell>
          <cell r="G177" t="str">
            <v>830×287×830/950×55×950</v>
          </cell>
          <cell r="H177" t="str">
            <v>900×1170×350</v>
          </cell>
          <cell r="I177" t="str">
            <v>30,9 / 5,9 / 99,7</v>
          </cell>
          <cell r="J177">
            <v>238300</v>
          </cell>
          <cell r="K177">
            <v>204290</v>
          </cell>
          <cell r="L177">
            <v>136200</v>
          </cell>
          <cell r="M177">
            <v>136200</v>
          </cell>
        </row>
        <row r="178">
          <cell r="A178">
            <v>0</v>
          </cell>
          <cell r="B178" t="str">
            <v>КАНАЛЬНЫЕ БЛОКИ</v>
          </cell>
          <cell r="C178">
            <v>0</v>
          </cell>
          <cell r="D178">
            <v>0</v>
          </cell>
          <cell r="E178" t="str">
            <v>ЯНДЕКС.АЛИСА</v>
          </cell>
          <cell r="F178">
            <v>0</v>
          </cell>
          <cell r="G178">
            <v>0</v>
          </cell>
          <cell r="H178">
            <v>0</v>
          </cell>
          <cell r="I178">
            <v>0</v>
          </cell>
          <cell r="J178">
            <v>0</v>
          </cell>
          <cell r="K178">
            <v>0</v>
          </cell>
          <cell r="L178">
            <v>0</v>
          </cell>
          <cell r="M178">
            <v>0</v>
          </cell>
        </row>
        <row r="179">
          <cell r="A179" t="str">
            <v>НС-1603949</v>
          </cell>
          <cell r="B179" t="str">
            <v>ES-D 18HWCX/ES-E 18HCX</v>
          </cell>
          <cell r="C179">
            <v>5.28</v>
          </cell>
          <cell r="D179">
            <v>5.57</v>
          </cell>
          <cell r="E179" t="str">
            <v>38/41/44</v>
          </cell>
          <cell r="F179" t="str">
            <v>B/B</v>
          </cell>
          <cell r="G179" t="str">
            <v>880×210×674</v>
          </cell>
          <cell r="H179" t="str">
            <v>805x554x330</v>
          </cell>
          <cell r="I179" t="str">
            <v>23,4 / 37,8</v>
          </cell>
          <cell r="J179">
            <v>101800</v>
          </cell>
          <cell r="K179">
            <v>87290</v>
          </cell>
          <cell r="L179">
            <v>58200</v>
          </cell>
          <cell r="M179">
            <v>58200</v>
          </cell>
        </row>
        <row r="180">
          <cell r="A180" t="str">
            <v>НС-1603951</v>
          </cell>
          <cell r="B180" t="str">
            <v>ES-D 24HWCX/ES-E 24HCX</v>
          </cell>
          <cell r="C180">
            <v>7.03</v>
          </cell>
          <cell r="D180">
            <v>7.62</v>
          </cell>
          <cell r="E180" t="str">
            <v>34,5/38/41</v>
          </cell>
          <cell r="F180" t="str">
            <v>C/A</v>
          </cell>
          <cell r="G180" t="str">
            <v>1100×249×774</v>
          </cell>
          <cell r="H180" t="str">
            <v>890×673×342</v>
          </cell>
          <cell r="I180" t="str">
            <v>32,6 / 52,9</v>
          </cell>
          <cell r="J180">
            <v>135000</v>
          </cell>
          <cell r="K180">
            <v>115690</v>
          </cell>
          <cell r="L180">
            <v>77100</v>
          </cell>
          <cell r="M180">
            <v>77100</v>
          </cell>
        </row>
        <row r="181">
          <cell r="A181" t="str">
            <v>НС-1432625</v>
          </cell>
          <cell r="B181" t="str">
            <v>ES-D 36HWX/ES-E 36HX</v>
          </cell>
          <cell r="C181">
            <v>10.55</v>
          </cell>
          <cell r="D181">
            <v>11.72</v>
          </cell>
          <cell r="E181" t="str">
            <v>38/40,5/47</v>
          </cell>
          <cell r="F181" t="str">
            <v>B/B</v>
          </cell>
          <cell r="G181" t="str">
            <v>1100x249x774</v>
          </cell>
          <cell r="H181" t="str">
            <v>946×810×410</v>
          </cell>
          <cell r="I181" t="str">
            <v>34,0 / 72,7</v>
          </cell>
          <cell r="J181">
            <v>173800</v>
          </cell>
          <cell r="K181">
            <v>148990</v>
          </cell>
          <cell r="L181">
            <v>99300</v>
          </cell>
          <cell r="M181">
            <v>99300</v>
          </cell>
        </row>
        <row r="182">
          <cell r="A182" t="str">
            <v>НС-1432626</v>
          </cell>
          <cell r="B182" t="str">
            <v>ES-D 48HWX/ES-E 48HX</v>
          </cell>
          <cell r="C182">
            <v>14.07</v>
          </cell>
          <cell r="D182">
            <v>16.12</v>
          </cell>
          <cell r="E182" t="str">
            <v>42/45/48</v>
          </cell>
          <cell r="F182" t="str">
            <v>D/C</v>
          </cell>
          <cell r="G182" t="str">
            <v>1200x300x874</v>
          </cell>
          <cell r="H182" t="str">
            <v>900×1170×350</v>
          </cell>
          <cell r="I182" t="str">
            <v>46,1 / 98,6</v>
          </cell>
          <cell r="J182">
            <v>219300</v>
          </cell>
          <cell r="K182">
            <v>187990</v>
          </cell>
          <cell r="L182">
            <v>125400</v>
          </cell>
          <cell r="M182">
            <v>125400</v>
          </cell>
        </row>
        <row r="183">
          <cell r="A183" t="str">
            <v>НС-1432627</v>
          </cell>
          <cell r="B183" t="str">
            <v>ES-D 60HWX/ES-E 60HX</v>
          </cell>
          <cell r="C183">
            <v>16.12</v>
          </cell>
          <cell r="D183">
            <v>17.579999999999998</v>
          </cell>
          <cell r="E183" t="str">
            <v>44,4/46,9/51,7</v>
          </cell>
          <cell r="F183" t="str">
            <v>D/C</v>
          </cell>
          <cell r="G183" t="str">
            <v>1200x300x874</v>
          </cell>
          <cell r="H183" t="str">
            <v>900×1170×350</v>
          </cell>
          <cell r="I183" t="str">
            <v>46,0 / 99,7</v>
          </cell>
          <cell r="J183">
            <v>240800</v>
          </cell>
          <cell r="K183">
            <v>206390</v>
          </cell>
          <cell r="L183">
            <v>137600</v>
          </cell>
          <cell r="M183">
            <v>137600</v>
          </cell>
        </row>
        <row r="184">
          <cell r="A184">
            <v>0</v>
          </cell>
          <cell r="B184" t="str">
            <v>НАПОЛЬНО-ПОТОЛОЧНЫЕ БЛОКИ</v>
          </cell>
          <cell r="C184">
            <v>0</v>
          </cell>
          <cell r="D184">
            <v>0</v>
          </cell>
          <cell r="E184">
            <v>0</v>
          </cell>
          <cell r="F184">
            <v>0</v>
          </cell>
          <cell r="G184">
            <v>0</v>
          </cell>
          <cell r="H184">
            <v>0</v>
          </cell>
          <cell r="I184">
            <v>0</v>
          </cell>
          <cell r="J184">
            <v>0</v>
          </cell>
          <cell r="K184">
            <v>0</v>
          </cell>
          <cell r="L184">
            <v>0</v>
          </cell>
          <cell r="M184">
            <v>0</v>
          </cell>
        </row>
        <row r="185">
          <cell r="A185" t="str">
            <v>НС-1603962</v>
          </cell>
          <cell r="B185" t="str">
            <v>ES-F 18HRCX/ES-E 18HCX</v>
          </cell>
          <cell r="C185">
            <v>5.57</v>
          </cell>
          <cell r="D185">
            <v>5.86</v>
          </cell>
          <cell r="E185" t="str">
            <v>41/45/50</v>
          </cell>
          <cell r="F185" t="str">
            <v>B/A</v>
          </cell>
          <cell r="G185" t="str">
            <v>1068x675x235</v>
          </cell>
          <cell r="H185" t="str">
            <v>805x554x330</v>
          </cell>
          <cell r="I185" t="str">
            <v>25,1 / 37,8</v>
          </cell>
          <cell r="J185">
            <v>102600</v>
          </cell>
          <cell r="K185">
            <v>87990</v>
          </cell>
          <cell r="L185">
            <v>58700</v>
          </cell>
          <cell r="M185">
            <v>58700</v>
          </cell>
        </row>
        <row r="186">
          <cell r="A186" t="str">
            <v>НС-1603964</v>
          </cell>
          <cell r="B186" t="str">
            <v>ES-F 24HRCX/ES-E 24HCX</v>
          </cell>
          <cell r="C186">
            <v>7.03</v>
          </cell>
          <cell r="D186">
            <v>7.91</v>
          </cell>
          <cell r="E186" t="str">
            <v>41/45/50</v>
          </cell>
          <cell r="F186" t="str">
            <v>C/C</v>
          </cell>
          <cell r="G186" t="str">
            <v>1068x675x235</v>
          </cell>
          <cell r="H186" t="str">
            <v>890×673×342</v>
          </cell>
          <cell r="I186" t="str">
            <v>24,9 / 52,9</v>
          </cell>
          <cell r="J186">
            <v>129400</v>
          </cell>
          <cell r="K186">
            <v>110890</v>
          </cell>
          <cell r="L186">
            <v>73900</v>
          </cell>
          <cell r="M186">
            <v>73900</v>
          </cell>
        </row>
        <row r="187">
          <cell r="A187" t="str">
            <v>НС-1432631</v>
          </cell>
          <cell r="B187" t="str">
            <v>ES-F 36HRX/ES-E 36HX</v>
          </cell>
          <cell r="C187">
            <v>10.55</v>
          </cell>
          <cell r="D187">
            <v>11.14</v>
          </cell>
          <cell r="E187" t="str">
            <v>45/48,5/53</v>
          </cell>
          <cell r="F187" t="str">
            <v>B/C</v>
          </cell>
          <cell r="G187" t="str">
            <v>1285x675x235</v>
          </cell>
          <cell r="H187" t="str">
            <v>946×810×410</v>
          </cell>
          <cell r="I187" t="str">
            <v>29,9 / 74,4</v>
          </cell>
          <cell r="J187">
            <v>170200</v>
          </cell>
          <cell r="K187">
            <v>145890</v>
          </cell>
          <cell r="L187">
            <v>97200</v>
          </cell>
          <cell r="M187">
            <v>97200</v>
          </cell>
        </row>
        <row r="188">
          <cell r="A188" t="str">
            <v>НС-1432632</v>
          </cell>
          <cell r="B188" t="str">
            <v>ES-F 48HRX/ES-E 48HX</v>
          </cell>
          <cell r="C188">
            <v>14.07</v>
          </cell>
          <cell r="D188">
            <v>16.12</v>
          </cell>
          <cell r="E188" t="str">
            <v>48/51/54</v>
          </cell>
          <cell r="F188" t="str">
            <v>D/C</v>
          </cell>
          <cell r="G188" t="str">
            <v>1650x675x235</v>
          </cell>
          <cell r="H188" t="str">
            <v>900×1170×350</v>
          </cell>
          <cell r="I188" t="str">
            <v>39 / 98,6</v>
          </cell>
          <cell r="J188">
            <v>214500</v>
          </cell>
          <cell r="K188">
            <v>183890</v>
          </cell>
          <cell r="L188">
            <v>122600</v>
          </cell>
          <cell r="M188">
            <v>122600</v>
          </cell>
        </row>
        <row r="189">
          <cell r="A189" t="str">
            <v>НС-1432633</v>
          </cell>
          <cell r="B189" t="str">
            <v>ES-F 60HRX/ES-E 60HX</v>
          </cell>
          <cell r="C189">
            <v>16.12</v>
          </cell>
          <cell r="D189">
            <v>17.579999999999998</v>
          </cell>
          <cell r="E189" t="str">
            <v>48/50,6/54,5</v>
          </cell>
          <cell r="F189" t="str">
            <v>D/D</v>
          </cell>
          <cell r="G189" t="str">
            <v>1650x675x235</v>
          </cell>
          <cell r="H189" t="str">
            <v>900×1170×350</v>
          </cell>
          <cell r="I189" t="str">
            <v>39 / 99,7</v>
          </cell>
          <cell r="J189">
            <v>236700</v>
          </cell>
          <cell r="K189">
            <v>202890</v>
          </cell>
          <cell r="L189">
            <v>135300</v>
          </cell>
          <cell r="M189">
            <v>135300</v>
          </cell>
        </row>
        <row r="190">
          <cell r="A190">
            <v>0</v>
          </cell>
          <cell r="B190" t="str">
            <v>КОЛОННЫЕ БЛОКИ</v>
          </cell>
          <cell r="C190">
            <v>0</v>
          </cell>
          <cell r="D190">
            <v>0</v>
          </cell>
          <cell r="E190">
            <v>0</v>
          </cell>
          <cell r="F190">
            <v>0</v>
          </cell>
          <cell r="G190">
            <v>0</v>
          </cell>
          <cell r="H190">
            <v>0</v>
          </cell>
          <cell r="I190">
            <v>0</v>
          </cell>
          <cell r="J190">
            <v>0</v>
          </cell>
          <cell r="K190">
            <v>0</v>
          </cell>
          <cell r="L190">
            <v>0</v>
          </cell>
          <cell r="M190">
            <v>0</v>
          </cell>
        </row>
        <row r="191">
          <cell r="A191" t="str">
            <v>НС-1603997</v>
          </cell>
          <cell r="B191" t="str">
            <v>ES-S 24HRCX/ES-E 24HSCX</v>
          </cell>
          <cell r="C191">
            <v>7.03</v>
          </cell>
          <cell r="D191" t="str">
            <v>7,91 + 2,73</v>
          </cell>
          <cell r="E191" t="str">
            <v>40/47</v>
          </cell>
          <cell r="F191" t="str">
            <v>B/B</v>
          </cell>
          <cell r="G191" t="str">
            <v>510x1750x315</v>
          </cell>
          <cell r="H191" t="str">
            <v>890x673x342</v>
          </cell>
          <cell r="I191" t="str">
            <v>38,4 / 55,5</v>
          </cell>
          <cell r="J191">
            <v>175100</v>
          </cell>
          <cell r="K191">
            <v>150090</v>
          </cell>
          <cell r="L191">
            <v>100100</v>
          </cell>
          <cell r="M191">
            <v>100100</v>
          </cell>
        </row>
        <row r="192">
          <cell r="A192" t="str">
            <v>НС-1604002</v>
          </cell>
          <cell r="B192" t="str">
            <v>ES-S 48HRCX/ES-E 48HX</v>
          </cell>
          <cell r="C192">
            <v>14.07</v>
          </cell>
          <cell r="D192" t="str">
            <v>16,12 + 3,52</v>
          </cell>
          <cell r="E192" t="str">
            <v>46/54</v>
          </cell>
          <cell r="F192" t="str">
            <v>D/D</v>
          </cell>
          <cell r="G192" t="str">
            <v>540x1825x410</v>
          </cell>
          <cell r="H192" t="str">
            <v>900×1170×350</v>
          </cell>
          <cell r="I192" t="str">
            <v>52,9 / 98,6</v>
          </cell>
          <cell r="J192">
            <v>286500</v>
          </cell>
          <cell r="K192">
            <v>245590</v>
          </cell>
          <cell r="L192">
            <v>163700</v>
          </cell>
          <cell r="M192">
            <v>163700</v>
          </cell>
        </row>
        <row r="193">
          <cell r="A193" t="str">
            <v>НС-1604004</v>
          </cell>
          <cell r="B193" t="str">
            <v>ES-S 60HRCX/ES-E 60HX</v>
          </cell>
          <cell r="C193">
            <v>17.579999999999998</v>
          </cell>
          <cell r="D193" t="str">
            <v>18,9 + 3,52</v>
          </cell>
          <cell r="E193" t="str">
            <v>50/54</v>
          </cell>
          <cell r="F193" t="str">
            <v>D/B</v>
          </cell>
          <cell r="G193" t="str">
            <v>600x1934x455</v>
          </cell>
          <cell r="H193" t="str">
            <v>900×1170×350</v>
          </cell>
          <cell r="I193" t="str">
            <v>67,0 / 99,7</v>
          </cell>
          <cell r="J193">
            <v>325400</v>
          </cell>
          <cell r="K193">
            <v>278890</v>
          </cell>
          <cell r="L193">
            <v>185900</v>
          </cell>
          <cell r="M193">
            <v>185900</v>
          </cell>
        </row>
        <row r="194">
          <cell r="A194">
            <v>0</v>
          </cell>
          <cell r="B194" t="str">
            <v>МУЛЬТИ СПЛИТ-СИСТЕМЫ</v>
          </cell>
          <cell r="C194">
            <v>0</v>
          </cell>
          <cell r="D194">
            <v>0</v>
          </cell>
          <cell r="E194">
            <v>0</v>
          </cell>
          <cell r="F194">
            <v>0</v>
          </cell>
          <cell r="G194">
            <v>0</v>
          </cell>
          <cell r="H194">
            <v>0</v>
          </cell>
          <cell r="I194">
            <v>0</v>
          </cell>
          <cell r="J194">
            <v>0</v>
          </cell>
          <cell r="K194">
            <v>0</v>
          </cell>
          <cell r="L194">
            <v>0</v>
          </cell>
          <cell r="M194">
            <v>0</v>
          </cell>
        </row>
        <row r="195">
          <cell r="A195">
            <v>0</v>
          </cell>
          <cell r="B195" t="str">
            <v xml:space="preserve">MULTI GAMMA EU ERP </v>
          </cell>
          <cell r="C195">
            <v>0</v>
          </cell>
          <cell r="D195">
            <v>0</v>
          </cell>
          <cell r="E195">
            <v>0</v>
          </cell>
          <cell r="F195">
            <v>0</v>
          </cell>
          <cell r="G195">
            <v>0</v>
          </cell>
          <cell r="H195">
            <v>0</v>
          </cell>
          <cell r="I195">
            <v>0</v>
          </cell>
          <cell r="J195">
            <v>0</v>
          </cell>
          <cell r="K195">
            <v>0</v>
          </cell>
          <cell r="L195">
            <v>0</v>
          </cell>
          <cell r="M195">
            <v>0</v>
          </cell>
        </row>
        <row r="196">
          <cell r="A196">
            <v>0</v>
          </cell>
          <cell r="B196" t="str">
            <v>НАРУЖНЫЕ БЛОКИ</v>
          </cell>
          <cell r="C196">
            <v>0</v>
          </cell>
          <cell r="D196">
            <v>0</v>
          </cell>
          <cell r="E196">
            <v>0</v>
          </cell>
          <cell r="F196">
            <v>0</v>
          </cell>
          <cell r="G196">
            <v>0</v>
          </cell>
          <cell r="H196">
            <v>0</v>
          </cell>
          <cell r="I196">
            <v>0</v>
          </cell>
          <cell r="J196">
            <v>0</v>
          </cell>
          <cell r="K196">
            <v>0</v>
          </cell>
          <cell r="L196">
            <v>0</v>
          </cell>
          <cell r="M196">
            <v>0</v>
          </cell>
        </row>
        <row r="197">
          <cell r="A197" t="str">
            <v>НС-1573583</v>
          </cell>
          <cell r="B197" t="str">
            <v>2TFM-14HN/OUT</v>
          </cell>
          <cell r="C197" t="str">
            <v>4,10 (1,20-4,85)</v>
          </cell>
          <cell r="D197" t="str">
            <v>4,31 (1,25-5,20)</v>
          </cell>
          <cell r="E197">
            <v>55</v>
          </cell>
          <cell r="F197" t="str">
            <v>A++/A+</v>
          </cell>
          <cell r="H197" t="str">
            <v>853×602×349</v>
          </cell>
          <cell r="I197" t="str">
            <v>31,0</v>
          </cell>
          <cell r="J197">
            <v>78000</v>
          </cell>
          <cell r="K197">
            <v>69890</v>
          </cell>
          <cell r="L197">
            <v>53800</v>
          </cell>
          <cell r="M197">
            <v>53800</v>
          </cell>
        </row>
        <row r="198">
          <cell r="A198" t="str">
            <v>НС-1573600</v>
          </cell>
          <cell r="B198" t="str">
            <v>2TFM-17HN/OUT</v>
          </cell>
          <cell r="C198" t="str">
            <v>4,80 (1,23-5,40)</v>
          </cell>
          <cell r="D198" t="str">
            <v>4,90 (1,29-5,55)</v>
          </cell>
          <cell r="E198">
            <v>55</v>
          </cell>
          <cell r="F198" t="str">
            <v>A++/A+</v>
          </cell>
          <cell r="H198" t="str">
            <v>853×602×349</v>
          </cell>
          <cell r="I198" t="str">
            <v>31,0</v>
          </cell>
          <cell r="J198">
            <v>82700</v>
          </cell>
          <cell r="K198">
            <v>74190</v>
          </cell>
          <cell r="L198">
            <v>57100</v>
          </cell>
          <cell r="M198">
            <v>57100</v>
          </cell>
        </row>
        <row r="199">
          <cell r="A199" t="str">
            <v>НС-1573601</v>
          </cell>
          <cell r="B199" t="str">
            <v>3TFM-25HN/OUT</v>
          </cell>
          <cell r="C199" t="str">
            <v>7,90 (2,80-8,80)</v>
          </cell>
          <cell r="D199" t="str">
            <v>7,96 (2,45-8,80)</v>
          </cell>
          <cell r="E199">
            <v>57</v>
          </cell>
          <cell r="F199" t="str">
            <v>A++/A+</v>
          </cell>
          <cell r="H199" t="str">
            <v>920×699×380</v>
          </cell>
          <cell r="I199" t="str">
            <v>42,0</v>
          </cell>
          <cell r="J199">
            <v>110500</v>
          </cell>
          <cell r="K199">
            <v>99090</v>
          </cell>
          <cell r="L199">
            <v>76200</v>
          </cell>
          <cell r="M199">
            <v>76200</v>
          </cell>
        </row>
        <row r="200">
          <cell r="A200" t="str">
            <v>НС-1573604</v>
          </cell>
          <cell r="B200" t="str">
            <v>4TFM-32HN/OUT</v>
          </cell>
          <cell r="C200" t="str">
            <v>9,40 (3,10-10,20)</v>
          </cell>
          <cell r="D200" t="str">
            <v>9,45 (2,55-10,20)</v>
          </cell>
          <cell r="E200">
            <v>60</v>
          </cell>
          <cell r="F200" t="str">
            <v>A++/A+</v>
          </cell>
          <cell r="H200" t="str">
            <v>990×910×340</v>
          </cell>
          <cell r="I200" t="str">
            <v>68,0</v>
          </cell>
          <cell r="J200">
            <v>159000</v>
          </cell>
          <cell r="K200">
            <v>142590</v>
          </cell>
          <cell r="L200">
            <v>109700</v>
          </cell>
          <cell r="M200">
            <v>109700</v>
          </cell>
        </row>
        <row r="201">
          <cell r="A201" t="str">
            <v>НС-1573606</v>
          </cell>
          <cell r="B201" t="str">
            <v>5TFM-42HN/OUT</v>
          </cell>
          <cell r="C201" t="str">
            <v>12,20 (3,30-13,10)</v>
          </cell>
          <cell r="D201" t="str">
            <v>12,20 (3,30-13,10)</v>
          </cell>
          <cell r="E201">
            <v>60</v>
          </cell>
          <cell r="F201" t="str">
            <v>A++/A+</v>
          </cell>
          <cell r="H201" t="str">
            <v>990×910×340</v>
          </cell>
          <cell r="I201" t="str">
            <v>73,0</v>
          </cell>
          <cell r="J201">
            <v>198400</v>
          </cell>
          <cell r="K201">
            <v>177890</v>
          </cell>
          <cell r="L201">
            <v>136900</v>
          </cell>
          <cell r="M201">
            <v>136900</v>
          </cell>
        </row>
        <row r="202">
          <cell r="A202">
            <v>0</v>
          </cell>
          <cell r="B202" t="str">
            <v>НАСТЕННЫЕ ВНУТРЕННИЕ БЛОКИ MULTI GAMMA GLORIA</v>
          </cell>
          <cell r="C202">
            <v>0</v>
          </cell>
          <cell r="D202">
            <v>0</v>
          </cell>
          <cell r="E202">
            <v>0</v>
          </cell>
          <cell r="F202">
            <v>0</v>
          </cell>
          <cell r="G202">
            <v>0</v>
          </cell>
          <cell r="H202">
            <v>0</v>
          </cell>
          <cell r="I202" t="str">
            <v>ЯНДЕКС.АЛИСА</v>
          </cell>
          <cell r="J202">
            <v>0</v>
          </cell>
          <cell r="K202">
            <v>0</v>
          </cell>
          <cell r="L202">
            <v>0</v>
          </cell>
          <cell r="M202">
            <v>0</v>
          </cell>
        </row>
        <row r="203">
          <cell r="A203" t="str">
            <v>НС-1573608</v>
          </cell>
          <cell r="B203" t="str">
            <v>RCI-GLF07HN</v>
          </cell>
          <cell r="C203" t="str">
            <v>2,05</v>
          </cell>
          <cell r="D203" t="str">
            <v>2,05</v>
          </cell>
          <cell r="E203" t="str">
            <v>21/23/27/30/34</v>
          </cell>
          <cell r="F203">
            <v>0</v>
          </cell>
          <cell r="G203" t="str">
            <v>777×250×201</v>
          </cell>
          <cell r="H203">
            <v>0</v>
          </cell>
          <cell r="I203" t="str">
            <v>8,0</v>
          </cell>
          <cell r="J203">
            <v>19500</v>
          </cell>
          <cell r="K203">
            <v>17490</v>
          </cell>
          <cell r="L203">
            <v>13400</v>
          </cell>
          <cell r="M203">
            <v>13400</v>
          </cell>
        </row>
        <row r="204">
          <cell r="A204" t="str">
            <v>НС-1573609</v>
          </cell>
          <cell r="B204" t="str">
            <v>RCI-GLF09HN</v>
          </cell>
          <cell r="C204" t="str">
            <v>2,64</v>
          </cell>
          <cell r="D204" t="str">
            <v>2,64</v>
          </cell>
          <cell r="E204" t="str">
            <v>21/23/27/30/34</v>
          </cell>
          <cell r="F204">
            <v>0</v>
          </cell>
          <cell r="G204" t="str">
            <v>777×250×201</v>
          </cell>
          <cell r="H204">
            <v>0</v>
          </cell>
          <cell r="I204" t="str">
            <v>8,0</v>
          </cell>
          <cell r="J204">
            <v>20000</v>
          </cell>
          <cell r="K204">
            <v>17890</v>
          </cell>
          <cell r="L204">
            <v>13800</v>
          </cell>
          <cell r="M204">
            <v>13800</v>
          </cell>
        </row>
        <row r="205">
          <cell r="A205" t="str">
            <v>НС-1573610</v>
          </cell>
          <cell r="B205" t="str">
            <v>RCI-GLF12HN</v>
          </cell>
          <cell r="C205" t="str">
            <v>3,52</v>
          </cell>
          <cell r="D205" t="str">
            <v>3,52</v>
          </cell>
          <cell r="E205" t="str">
            <v>21/23/27/30/34</v>
          </cell>
          <cell r="F205">
            <v>0</v>
          </cell>
          <cell r="G205" t="str">
            <v>777×250×201</v>
          </cell>
          <cell r="H205">
            <v>0</v>
          </cell>
          <cell r="I205" t="str">
            <v>8,0</v>
          </cell>
          <cell r="J205">
            <v>21500</v>
          </cell>
          <cell r="K205">
            <v>19290</v>
          </cell>
          <cell r="L205">
            <v>14800</v>
          </cell>
          <cell r="M205">
            <v>14800</v>
          </cell>
        </row>
        <row r="206">
          <cell r="A206">
            <v>0</v>
          </cell>
          <cell r="B206" t="str">
            <v>НАСТЕННЫЕ ВНУТРЕННИЕ БЛОКИ MULTI GAMMA ATTICA NERO</v>
          </cell>
          <cell r="C206">
            <v>0</v>
          </cell>
          <cell r="D206">
            <v>0</v>
          </cell>
          <cell r="E206">
            <v>0</v>
          </cell>
          <cell r="F206">
            <v>0</v>
          </cell>
          <cell r="G206">
            <v>0</v>
          </cell>
          <cell r="H206">
            <v>0</v>
          </cell>
          <cell r="I206" t="str">
            <v>ЯНДЕКС.АЛИСА</v>
          </cell>
          <cell r="J206">
            <v>0</v>
          </cell>
          <cell r="K206">
            <v>0</v>
          </cell>
          <cell r="L206">
            <v>0</v>
          </cell>
          <cell r="M206">
            <v>0</v>
          </cell>
        </row>
        <row r="207">
          <cell r="A207" t="str">
            <v>НС-1573611</v>
          </cell>
          <cell r="B207" t="str">
            <v>RCI-ANF09HN</v>
          </cell>
          <cell r="C207" t="str">
            <v>2,64</v>
          </cell>
          <cell r="D207" t="str">
            <v>2,64</v>
          </cell>
          <cell r="E207" t="str">
            <v>21/23/27/30/34</v>
          </cell>
          <cell r="F207">
            <v>0</v>
          </cell>
          <cell r="G207" t="str">
            <v>777×250×201</v>
          </cell>
          <cell r="H207">
            <v>0</v>
          </cell>
          <cell r="I207" t="str">
            <v>8,0</v>
          </cell>
          <cell r="J207">
            <v>23200</v>
          </cell>
          <cell r="K207">
            <v>20790</v>
          </cell>
          <cell r="L207">
            <v>16000</v>
          </cell>
          <cell r="M207">
            <v>16000</v>
          </cell>
        </row>
        <row r="208">
          <cell r="A208" t="str">
            <v>НС-1573612</v>
          </cell>
          <cell r="B208" t="str">
            <v>RCI-ANF12HN</v>
          </cell>
          <cell r="C208" t="str">
            <v>3,52</v>
          </cell>
          <cell r="D208" t="str">
            <v>3,52</v>
          </cell>
          <cell r="E208" t="str">
            <v>21/23/27/30/34</v>
          </cell>
          <cell r="F208">
            <v>0</v>
          </cell>
          <cell r="G208" t="str">
            <v>777×250×201</v>
          </cell>
          <cell r="H208">
            <v>0</v>
          </cell>
          <cell r="I208" t="str">
            <v>8,0</v>
          </cell>
          <cell r="J208">
            <v>25200</v>
          </cell>
          <cell r="K208">
            <v>22590</v>
          </cell>
          <cell r="L208">
            <v>17400</v>
          </cell>
          <cell r="M208">
            <v>17400</v>
          </cell>
        </row>
        <row r="209">
          <cell r="A209">
            <v>0</v>
          </cell>
          <cell r="B209" t="str">
            <v>НАСТЕННЫЕ ВНУТРЕННИЕ БЛОКИ MULTI GAMMA PERFETTO</v>
          </cell>
          <cell r="C209">
            <v>0</v>
          </cell>
          <cell r="D209">
            <v>0</v>
          </cell>
          <cell r="E209">
            <v>0</v>
          </cell>
          <cell r="F209">
            <v>0</v>
          </cell>
          <cell r="G209">
            <v>0</v>
          </cell>
          <cell r="H209">
            <v>0</v>
          </cell>
          <cell r="I209" t="str">
            <v>ЯНДЕКС.АЛИСА</v>
          </cell>
          <cell r="J209">
            <v>0</v>
          </cell>
          <cell r="K209">
            <v>0</v>
          </cell>
          <cell r="L209">
            <v>0</v>
          </cell>
          <cell r="M209">
            <v>0</v>
          </cell>
        </row>
        <row r="210">
          <cell r="A210" t="str">
            <v>НС-1573614</v>
          </cell>
          <cell r="B210" t="str">
            <v>RCI-PFF09HN</v>
          </cell>
          <cell r="C210" t="str">
            <v>2,64</v>
          </cell>
          <cell r="D210" t="str">
            <v>2,64</v>
          </cell>
          <cell r="E210" t="str">
            <v>20,5/23/25/27/30/32/34</v>
          </cell>
          <cell r="F210">
            <v>0</v>
          </cell>
          <cell r="G210" t="str">
            <v>811×278×198</v>
          </cell>
          <cell r="H210">
            <v>0</v>
          </cell>
          <cell r="I210" t="str">
            <v>8,0</v>
          </cell>
          <cell r="J210">
            <v>21000</v>
          </cell>
          <cell r="K210">
            <v>18790</v>
          </cell>
          <cell r="L210">
            <v>14500</v>
          </cell>
          <cell r="M210">
            <v>14500</v>
          </cell>
        </row>
        <row r="211">
          <cell r="A211" t="str">
            <v>НС-1573615</v>
          </cell>
          <cell r="B211" t="str">
            <v>RCI-PFF12HN</v>
          </cell>
          <cell r="C211" t="str">
            <v>3,52</v>
          </cell>
          <cell r="D211" t="str">
            <v>3,52</v>
          </cell>
          <cell r="E211" t="str">
            <v>20,5/23/25/27/30/32/34</v>
          </cell>
          <cell r="F211">
            <v>0</v>
          </cell>
          <cell r="G211" t="str">
            <v>811×278×198</v>
          </cell>
          <cell r="H211">
            <v>0</v>
          </cell>
          <cell r="I211" t="str">
            <v>8,0</v>
          </cell>
          <cell r="J211">
            <v>22400</v>
          </cell>
          <cell r="K211">
            <v>20090</v>
          </cell>
          <cell r="L211">
            <v>15500</v>
          </cell>
          <cell r="M211">
            <v>15500</v>
          </cell>
        </row>
        <row r="212">
          <cell r="A212">
            <v>0</v>
          </cell>
          <cell r="B212" t="str">
            <v>MULTI FLEXI EU ERP</v>
          </cell>
          <cell r="C212">
            <v>0</v>
          </cell>
          <cell r="D212">
            <v>0</v>
          </cell>
          <cell r="E212">
            <v>0</v>
          </cell>
          <cell r="F212">
            <v>0</v>
          </cell>
          <cell r="G212">
            <v>0</v>
          </cell>
          <cell r="H212">
            <v>0</v>
          </cell>
          <cell r="I212">
            <v>0</v>
          </cell>
          <cell r="J212">
            <v>0</v>
          </cell>
          <cell r="K212">
            <v>0</v>
          </cell>
          <cell r="L212">
            <v>0</v>
          </cell>
          <cell r="M212">
            <v>0</v>
          </cell>
        </row>
        <row r="213">
          <cell r="A213">
            <v>0</v>
          </cell>
          <cell r="B213" t="str">
            <v>НАРУЖНЫЕ БЛОКИ</v>
          </cell>
          <cell r="C213">
            <v>0</v>
          </cell>
          <cell r="D213">
            <v>0</v>
          </cell>
          <cell r="E213">
            <v>0</v>
          </cell>
          <cell r="F213">
            <v>0</v>
          </cell>
          <cell r="G213">
            <v>0</v>
          </cell>
          <cell r="H213">
            <v>0</v>
          </cell>
          <cell r="I213">
            <v>0</v>
          </cell>
          <cell r="J213">
            <v>0</v>
          </cell>
          <cell r="K213">
            <v>0</v>
          </cell>
          <cell r="L213">
            <v>0</v>
          </cell>
          <cell r="M213">
            <v>0</v>
          </cell>
        </row>
        <row r="214">
          <cell r="A214" t="str">
            <v>НС-1409381</v>
          </cell>
          <cell r="B214" t="str">
            <v>2RMN-14HN/OUT</v>
          </cell>
          <cell r="C214" t="str">
            <v>4,10 (1,47-4,84)</v>
          </cell>
          <cell r="D214" t="str">
            <v>4,40 (1,61-4,84)</v>
          </cell>
          <cell r="E214">
            <v>56</v>
          </cell>
          <cell r="F214" t="str">
            <v>A++/A+</v>
          </cell>
          <cell r="H214" t="str">
            <v>805x554x330</v>
          </cell>
          <cell r="I214">
            <v>31.6</v>
          </cell>
          <cell r="J214">
            <v>80600</v>
          </cell>
          <cell r="K214">
            <v>72290</v>
          </cell>
          <cell r="L214">
            <v>55700</v>
          </cell>
          <cell r="M214">
            <v>55700</v>
          </cell>
        </row>
        <row r="215">
          <cell r="A215" t="str">
            <v>НС-1409382</v>
          </cell>
          <cell r="B215" t="str">
            <v>2RMN-18HN/OUT</v>
          </cell>
          <cell r="C215" t="str">
            <v>5,28 (2,23-5,57)</v>
          </cell>
          <cell r="D215" t="str">
            <v>5,57 (2,34-5,63)</v>
          </cell>
          <cell r="E215">
            <v>54</v>
          </cell>
          <cell r="F215" t="str">
            <v>A++/A+</v>
          </cell>
          <cell r="H215" t="str">
            <v>805x554x330</v>
          </cell>
          <cell r="I215">
            <v>35</v>
          </cell>
          <cell r="J215">
            <v>85000</v>
          </cell>
          <cell r="K215">
            <v>76190</v>
          </cell>
          <cell r="L215">
            <v>58600</v>
          </cell>
          <cell r="M215">
            <v>58600</v>
          </cell>
        </row>
        <row r="216">
          <cell r="A216" t="str">
            <v>НС-1409384</v>
          </cell>
          <cell r="B216" t="str">
            <v>3RMN-21HN/OUT</v>
          </cell>
          <cell r="C216" t="str">
            <v>6,15 (1,99-6,59)</v>
          </cell>
          <cell r="D216" t="str">
            <v>6,45 (1,45-6,68)</v>
          </cell>
          <cell r="E216">
            <v>58</v>
          </cell>
          <cell r="F216" t="str">
            <v>A++/A+</v>
          </cell>
          <cell r="H216" t="str">
            <v>890x673x342</v>
          </cell>
          <cell r="I216">
            <v>43.3</v>
          </cell>
          <cell r="J216">
            <v>110900</v>
          </cell>
          <cell r="K216">
            <v>99390</v>
          </cell>
          <cell r="L216">
            <v>76400</v>
          </cell>
          <cell r="M216">
            <v>76400</v>
          </cell>
        </row>
        <row r="217">
          <cell r="A217" t="str">
            <v>НС-1295067</v>
          </cell>
          <cell r="B217" t="str">
            <v>4RMX-28HN/OUT</v>
          </cell>
          <cell r="C217" t="str">
            <v>8,21 (2,05-9,85)</v>
          </cell>
          <cell r="D217" t="str">
            <v>8,79 (2,34-10,55)</v>
          </cell>
          <cell r="E217">
            <v>61</v>
          </cell>
          <cell r="F217" t="str">
            <v>A++/A+</v>
          </cell>
          <cell r="H217" t="str">
            <v>946x810x410</v>
          </cell>
          <cell r="I217">
            <v>62.1</v>
          </cell>
          <cell r="J217">
            <v>142700</v>
          </cell>
          <cell r="K217">
            <v>127890</v>
          </cell>
          <cell r="L217">
            <v>98400</v>
          </cell>
          <cell r="M217">
            <v>98400</v>
          </cell>
        </row>
        <row r="218">
          <cell r="A218" t="str">
            <v>НС-1295071</v>
          </cell>
          <cell r="B218" t="str">
            <v>4RMX-36HN/OUT</v>
          </cell>
          <cell r="C218" t="str">
            <v>10,55 (2,05-10,55)</v>
          </cell>
          <cell r="D218" t="str">
            <v>10,55 (2,34-11,14)</v>
          </cell>
          <cell r="E218">
            <v>62</v>
          </cell>
          <cell r="F218" t="str">
            <v>A++/A+</v>
          </cell>
          <cell r="H218" t="str">
            <v>946x810x410</v>
          </cell>
          <cell r="I218">
            <v>68.8</v>
          </cell>
          <cell r="J218">
            <v>189500</v>
          </cell>
          <cell r="K218">
            <v>169890</v>
          </cell>
          <cell r="L218">
            <v>130700</v>
          </cell>
          <cell r="M218">
            <v>130700</v>
          </cell>
        </row>
        <row r="219">
          <cell r="A219" t="str">
            <v>НС-1410348</v>
          </cell>
          <cell r="B219" t="str">
            <v>5RMN-42HN/OUT</v>
          </cell>
          <cell r="C219" t="str">
            <v>12,31 (2,05-14,07)</v>
          </cell>
          <cell r="D219" t="str">
            <v>12,31 (2,34-14,51)</v>
          </cell>
          <cell r="E219">
            <v>64</v>
          </cell>
          <cell r="F219" t="str">
            <v>A++/A+</v>
          </cell>
          <cell r="H219" t="str">
            <v>946x810x410</v>
          </cell>
          <cell r="I219">
            <v>73.3</v>
          </cell>
          <cell r="J219">
            <v>216600</v>
          </cell>
          <cell r="K219">
            <v>194190</v>
          </cell>
          <cell r="L219">
            <v>149400</v>
          </cell>
          <cell r="M219">
            <v>149400</v>
          </cell>
        </row>
        <row r="220">
          <cell r="A220">
            <v>0</v>
          </cell>
          <cell r="B220" t="str">
            <v>НАСТЕННЫЕ ВНУТРЕННИЕ БЛОКИ</v>
          </cell>
          <cell r="C220">
            <v>0</v>
          </cell>
          <cell r="D220">
            <v>0</v>
          </cell>
          <cell r="E220">
            <v>0</v>
          </cell>
          <cell r="F220" t="str">
            <v>ЯНДЕКС.АЛИСА</v>
          </cell>
          <cell r="G220">
            <v>0</v>
          </cell>
          <cell r="H220">
            <v>0</v>
          </cell>
          <cell r="I220">
            <v>0</v>
          </cell>
          <cell r="J220">
            <v>0</v>
          </cell>
          <cell r="K220">
            <v>0</v>
          </cell>
          <cell r="L220">
            <v>0</v>
          </cell>
          <cell r="M220">
            <v>0</v>
          </cell>
        </row>
        <row r="221">
          <cell r="A221" t="str">
            <v>НС-1481536</v>
          </cell>
          <cell r="B221" t="str">
            <v>RCI-TMN07HN</v>
          </cell>
          <cell r="C221">
            <v>2.0499999999999998</v>
          </cell>
          <cell r="D221">
            <v>2.34</v>
          </cell>
          <cell r="E221" t="str">
            <v>21/26/30/40</v>
          </cell>
          <cell r="F221" t="str">
            <v>A++/A+</v>
          </cell>
          <cell r="G221" t="str">
            <v>805×285×194</v>
          </cell>
          <cell r="H221">
            <v>0</v>
          </cell>
          <cell r="I221">
            <v>7.5</v>
          </cell>
          <cell r="J221">
            <v>20400</v>
          </cell>
          <cell r="K221">
            <v>18290</v>
          </cell>
          <cell r="L221">
            <v>14100</v>
          </cell>
          <cell r="M221">
            <v>14100</v>
          </cell>
        </row>
        <row r="222">
          <cell r="A222" t="str">
            <v>НС-1409439</v>
          </cell>
          <cell r="B222" t="str">
            <v>RCI-TMN09HN</v>
          </cell>
          <cell r="C222">
            <v>2.64</v>
          </cell>
          <cell r="D222">
            <v>2.93</v>
          </cell>
          <cell r="E222" t="str">
            <v>21/25/31/38</v>
          </cell>
          <cell r="F222" t="str">
            <v>A++/A+</v>
          </cell>
          <cell r="G222" t="str">
            <v>715×285×194</v>
          </cell>
          <cell r="H222">
            <v>0</v>
          </cell>
          <cell r="I222">
            <v>7</v>
          </cell>
          <cell r="J222">
            <v>20700</v>
          </cell>
          <cell r="K222">
            <v>18590</v>
          </cell>
          <cell r="L222">
            <v>14300</v>
          </cell>
          <cell r="M222">
            <v>14300</v>
          </cell>
        </row>
        <row r="223">
          <cell r="A223" t="str">
            <v>НС-1409378</v>
          </cell>
          <cell r="B223" t="str">
            <v>RCI-TMN12HN</v>
          </cell>
          <cell r="C223">
            <v>3.52</v>
          </cell>
          <cell r="D223">
            <v>3.81</v>
          </cell>
          <cell r="E223" t="str">
            <v>22/26/34/40</v>
          </cell>
          <cell r="F223" t="str">
            <v>A++/A+</v>
          </cell>
          <cell r="G223" t="str">
            <v>805×285×194</v>
          </cell>
          <cell r="H223">
            <v>0</v>
          </cell>
          <cell r="I223">
            <v>7.5</v>
          </cell>
          <cell r="J223">
            <v>22200</v>
          </cell>
          <cell r="K223">
            <v>19890</v>
          </cell>
          <cell r="L223">
            <v>15300</v>
          </cell>
          <cell r="M223">
            <v>15300</v>
          </cell>
        </row>
        <row r="224">
          <cell r="A224" t="str">
            <v>НС-1154114</v>
          </cell>
          <cell r="B224" t="str">
            <v>RCI-TM18HN</v>
          </cell>
          <cell r="C224">
            <v>5.28</v>
          </cell>
          <cell r="D224">
            <v>5.57</v>
          </cell>
          <cell r="E224" t="str">
            <v>25/30/37/44</v>
          </cell>
          <cell r="F224" t="str">
            <v>A++/A+</v>
          </cell>
          <cell r="G224" t="str">
            <v>957x302x213</v>
          </cell>
          <cell r="H224">
            <v>0</v>
          </cell>
          <cell r="I224" t="str">
            <v>10,0</v>
          </cell>
          <cell r="J224">
            <v>28500</v>
          </cell>
          <cell r="K224">
            <v>25590</v>
          </cell>
          <cell r="L224">
            <v>19700</v>
          </cell>
          <cell r="M224">
            <v>19700</v>
          </cell>
        </row>
        <row r="225">
          <cell r="A225">
            <v>0</v>
          </cell>
          <cell r="B225" t="str">
            <v>НАСТЕННЫЕ ВНУТРЕННИЕ БЛОКИ</v>
          </cell>
          <cell r="C225">
            <v>0</v>
          </cell>
          <cell r="D225">
            <v>0</v>
          </cell>
          <cell r="E225">
            <v>0</v>
          </cell>
          <cell r="F225" t="str">
            <v>ЯНДЕКС.АЛИСА</v>
          </cell>
          <cell r="G225">
            <v>0</v>
          </cell>
          <cell r="H225">
            <v>0</v>
          </cell>
          <cell r="I225">
            <v>0</v>
          </cell>
          <cell r="J225">
            <v>0</v>
          </cell>
          <cell r="K225">
            <v>0</v>
          </cell>
          <cell r="L225">
            <v>0</v>
          </cell>
          <cell r="M225">
            <v>0</v>
          </cell>
        </row>
        <row r="226">
          <cell r="A226" t="str">
            <v>НС-1525700</v>
          </cell>
          <cell r="B226" t="str">
            <v>RCI-PX09HN</v>
          </cell>
          <cell r="C226">
            <v>2.64</v>
          </cell>
          <cell r="D226">
            <v>3.52</v>
          </cell>
          <cell r="E226" t="str">
            <v>20/23/31/39</v>
          </cell>
          <cell r="F226" t="str">
            <v>A++/A+</v>
          </cell>
          <cell r="G226" t="str">
            <v>722×290×187</v>
          </cell>
          <cell r="H226">
            <v>0</v>
          </cell>
          <cell r="I226">
            <v>7.3</v>
          </cell>
          <cell r="J226">
            <v>22100</v>
          </cell>
          <cell r="K226">
            <v>19790</v>
          </cell>
          <cell r="L226">
            <v>15200</v>
          </cell>
          <cell r="M226">
            <v>15200</v>
          </cell>
        </row>
        <row r="227">
          <cell r="A227" t="str">
            <v>НС-1525701</v>
          </cell>
          <cell r="B227" t="str">
            <v>RCI-PX12HN</v>
          </cell>
          <cell r="C227">
            <v>2.78</v>
          </cell>
          <cell r="D227">
            <v>3.81</v>
          </cell>
          <cell r="E227" t="str">
            <v>22/25/35/42</v>
          </cell>
          <cell r="F227" t="str">
            <v>A++/A+</v>
          </cell>
          <cell r="G227" t="str">
            <v>802x297x189</v>
          </cell>
          <cell r="H227">
            <v>0</v>
          </cell>
          <cell r="I227">
            <v>8.6</v>
          </cell>
          <cell r="J227">
            <v>22600</v>
          </cell>
          <cell r="K227">
            <v>20290</v>
          </cell>
          <cell r="L227">
            <v>15700</v>
          </cell>
          <cell r="M227">
            <v>15700</v>
          </cell>
        </row>
        <row r="228">
          <cell r="A228">
            <v>0</v>
          </cell>
          <cell r="B228" t="str">
            <v>КАССЕТНЫЕ БЛОКИ</v>
          </cell>
          <cell r="C228">
            <v>0</v>
          </cell>
          <cell r="D228">
            <v>0</v>
          </cell>
          <cell r="E228">
            <v>0</v>
          </cell>
          <cell r="F228" t="str">
            <v>ЯНДЕКС.АЛИСА</v>
          </cell>
          <cell r="G228">
            <v>0</v>
          </cell>
          <cell r="H228">
            <v>0</v>
          </cell>
          <cell r="I228">
            <v>0</v>
          </cell>
          <cell r="J228">
            <v>0</v>
          </cell>
          <cell r="K228">
            <v>0</v>
          </cell>
          <cell r="L228">
            <v>0</v>
          </cell>
          <cell r="M228">
            <v>0</v>
          </cell>
        </row>
        <row r="229">
          <cell r="A229" t="str">
            <v>НС-1449444</v>
          </cell>
          <cell r="B229" t="str">
            <v>RCI-CMN12/RCI-4C/pan</v>
          </cell>
          <cell r="C229">
            <v>3.52</v>
          </cell>
          <cell r="D229">
            <v>4.0999999999999996</v>
          </cell>
          <cell r="E229" t="str">
            <v>34,5/37,5/42</v>
          </cell>
          <cell r="F229" t="str">
            <v>A++/A+</v>
          </cell>
          <cell r="G229" t="str">
            <v>570×260×570/715×123×715</v>
          </cell>
          <cell r="H229">
            <v>0</v>
          </cell>
          <cell r="I229" t="str">
            <v>16,3/2,5</v>
          </cell>
          <cell r="J229">
            <v>42300</v>
          </cell>
          <cell r="K229">
            <v>37890</v>
          </cell>
          <cell r="L229">
            <v>29200</v>
          </cell>
          <cell r="M229">
            <v>29200</v>
          </cell>
        </row>
        <row r="230">
          <cell r="A230" t="str">
            <v>НС-1449452</v>
          </cell>
          <cell r="B230" t="str">
            <v>RCI-CMN18/RCI-4C/pan</v>
          </cell>
          <cell r="C230">
            <v>5.28</v>
          </cell>
          <cell r="D230">
            <v>5.42</v>
          </cell>
          <cell r="E230" t="str">
            <v>39/44/45,4</v>
          </cell>
          <cell r="F230" t="str">
            <v>A++/A+</v>
          </cell>
          <cell r="G230" t="str">
            <v>570×260×570/715×123×715</v>
          </cell>
          <cell r="H230">
            <v>0</v>
          </cell>
          <cell r="I230" t="str">
            <v>16,2/2,5</v>
          </cell>
          <cell r="J230">
            <v>44700</v>
          </cell>
          <cell r="K230">
            <v>40090</v>
          </cell>
          <cell r="L230">
            <v>30800</v>
          </cell>
          <cell r="M230">
            <v>30800</v>
          </cell>
        </row>
        <row r="231">
          <cell r="A231">
            <v>0</v>
          </cell>
          <cell r="B231" t="str">
            <v>КАНАЛЬНЫЕ БЛОКИ</v>
          </cell>
          <cell r="C231">
            <v>0</v>
          </cell>
          <cell r="D231">
            <v>0</v>
          </cell>
          <cell r="E231">
            <v>0</v>
          </cell>
          <cell r="F231" t="str">
            <v>ЯНДЕКС.АЛИСА</v>
          </cell>
          <cell r="G231">
            <v>0</v>
          </cell>
          <cell r="H231">
            <v>0</v>
          </cell>
          <cell r="I231">
            <v>0</v>
          </cell>
          <cell r="J231">
            <v>0</v>
          </cell>
          <cell r="K231">
            <v>0</v>
          </cell>
          <cell r="L231">
            <v>0</v>
          </cell>
          <cell r="M231">
            <v>0</v>
          </cell>
        </row>
        <row r="232">
          <cell r="A232" t="str">
            <v>НС-1201840</v>
          </cell>
          <cell r="B232" t="str">
            <v>RCI-DM09</v>
          </cell>
          <cell r="C232">
            <v>2.64</v>
          </cell>
          <cell r="D232">
            <v>2.94</v>
          </cell>
          <cell r="E232" t="str">
            <v>27,5/34,5/40</v>
          </cell>
          <cell r="F232" t="str">
            <v>A++/A+</v>
          </cell>
          <cell r="G232" t="str">
            <v>700x200x450</v>
          </cell>
          <cell r="I232">
            <v>18</v>
          </cell>
          <cell r="J232">
            <v>39500</v>
          </cell>
          <cell r="K232">
            <v>35390</v>
          </cell>
          <cell r="L232">
            <v>27300</v>
          </cell>
          <cell r="M232">
            <v>27300</v>
          </cell>
        </row>
        <row r="233">
          <cell r="A233" t="str">
            <v>НС-1201845</v>
          </cell>
          <cell r="B233" t="str">
            <v>RCI-DM12</v>
          </cell>
          <cell r="C233">
            <v>3.52</v>
          </cell>
          <cell r="D233">
            <v>3.81</v>
          </cell>
          <cell r="E233" t="str">
            <v>30/32/34,5</v>
          </cell>
          <cell r="F233" t="str">
            <v>A++/A+</v>
          </cell>
          <cell r="G233" t="str">
            <v>700x200x506</v>
          </cell>
          <cell r="I233">
            <v>17.8</v>
          </cell>
          <cell r="J233">
            <v>41100</v>
          </cell>
          <cell r="K233">
            <v>36890</v>
          </cell>
          <cell r="L233">
            <v>28400</v>
          </cell>
          <cell r="M233">
            <v>28400</v>
          </cell>
        </row>
        <row r="234">
          <cell r="A234" t="str">
            <v>НС-1481564</v>
          </cell>
          <cell r="B234" t="str">
            <v>RCI-DM18</v>
          </cell>
          <cell r="C234">
            <v>5.28</v>
          </cell>
          <cell r="D234">
            <v>5.57</v>
          </cell>
          <cell r="E234" t="str">
            <v>35/39/42</v>
          </cell>
          <cell r="F234" t="str">
            <v>A++/A+</v>
          </cell>
          <cell r="G234" t="str">
            <v>880x210x674</v>
          </cell>
          <cell r="I234">
            <v>25.4</v>
          </cell>
          <cell r="J234">
            <v>46900</v>
          </cell>
          <cell r="K234">
            <v>42090</v>
          </cell>
          <cell r="L234">
            <v>32400</v>
          </cell>
          <cell r="M234">
            <v>32400</v>
          </cell>
        </row>
        <row r="235">
          <cell r="A235">
            <v>0</v>
          </cell>
          <cell r="B235" t="str">
            <v>МОБИЛЬНЫЕ КОНДИЦИОНЕРЫ</v>
          </cell>
          <cell r="C235">
            <v>0</v>
          </cell>
          <cell r="D235">
            <v>0</v>
          </cell>
          <cell r="E235">
            <v>0</v>
          </cell>
          <cell r="F235">
            <v>0</v>
          </cell>
          <cell r="G235">
            <v>0</v>
          </cell>
          <cell r="H235">
            <v>0</v>
          </cell>
          <cell r="I235">
            <v>0</v>
          </cell>
          <cell r="J235">
            <v>0</v>
          </cell>
          <cell r="K235">
            <v>0</v>
          </cell>
          <cell r="L235">
            <v>0</v>
          </cell>
          <cell r="M235">
            <v>0</v>
          </cell>
        </row>
        <row r="236">
          <cell r="A236">
            <v>0</v>
          </cell>
          <cell r="B236">
            <v>0</v>
          </cell>
          <cell r="C236" t="str">
            <v>Мощность, кВт</v>
          </cell>
          <cell r="D236">
            <v>0</v>
          </cell>
          <cell r="E236" t="str">
            <v>Уров. шума внутреннего блока ДБ(A)</v>
          </cell>
          <cell r="F236" t="str">
            <v>Энерго-эфектив-
ность</v>
          </cell>
          <cell r="G236" t="str">
            <v>Габариты блока (ДхВхГ), мм</v>
          </cell>
          <cell r="H236" t="str">
            <v>Рекомендовано к размещению на МАРКЕТПЛЕЙСАХ</v>
          </cell>
          <cell r="I236" t="str">
            <v>Вес нетто, внутр/наружный блок, кг</v>
          </cell>
          <cell r="J236" t="str">
            <v>РРЦ
руб</v>
          </cell>
          <cell r="K236" t="str">
            <v>РИЦ, руб</v>
          </cell>
          <cell r="L236" t="str">
            <v>Дилерская цена, руб</v>
          </cell>
          <cell r="M236" t="str">
            <v>Ваша Спец цена, руб</v>
          </cell>
        </row>
        <row r="237">
          <cell r="A237">
            <v>0</v>
          </cell>
          <cell r="B237">
            <v>0</v>
          </cell>
          <cell r="C237" t="str">
            <v>охл.</v>
          </cell>
          <cell r="D237" t="str">
            <v>нагр.</v>
          </cell>
          <cell r="E237">
            <v>0</v>
          </cell>
          <cell r="F237">
            <v>0</v>
          </cell>
          <cell r="G237">
            <v>0</v>
          </cell>
          <cell r="H237">
            <v>0</v>
          </cell>
          <cell r="I237">
            <v>0</v>
          </cell>
          <cell r="J237">
            <v>0</v>
          </cell>
          <cell r="K237">
            <v>0</v>
          </cell>
          <cell r="L237">
            <v>0</v>
          </cell>
          <cell r="M237">
            <v>0</v>
          </cell>
        </row>
        <row r="238">
          <cell r="A238">
            <v>0</v>
          </cell>
          <cell r="B238" t="str">
            <v>TESORO</v>
          </cell>
          <cell r="C238">
            <v>0</v>
          </cell>
          <cell r="D238">
            <v>0</v>
          </cell>
          <cell r="E238">
            <v>0</v>
          </cell>
          <cell r="F238">
            <v>0</v>
          </cell>
          <cell r="G238" t="str">
            <v>Узнать больше</v>
          </cell>
          <cell r="H238">
            <v>0</v>
          </cell>
          <cell r="I238">
            <v>0</v>
          </cell>
          <cell r="J238">
            <v>0</v>
          </cell>
          <cell r="K238">
            <v>0</v>
          </cell>
          <cell r="L238">
            <v>0</v>
          </cell>
          <cell r="M238">
            <v>0</v>
          </cell>
        </row>
        <row r="239">
          <cell r="A239" t="str">
            <v>НС-1410146</v>
          </cell>
          <cell r="B239" t="str">
            <v>RM-TS17CH-E</v>
          </cell>
          <cell r="C239">
            <v>1.65</v>
          </cell>
          <cell r="D239" t="str">
            <v>-</v>
          </cell>
          <cell r="E239" t="str">
            <v>52/53</v>
          </cell>
          <cell r="F239" t="str">
            <v>A</v>
          </cell>
          <cell r="G239" t="str">
            <v xml:space="preserve">315x310x698 </v>
          </cell>
          <cell r="H239" t="str">
            <v>✓</v>
          </cell>
          <cell r="I239">
            <v>18.5</v>
          </cell>
          <cell r="J239">
            <v>26399</v>
          </cell>
          <cell r="K239">
            <v>26399</v>
          </cell>
          <cell r="L239">
            <v>21090</v>
          </cell>
          <cell r="M239">
            <v>21090</v>
          </cell>
        </row>
        <row r="240">
          <cell r="A240" t="str">
            <v>НС-1410147</v>
          </cell>
          <cell r="B240" t="str">
            <v>RM-TS22CH-E</v>
          </cell>
          <cell r="C240">
            <v>2.15</v>
          </cell>
          <cell r="D240" t="str">
            <v>-</v>
          </cell>
          <cell r="E240" t="str">
            <v>53/54</v>
          </cell>
          <cell r="F240" t="str">
            <v>A</v>
          </cell>
          <cell r="G240" t="str">
            <v xml:space="preserve">315x310x698 </v>
          </cell>
          <cell r="H240" t="str">
            <v>✓</v>
          </cell>
          <cell r="I240">
            <v>18.5</v>
          </cell>
          <cell r="J240">
            <v>27099</v>
          </cell>
          <cell r="K240">
            <v>27099</v>
          </cell>
          <cell r="L240">
            <v>21680</v>
          </cell>
          <cell r="M240">
            <v>21680</v>
          </cell>
        </row>
        <row r="241">
          <cell r="A241" t="str">
            <v>НС-1410149</v>
          </cell>
          <cell r="B241" t="str">
            <v>RM-TS28CH-E</v>
          </cell>
          <cell r="C241">
            <v>2.79</v>
          </cell>
          <cell r="D241" t="str">
            <v>-</v>
          </cell>
          <cell r="E241" t="str">
            <v>54/55</v>
          </cell>
          <cell r="F241" t="str">
            <v>A</v>
          </cell>
          <cell r="G241" t="str">
            <v xml:space="preserve">315x310x698 </v>
          </cell>
          <cell r="H241" t="str">
            <v>✓</v>
          </cell>
          <cell r="I241">
            <v>18.5</v>
          </cell>
          <cell r="J241">
            <v>30099</v>
          </cell>
          <cell r="K241">
            <v>30099</v>
          </cell>
          <cell r="L241">
            <v>24080</v>
          </cell>
          <cell r="M241">
            <v>24080</v>
          </cell>
        </row>
        <row r="242">
          <cell r="A242">
            <v>0</v>
          </cell>
          <cell r="B242" t="str">
            <v>CUBO NEW 2024</v>
          </cell>
          <cell r="C242">
            <v>0</v>
          </cell>
          <cell r="D242">
            <v>0</v>
          </cell>
          <cell r="E242">
            <v>0</v>
          </cell>
          <cell r="F242">
            <v>0</v>
          </cell>
          <cell r="G242" t="str">
            <v>Узнать больше</v>
          </cell>
          <cell r="H242">
            <v>0</v>
          </cell>
          <cell r="I242">
            <v>0</v>
          </cell>
          <cell r="J242">
            <v>0</v>
          </cell>
          <cell r="K242">
            <v>0</v>
          </cell>
          <cell r="L242">
            <v>0</v>
          </cell>
          <cell r="M242">
            <v>0</v>
          </cell>
        </row>
        <row r="243">
          <cell r="A243" t="str">
            <v>НС-1609755</v>
          </cell>
          <cell r="B243" t="str">
            <v>RM-CU30HH-E</v>
          </cell>
          <cell r="C243">
            <v>2.98</v>
          </cell>
          <cell r="D243">
            <v>2.2999999999999998</v>
          </cell>
          <cell r="E243" t="str">
            <v>54/55</v>
          </cell>
          <cell r="F243" t="str">
            <v>A</v>
          </cell>
          <cell r="G243" t="str">
            <v>315x700x310</v>
          </cell>
          <cell r="H243" t="str">
            <v>x</v>
          </cell>
          <cell r="I243">
            <v>23</v>
          </cell>
          <cell r="J243">
            <v>34699</v>
          </cell>
          <cell r="K243">
            <v>34699</v>
          </cell>
          <cell r="L243">
            <v>27790</v>
          </cell>
          <cell r="M243">
            <v>27790</v>
          </cell>
        </row>
        <row r="244">
          <cell r="A244">
            <v>0</v>
          </cell>
          <cell r="B244" t="str">
            <v>CARO NEW 2024</v>
          </cell>
          <cell r="C244">
            <v>0</v>
          </cell>
          <cell r="D244">
            <v>0</v>
          </cell>
          <cell r="E244">
            <v>0</v>
          </cell>
          <cell r="F244">
            <v>0</v>
          </cell>
          <cell r="G244" t="str">
            <v>Узнать больше</v>
          </cell>
          <cell r="H244">
            <v>0</v>
          </cell>
          <cell r="I244">
            <v>0</v>
          </cell>
          <cell r="J244">
            <v>0</v>
          </cell>
          <cell r="K244">
            <v>0</v>
          </cell>
          <cell r="L244">
            <v>0</v>
          </cell>
          <cell r="M244">
            <v>0</v>
          </cell>
        </row>
        <row r="245">
          <cell r="A245" t="str">
            <v>НС-1609752</v>
          </cell>
          <cell r="B245" t="str">
            <v>RM-CR39HH-E</v>
          </cell>
          <cell r="C245">
            <v>3.88</v>
          </cell>
          <cell r="D245">
            <v>3.1</v>
          </cell>
          <cell r="E245" t="str">
            <v>54/55/56</v>
          </cell>
          <cell r="F245" t="str">
            <v>A</v>
          </cell>
          <cell r="G245" t="str">
            <v>434x700x350</v>
          </cell>
          <cell r="H245" t="str">
            <v>x</v>
          </cell>
          <cell r="I245">
            <v>29.5</v>
          </cell>
          <cell r="J245">
            <v>44599</v>
          </cell>
          <cell r="K245">
            <v>44599</v>
          </cell>
          <cell r="L245">
            <v>35690</v>
          </cell>
          <cell r="M245">
            <v>35690</v>
          </cell>
        </row>
        <row r="246">
          <cell r="A246">
            <v>0</v>
          </cell>
          <cell r="B246" t="str">
            <v>STRADA</v>
          </cell>
          <cell r="C246">
            <v>0</v>
          </cell>
          <cell r="D246">
            <v>0</v>
          </cell>
          <cell r="E246">
            <v>0</v>
          </cell>
          <cell r="F246">
            <v>0</v>
          </cell>
          <cell r="G246" t="str">
            <v>Узнать больше</v>
          </cell>
          <cell r="H246">
            <v>0</v>
          </cell>
          <cell r="I246">
            <v>0</v>
          </cell>
          <cell r="J246">
            <v>0</v>
          </cell>
          <cell r="K246">
            <v>0</v>
          </cell>
          <cell r="L246">
            <v>0</v>
          </cell>
          <cell r="M246">
            <v>0</v>
          </cell>
        </row>
        <row r="247">
          <cell r="A247" t="str">
            <v>НС-1410150</v>
          </cell>
          <cell r="B247" t="str">
            <v>RM-ST39CH-E</v>
          </cell>
          <cell r="C247">
            <v>3.85</v>
          </cell>
          <cell r="D247" t="str">
            <v>-</v>
          </cell>
          <cell r="E247" t="str">
            <v>54/55/56</v>
          </cell>
          <cell r="F247" t="str">
            <v>A</v>
          </cell>
          <cell r="G247" t="str">
            <v>470x353x762</v>
          </cell>
          <cell r="H247" t="str">
            <v>x</v>
          </cell>
          <cell r="I247">
            <v>29.5</v>
          </cell>
          <cell r="J247">
            <v>42899</v>
          </cell>
          <cell r="K247">
            <v>42899</v>
          </cell>
          <cell r="L247">
            <v>34290</v>
          </cell>
          <cell r="M247">
            <v>34290</v>
          </cell>
        </row>
        <row r="248">
          <cell r="A248">
            <v>0</v>
          </cell>
          <cell r="B248" t="str">
            <v>LARGO PRO</v>
          </cell>
          <cell r="C248">
            <v>0</v>
          </cell>
          <cell r="D248">
            <v>0</v>
          </cell>
          <cell r="E248">
            <v>0</v>
          </cell>
          <cell r="F248">
            <v>0</v>
          </cell>
          <cell r="G248" t="str">
            <v>Узнать больше</v>
          </cell>
          <cell r="H248">
            <v>0</v>
          </cell>
          <cell r="I248">
            <v>0</v>
          </cell>
          <cell r="J248">
            <v>0</v>
          </cell>
          <cell r="K248">
            <v>0</v>
          </cell>
          <cell r="L248">
            <v>0</v>
          </cell>
          <cell r="M248">
            <v>0</v>
          </cell>
        </row>
        <row r="249">
          <cell r="A249" t="str">
            <v>НС-1488387</v>
          </cell>
          <cell r="B249" t="str">
            <v>RM-LP50CN-E</v>
          </cell>
          <cell r="C249">
            <v>4.96</v>
          </cell>
          <cell r="D249" t="str">
            <v>-</v>
          </cell>
          <cell r="E249" t="str">
            <v>49/50/51</v>
          </cell>
          <cell r="F249" t="str">
            <v>A</v>
          </cell>
          <cell r="G249" t="str">
            <v>450x745x396</v>
          </cell>
          <cell r="H249" t="str">
            <v>x</v>
          </cell>
          <cell r="I249">
            <v>33.299999999999997</v>
          </cell>
          <cell r="J249">
            <v>58999</v>
          </cell>
          <cell r="K249">
            <v>58999</v>
          </cell>
          <cell r="L249">
            <v>47190</v>
          </cell>
          <cell r="M249">
            <v>47190</v>
          </cell>
        </row>
        <row r="250">
          <cell r="A250" t="str">
            <v>НС-1488390</v>
          </cell>
          <cell r="B250" t="str">
            <v>RM-LP60CN-E</v>
          </cell>
          <cell r="C250">
            <v>5.84</v>
          </cell>
          <cell r="D250" t="str">
            <v>-</v>
          </cell>
          <cell r="E250" t="str">
            <v>50/52/53</v>
          </cell>
          <cell r="F250" t="str">
            <v>A</v>
          </cell>
          <cell r="G250" t="str">
            <v>450x745x396</v>
          </cell>
          <cell r="H250" t="str">
            <v>x</v>
          </cell>
          <cell r="I250">
            <v>33.299999999999997</v>
          </cell>
          <cell r="J250">
            <v>63099</v>
          </cell>
          <cell r="K250">
            <v>63099</v>
          </cell>
          <cell r="L250">
            <v>50490</v>
          </cell>
          <cell r="M250">
            <v>50490</v>
          </cell>
        </row>
        <row r="251">
          <cell r="A251">
            <v>0</v>
          </cell>
          <cell r="B251" t="str">
            <v>Аксессуары для мобильных кондиционеров</v>
          </cell>
          <cell r="C251">
            <v>0</v>
          </cell>
          <cell r="D251">
            <v>0</v>
          </cell>
          <cell r="E251">
            <v>0</v>
          </cell>
          <cell r="F251">
            <v>0</v>
          </cell>
          <cell r="G251">
            <v>0</v>
          </cell>
          <cell r="H251">
            <v>0</v>
          </cell>
          <cell r="I251">
            <v>0</v>
          </cell>
          <cell r="J251">
            <v>0</v>
          </cell>
          <cell r="K251">
            <v>0</v>
          </cell>
          <cell r="L251">
            <v>0</v>
          </cell>
          <cell r="M251">
            <v>0</v>
          </cell>
        </row>
        <row r="252">
          <cell r="A252">
            <v>0</v>
          </cell>
          <cell r="B252" t="str">
            <v xml:space="preserve">Модель </v>
          </cell>
          <cell r="C252" t="str">
            <v>Описание</v>
          </cell>
          <cell r="D252">
            <v>0</v>
          </cell>
          <cell r="E252">
            <v>0</v>
          </cell>
          <cell r="F252">
            <v>0</v>
          </cell>
          <cell r="G252">
            <v>0</v>
          </cell>
          <cell r="H252" t="str">
            <v>Рекомендовано к размещению на МАРКЕТПЛЕЙСАХ</v>
          </cell>
          <cell r="I252" t="str">
            <v>Вес нетто, кг</v>
          </cell>
          <cell r="J252" t="str">
            <v>РРЦ
руб</v>
          </cell>
          <cell r="K252" t="str">
            <v>РИЦ, руб</v>
          </cell>
          <cell r="L252" t="str">
            <v>Дилерская цена,руб.</v>
          </cell>
          <cell r="M252" t="str">
            <v>Ваша Спец цена, руб.</v>
          </cell>
        </row>
        <row r="253">
          <cell r="A253" t="str">
            <v xml:space="preserve">НС-1488394  </v>
          </cell>
          <cell r="B253" t="str">
            <v>LA-WKS-04M</v>
          </cell>
          <cell r="C253" t="str">
            <v>Оконный адаптер для мобильного кондиционера совместив со всеми мобильными кондиционерами. Адаптер крепится к раме и створке окна. Данный адаптер подходит для распашных окон.</v>
          </cell>
          <cell r="D253">
            <v>0</v>
          </cell>
          <cell r="E253">
            <v>0</v>
          </cell>
          <cell r="F253">
            <v>0</v>
          </cell>
          <cell r="G253">
            <v>0</v>
          </cell>
          <cell r="H253" t="str">
            <v>✓</v>
          </cell>
          <cell r="I253">
            <v>0.25</v>
          </cell>
          <cell r="J253">
            <v>1599</v>
          </cell>
          <cell r="K253">
            <v>1599</v>
          </cell>
          <cell r="L253">
            <v>1090</v>
          </cell>
          <cell r="M253">
            <v>1090</v>
          </cell>
        </row>
        <row r="254">
          <cell r="A254">
            <v>0</v>
          </cell>
          <cell r="B254" t="str">
            <v>ОСУШИТЕЛИ ВОЗДУХА</v>
          </cell>
          <cell r="C254">
            <v>0</v>
          </cell>
          <cell r="D254">
            <v>0</v>
          </cell>
          <cell r="E254">
            <v>0</v>
          </cell>
          <cell r="F254">
            <v>0</v>
          </cell>
          <cell r="G254">
            <v>0</v>
          </cell>
          <cell r="H254">
            <v>0</v>
          </cell>
          <cell r="I254">
            <v>0</v>
          </cell>
          <cell r="J254">
            <v>0</v>
          </cell>
          <cell r="K254">
            <v>0</v>
          </cell>
          <cell r="L254">
            <v>0</v>
          </cell>
          <cell r="M254">
            <v>0</v>
          </cell>
        </row>
        <row r="255">
          <cell r="A255">
            <v>0</v>
          </cell>
          <cell r="B255" t="str">
            <v xml:space="preserve">Модель </v>
          </cell>
          <cell r="C255" t="str">
            <v>Производительность, л/сут (30 °С, 80%)</v>
          </cell>
          <cell r="D255" t="str">
            <v>Объем бака, л</v>
          </cell>
          <cell r="E255" t="str">
            <v>Уров. шума ДБ(A)</v>
          </cell>
          <cell r="F255">
            <v>0</v>
          </cell>
          <cell r="G255" t="str">
            <v>Габариты блока (ДхВхГ), мм</v>
          </cell>
          <cell r="H255" t="str">
            <v>Рекомендовано к размещению на МАРКЕТПЛЕЙСАХ</v>
          </cell>
          <cell r="I255" t="str">
            <v>Вес нетто, кг</v>
          </cell>
          <cell r="J255" t="str">
            <v>РРЦ
руб</v>
          </cell>
          <cell r="K255" t="str">
            <v>РИЦ, руб</v>
          </cell>
          <cell r="L255" t="str">
            <v>Дилерская цена,руб.</v>
          </cell>
          <cell r="M255" t="str">
            <v>Ваша Спец цена, руб.</v>
          </cell>
        </row>
        <row r="256">
          <cell r="A256">
            <v>0</v>
          </cell>
          <cell r="B256" t="str">
            <v>CARISMA Studio</v>
          </cell>
          <cell r="C256">
            <v>0</v>
          </cell>
          <cell r="D256">
            <v>0</v>
          </cell>
          <cell r="E256">
            <v>0</v>
          </cell>
          <cell r="F256">
            <v>0</v>
          </cell>
          <cell r="G256" t="str">
            <v>Узнать больше</v>
          </cell>
          <cell r="H256">
            <v>0</v>
          </cell>
          <cell r="I256">
            <v>0</v>
          </cell>
          <cell r="J256">
            <v>0</v>
          </cell>
          <cell r="K256">
            <v>0</v>
          </cell>
          <cell r="L256">
            <v>0</v>
          </cell>
          <cell r="M256">
            <v>0</v>
          </cell>
        </row>
        <row r="257">
          <cell r="A257">
            <v>0</v>
          </cell>
          <cell r="B257" t="str">
            <v>RD-CR10-E</v>
          </cell>
          <cell r="C257">
            <v>10</v>
          </cell>
          <cell r="D257">
            <v>2</v>
          </cell>
          <cell r="E257" t="str">
            <v xml:space="preserve">≤39 </v>
          </cell>
          <cell r="G257" t="str">
            <v xml:space="preserve"> 270x408x205</v>
          </cell>
          <cell r="H257" t="str">
            <v>✓</v>
          </cell>
          <cell r="I257">
            <v>13.6</v>
          </cell>
          <cell r="J257">
            <v>12090</v>
          </cell>
          <cell r="K257">
            <v>11290</v>
          </cell>
          <cell r="L257">
            <v>8990</v>
          </cell>
          <cell r="M257">
            <v>8990</v>
          </cell>
        </row>
        <row r="258">
          <cell r="A258">
            <v>0</v>
          </cell>
          <cell r="B258" t="str">
            <v>CARISMA Loft</v>
          </cell>
          <cell r="C258">
            <v>0</v>
          </cell>
          <cell r="D258">
            <v>0</v>
          </cell>
          <cell r="E258">
            <v>0</v>
          </cell>
          <cell r="F258">
            <v>0</v>
          </cell>
          <cell r="G258" t="str">
            <v>Узнать больше</v>
          </cell>
          <cell r="H258">
            <v>0</v>
          </cell>
          <cell r="I258">
            <v>0</v>
          </cell>
          <cell r="J258">
            <v>0</v>
          </cell>
          <cell r="K258">
            <v>0</v>
          </cell>
          <cell r="L258">
            <v>0</v>
          </cell>
          <cell r="M258">
            <v>0</v>
          </cell>
        </row>
        <row r="259">
          <cell r="A259">
            <v>0</v>
          </cell>
          <cell r="B259" t="str">
            <v>RD-CR16-E</v>
          </cell>
          <cell r="C259">
            <v>16</v>
          </cell>
          <cell r="D259">
            <v>4</v>
          </cell>
          <cell r="E259" t="str">
            <v xml:space="preserve">≤39 </v>
          </cell>
          <cell r="G259" t="str">
            <v xml:space="preserve">342x561x251 </v>
          </cell>
          <cell r="H259" t="str">
            <v>✓</v>
          </cell>
          <cell r="I259">
            <v>13</v>
          </cell>
          <cell r="J259">
            <v>15890</v>
          </cell>
          <cell r="K259">
            <v>14890</v>
          </cell>
          <cell r="L259">
            <v>11890</v>
          </cell>
          <cell r="M259">
            <v>11890</v>
          </cell>
        </row>
        <row r="260">
          <cell r="A260">
            <v>0</v>
          </cell>
          <cell r="B260" t="str">
            <v>RD-CR20-E</v>
          </cell>
          <cell r="C260">
            <v>20</v>
          </cell>
          <cell r="D260">
            <v>4</v>
          </cell>
          <cell r="E260" t="str">
            <v xml:space="preserve">≤40 </v>
          </cell>
          <cell r="G260" t="str">
            <v xml:space="preserve">342x561x251 </v>
          </cell>
          <cell r="H260" t="str">
            <v>✓</v>
          </cell>
          <cell r="I260">
            <v>15</v>
          </cell>
          <cell r="J260">
            <v>18190</v>
          </cell>
          <cell r="K260">
            <v>16990</v>
          </cell>
          <cell r="L260">
            <v>13590</v>
          </cell>
          <cell r="M260">
            <v>13590</v>
          </cell>
        </row>
        <row r="261">
          <cell r="A261">
            <v>0</v>
          </cell>
          <cell r="B261" t="str">
            <v>CARISMA Villa</v>
          </cell>
          <cell r="C261">
            <v>0</v>
          </cell>
          <cell r="D261">
            <v>0</v>
          </cell>
          <cell r="E261">
            <v>0</v>
          </cell>
          <cell r="F261">
            <v>0</v>
          </cell>
          <cell r="G261" t="str">
            <v>Узнать больше</v>
          </cell>
          <cell r="H261">
            <v>0</v>
          </cell>
          <cell r="I261">
            <v>0</v>
          </cell>
          <cell r="J261">
            <v>0</v>
          </cell>
          <cell r="K261">
            <v>0</v>
          </cell>
          <cell r="L261">
            <v>0</v>
          </cell>
          <cell r="M261">
            <v>0</v>
          </cell>
        </row>
        <row r="262">
          <cell r="A262">
            <v>0</v>
          </cell>
          <cell r="B262" t="str">
            <v>RD-CR30-E</v>
          </cell>
          <cell r="C262">
            <v>30</v>
          </cell>
          <cell r="D262">
            <v>4</v>
          </cell>
          <cell r="E262" t="str">
            <v xml:space="preserve">≤45 </v>
          </cell>
          <cell r="G262" t="str">
            <v xml:space="preserve">350x500x260 </v>
          </cell>
          <cell r="H262" t="str">
            <v>✓</v>
          </cell>
          <cell r="I262">
            <v>14.5</v>
          </cell>
          <cell r="J262">
            <v>24190</v>
          </cell>
          <cell r="K262">
            <v>22590</v>
          </cell>
          <cell r="L262">
            <v>18090</v>
          </cell>
          <cell r="M262">
            <v>18090</v>
          </cell>
        </row>
        <row r="263">
          <cell r="A263">
            <v>0</v>
          </cell>
          <cell r="B263" t="str">
            <v>RD-CR40-E</v>
          </cell>
          <cell r="C263">
            <v>40</v>
          </cell>
          <cell r="D263">
            <v>4</v>
          </cell>
          <cell r="E263" t="str">
            <v xml:space="preserve">≤49 </v>
          </cell>
          <cell r="G263" t="str">
            <v xml:space="preserve">350x500x260 </v>
          </cell>
          <cell r="H263" t="str">
            <v>✓</v>
          </cell>
          <cell r="I263">
            <v>15.5</v>
          </cell>
          <cell r="J263">
            <v>28890</v>
          </cell>
          <cell r="K263">
            <v>26990</v>
          </cell>
          <cell r="L263">
            <v>21590</v>
          </cell>
          <cell r="M263">
            <v>21590</v>
          </cell>
        </row>
        <row r="264">
          <cell r="A264">
            <v>0</v>
          </cell>
          <cell r="B264" t="str">
            <v>PACIFIC Studio</v>
          </cell>
          <cell r="C264">
            <v>0</v>
          </cell>
          <cell r="D264">
            <v>0</v>
          </cell>
          <cell r="E264">
            <v>0</v>
          </cell>
          <cell r="F264">
            <v>0</v>
          </cell>
          <cell r="G264">
            <v>0</v>
          </cell>
          <cell r="H264">
            <v>0</v>
          </cell>
          <cell r="I264">
            <v>0</v>
          </cell>
          <cell r="J264">
            <v>0</v>
          </cell>
          <cell r="K264">
            <v>0</v>
          </cell>
          <cell r="L264">
            <v>0</v>
          </cell>
          <cell r="M264">
            <v>0</v>
          </cell>
        </row>
        <row r="265">
          <cell r="A265" t="str">
            <v>НС-1615595</v>
          </cell>
          <cell r="B265" t="str">
            <v>RD-PC16-E</v>
          </cell>
          <cell r="C265">
            <v>16</v>
          </cell>
          <cell r="D265">
            <v>2</v>
          </cell>
          <cell r="E265" t="str">
            <v>≤38</v>
          </cell>
          <cell r="G265" t="str">
            <v>280х500х200</v>
          </cell>
          <cell r="H265" t="str">
            <v>x</v>
          </cell>
          <cell r="I265">
            <v>15.5</v>
          </cell>
          <cell r="J265">
            <v>15899</v>
          </cell>
          <cell r="K265">
            <v>14899</v>
          </cell>
          <cell r="L265">
            <v>11899</v>
          </cell>
          <cell r="M265">
            <v>11899</v>
          </cell>
        </row>
        <row r="266">
          <cell r="A266">
            <v>0</v>
          </cell>
          <cell r="B266" t="str">
            <v>PACIFIC Loft</v>
          </cell>
          <cell r="C266">
            <v>0</v>
          </cell>
          <cell r="D266">
            <v>0</v>
          </cell>
          <cell r="E266">
            <v>0</v>
          </cell>
          <cell r="F266">
            <v>0</v>
          </cell>
          <cell r="G266">
            <v>0</v>
          </cell>
          <cell r="H266">
            <v>0</v>
          </cell>
          <cell r="I266">
            <v>0</v>
          </cell>
          <cell r="J266">
            <v>0</v>
          </cell>
          <cell r="K266">
            <v>0</v>
          </cell>
          <cell r="L266">
            <v>0</v>
          </cell>
          <cell r="M266">
            <v>0</v>
          </cell>
        </row>
        <row r="267">
          <cell r="A267" t="str">
            <v>НС-1615600</v>
          </cell>
          <cell r="B267" t="str">
            <v>RD-PC25-E</v>
          </cell>
          <cell r="C267">
            <v>25</v>
          </cell>
          <cell r="D267">
            <v>4</v>
          </cell>
          <cell r="E267" t="str">
            <v>≤45</v>
          </cell>
          <cell r="G267" t="str">
            <v>350х578х235</v>
          </cell>
          <cell r="H267" t="str">
            <v>x</v>
          </cell>
          <cell r="I267">
            <v>15.5</v>
          </cell>
          <cell r="J267">
            <v>21499</v>
          </cell>
          <cell r="K267">
            <v>20099</v>
          </cell>
          <cell r="L267">
            <v>16099</v>
          </cell>
          <cell r="M267">
            <v>16099</v>
          </cell>
        </row>
        <row r="268">
          <cell r="A268">
            <v>0</v>
          </cell>
          <cell r="B268" t="str">
            <v>PACIFIC Villa</v>
          </cell>
          <cell r="C268">
            <v>0</v>
          </cell>
          <cell r="D268">
            <v>0</v>
          </cell>
          <cell r="E268">
            <v>0</v>
          </cell>
          <cell r="F268">
            <v>0</v>
          </cell>
          <cell r="G268">
            <v>0</v>
          </cell>
          <cell r="H268">
            <v>0</v>
          </cell>
          <cell r="I268">
            <v>0</v>
          </cell>
          <cell r="J268">
            <v>0</v>
          </cell>
          <cell r="K268">
            <v>0</v>
          </cell>
          <cell r="L268">
            <v>0</v>
          </cell>
          <cell r="M268">
            <v>0</v>
          </cell>
        </row>
        <row r="269">
          <cell r="A269" t="str">
            <v>НС-1615602</v>
          </cell>
          <cell r="B269" t="str">
            <v>RD-PC-40-E</v>
          </cell>
          <cell r="C269">
            <v>40</v>
          </cell>
          <cell r="D269">
            <v>5.0999999999999996</v>
          </cell>
          <cell r="E269" t="str">
            <v>≤46</v>
          </cell>
          <cell r="G269" t="str">
            <v>368х620х256</v>
          </cell>
          <cell r="H269" t="str">
            <v>x</v>
          </cell>
          <cell r="I269">
            <v>15.5</v>
          </cell>
          <cell r="J269">
            <v>28899</v>
          </cell>
          <cell r="K269">
            <v>26999</v>
          </cell>
          <cell r="L269">
            <v>21599</v>
          </cell>
          <cell r="M269">
            <v>21599</v>
          </cell>
        </row>
        <row r="270">
          <cell r="A270">
            <v>0</v>
          </cell>
          <cell r="B270" t="str">
            <v>ОПЦИИ</v>
          </cell>
          <cell r="C270">
            <v>0</v>
          </cell>
          <cell r="D270">
            <v>0</v>
          </cell>
          <cell r="E270">
            <v>0</v>
          </cell>
          <cell r="F270">
            <v>0</v>
          </cell>
          <cell r="G270">
            <v>0</v>
          </cell>
          <cell r="H270">
            <v>0</v>
          </cell>
          <cell r="I270">
            <v>0</v>
          </cell>
          <cell r="J270">
            <v>0</v>
          </cell>
          <cell r="K270">
            <v>0</v>
          </cell>
          <cell r="L270">
            <v>0</v>
          </cell>
          <cell r="M270">
            <v>0</v>
          </cell>
        </row>
        <row r="271">
          <cell r="A271">
            <v>0</v>
          </cell>
          <cell r="B271" t="str">
            <v>Wi-Fi модули</v>
          </cell>
          <cell r="C271">
            <v>0</v>
          </cell>
          <cell r="D271">
            <v>0</v>
          </cell>
          <cell r="E271">
            <v>0</v>
          </cell>
          <cell r="F271">
            <v>0</v>
          </cell>
          <cell r="G271">
            <v>0</v>
          </cell>
          <cell r="H271">
            <v>0</v>
          </cell>
          <cell r="I271">
            <v>0</v>
          </cell>
          <cell r="J271">
            <v>0</v>
          </cell>
          <cell r="K271">
            <v>0</v>
          </cell>
          <cell r="L271">
            <v>0</v>
          </cell>
          <cell r="M271">
            <v>0</v>
          </cell>
        </row>
        <row r="272">
          <cell r="A272">
            <v>0</v>
          </cell>
          <cell r="B272" t="str">
            <v>Артикул</v>
          </cell>
          <cell r="C272" t="str">
            <v>Описание комплекта</v>
          </cell>
          <cell r="D272">
            <v>0</v>
          </cell>
          <cell r="E272">
            <v>0</v>
          </cell>
          <cell r="F272">
            <v>0</v>
          </cell>
          <cell r="G272">
            <v>0</v>
          </cell>
          <cell r="H272" t="str">
            <v>Габариты (ДхВхГ), мм</v>
          </cell>
          <cell r="I272" t="str">
            <v>Вес нетто, кг</v>
          </cell>
          <cell r="J272" t="str">
            <v>РРЦ
руб</v>
          </cell>
          <cell r="K272" t="str">
            <v>РИЦ, руб</v>
          </cell>
          <cell r="L272" t="str">
            <v>Дилерская цена, руб</v>
          </cell>
          <cell r="M272" t="str">
            <v>Ваша Спец цена, руб</v>
          </cell>
        </row>
        <row r="273">
          <cell r="A273">
            <v>0</v>
          </cell>
          <cell r="B273">
            <v>0</v>
          </cell>
          <cell r="C273">
            <v>0</v>
          </cell>
          <cell r="D273">
            <v>0</v>
          </cell>
          <cell r="E273">
            <v>0</v>
          </cell>
          <cell r="F273">
            <v>0</v>
          </cell>
          <cell r="G273">
            <v>0</v>
          </cell>
          <cell r="H273">
            <v>0</v>
          </cell>
          <cell r="I273">
            <v>0</v>
          </cell>
          <cell r="J273">
            <v>0</v>
          </cell>
          <cell r="K273">
            <v>0</v>
          </cell>
          <cell r="L273">
            <v>0</v>
          </cell>
          <cell r="M273">
            <v>0</v>
          </cell>
        </row>
        <row r="274">
          <cell r="A274" t="str">
            <v>НС-1657291</v>
          </cell>
          <cell r="B274" t="str">
            <v>OSK107 NEW</v>
          </cell>
          <cell r="C274" t="str">
            <v>Wi-Fi модуль с Алисой (PERFETTO, ATTICA NERO, PANDORA, GLORIA, ARIA, OPTIMUM, MULTI GAMMA) ROYAL CLIMA</v>
          </cell>
          <cell r="D274">
            <v>0</v>
          </cell>
          <cell r="E274">
            <v>0</v>
          </cell>
          <cell r="F274">
            <v>0</v>
          </cell>
          <cell r="G274">
            <v>0</v>
          </cell>
          <cell r="H274" t="str">
            <v>50x40x15</v>
          </cell>
          <cell r="I274">
            <v>0.03</v>
          </cell>
          <cell r="J274">
            <v>3100</v>
          </cell>
          <cell r="K274">
            <v>2690</v>
          </cell>
          <cell r="L274">
            <v>2000</v>
          </cell>
          <cell r="M274">
            <v>2000</v>
          </cell>
        </row>
        <row r="275">
          <cell r="A275" t="str">
            <v>НС-1606064</v>
          </cell>
          <cell r="B275" t="str">
            <v>OSK106</v>
          </cell>
          <cell r="C275" t="str">
            <v>Wi-Fi модуль (PERFETTO, ATTICA NERO, PANDORA, GLORIA, ARIA, OPTIMUM, MULTI GAMMA) ROYAL CLIMA</v>
          </cell>
          <cell r="D275">
            <v>0</v>
          </cell>
          <cell r="E275">
            <v>0</v>
          </cell>
          <cell r="F275">
            <v>0</v>
          </cell>
          <cell r="G275">
            <v>0</v>
          </cell>
          <cell r="H275" t="str">
            <v>50x40x15</v>
          </cell>
          <cell r="I275">
            <v>0.03</v>
          </cell>
          <cell r="J275">
            <v>3000</v>
          </cell>
          <cell r="K275">
            <v>2590</v>
          </cell>
          <cell r="L275">
            <v>1900</v>
          </cell>
          <cell r="M275">
            <v>1900</v>
          </cell>
        </row>
        <row r="276">
          <cell r="A276" t="str">
            <v>НС-1295045</v>
          </cell>
          <cell r="B276" t="str">
            <v>OSK103 RAC (RENAISSANCE)</v>
          </cell>
          <cell r="C276" t="str">
            <v>Wi-Fi модуль для серии RENAISSANCE</v>
          </cell>
          <cell r="D276">
            <v>0</v>
          </cell>
          <cell r="E276">
            <v>0</v>
          </cell>
          <cell r="F276">
            <v>0</v>
          </cell>
          <cell r="G276">
            <v>0</v>
          </cell>
          <cell r="H276" t="str">
            <v>60х30х10</v>
          </cell>
          <cell r="I276">
            <v>2.5000000000000001E-2</v>
          </cell>
          <cell r="J276">
            <v>3000</v>
          </cell>
          <cell r="K276">
            <v>2590</v>
          </cell>
          <cell r="L276">
            <v>1900</v>
          </cell>
          <cell r="M276">
            <v>1900</v>
          </cell>
        </row>
        <row r="277">
          <cell r="A277" t="str">
            <v>НС-1514261</v>
          </cell>
          <cell r="B277" t="str">
            <v>OSK302  (TRIUMPH, PRESTIGIO)</v>
          </cell>
          <cell r="C277" t="str">
            <v>Wi-Fi USB модуль с Алисой беспроводной передачи данных для серии TRIUMPH, TRIUMPH MULTI FLEXI, PRESTIGIO MULTI FLEXI</v>
          </cell>
          <cell r="D277">
            <v>0</v>
          </cell>
          <cell r="E277">
            <v>0</v>
          </cell>
          <cell r="F277">
            <v>0</v>
          </cell>
          <cell r="G277">
            <v>0</v>
          </cell>
          <cell r="H277" t="str">
            <v>60x30x10</v>
          </cell>
          <cell r="I277">
            <v>2.5000000000000001E-2</v>
          </cell>
          <cell r="J277">
            <v>3100</v>
          </cell>
          <cell r="K277">
            <v>2690</v>
          </cell>
          <cell r="L277">
            <v>2000</v>
          </cell>
          <cell r="M277">
            <v>2000</v>
          </cell>
        </row>
        <row r="278">
          <cell r="A278" t="str">
            <v>НС-1514591</v>
          </cell>
          <cell r="B278" t="str">
            <v>OSK204</v>
          </cell>
          <cell r="C278" t="str">
            <v>Wi-Fi USB модуль беспроводной передачи данных (RENAISSANCE)</v>
          </cell>
          <cell r="D278">
            <v>0</v>
          </cell>
          <cell r="E278">
            <v>0</v>
          </cell>
          <cell r="F278">
            <v>0</v>
          </cell>
          <cell r="G278">
            <v>0</v>
          </cell>
          <cell r="H278" t="str">
            <v>60x30x10</v>
          </cell>
          <cell r="I278">
            <v>2.5000000000000001E-2</v>
          </cell>
          <cell r="J278">
            <v>3000</v>
          </cell>
          <cell r="K278">
            <v>2590</v>
          </cell>
          <cell r="L278">
            <v>1900</v>
          </cell>
          <cell r="M278">
            <v>1900</v>
          </cell>
        </row>
        <row r="279">
          <cell r="A279" t="str">
            <v>НС-1497257</v>
          </cell>
          <cell r="B279" t="str">
            <v>OLC202 (COMPETENZA)</v>
          </cell>
          <cell r="C279" t="str">
            <v>Wi-Fi модуль для Полупромышленных кондиционеров Competenza. Внимание: кроме высоконапорных канальных блоков CO-D 76HNHP и CO-D 96HNHP!</v>
          </cell>
          <cell r="D279">
            <v>0</v>
          </cell>
          <cell r="E279">
            <v>0</v>
          </cell>
          <cell r="F279">
            <v>0</v>
          </cell>
          <cell r="G279">
            <v>0</v>
          </cell>
          <cell r="H279">
            <v>0</v>
          </cell>
          <cell r="I279">
            <v>0</v>
          </cell>
          <cell r="J279">
            <v>3000</v>
          </cell>
          <cell r="K279">
            <v>2590</v>
          </cell>
          <cell r="L279">
            <v>1900</v>
          </cell>
          <cell r="M279">
            <v>1900</v>
          </cell>
        </row>
        <row r="280">
          <cell r="A280">
            <v>0</v>
          </cell>
          <cell r="B280" t="str">
            <v>ПРОВОДНЫЕ ПУЛЬТЫ</v>
          </cell>
          <cell r="C280">
            <v>0</v>
          </cell>
          <cell r="D280">
            <v>0</v>
          </cell>
          <cell r="E280">
            <v>0</v>
          </cell>
          <cell r="F280">
            <v>0</v>
          </cell>
          <cell r="G280">
            <v>0</v>
          </cell>
          <cell r="H280">
            <v>0</v>
          </cell>
          <cell r="I280">
            <v>0</v>
          </cell>
          <cell r="J280">
            <v>0</v>
          </cell>
          <cell r="K280">
            <v>0</v>
          </cell>
          <cell r="L280">
            <v>0</v>
          </cell>
          <cell r="M280">
            <v>0</v>
          </cell>
        </row>
        <row r="281">
          <cell r="A281" t="str">
            <v>НС-1352206</v>
          </cell>
          <cell r="B281" t="str">
            <v>XK04</v>
          </cell>
          <cell r="C281" t="str">
            <v>Проводной пульт для моделей CO-D 76HNHP/CO-E 76HNHP и CO-D 96HNHP/CO-E 96HNHP</v>
          </cell>
          <cell r="D281">
            <v>0</v>
          </cell>
          <cell r="E281">
            <v>0</v>
          </cell>
          <cell r="F281">
            <v>0</v>
          </cell>
          <cell r="G281">
            <v>0</v>
          </cell>
          <cell r="H281">
            <v>0</v>
          </cell>
          <cell r="I281">
            <v>0</v>
          </cell>
          <cell r="J281">
            <v>7650</v>
          </cell>
          <cell r="K281">
            <v>6340</v>
          </cell>
          <cell r="L281">
            <v>3750</v>
          </cell>
          <cell r="M281">
            <v>3750</v>
          </cell>
        </row>
        <row r="282">
          <cell r="A282" t="str">
            <v>НС-1630376</v>
          </cell>
          <cell r="B282" t="str">
            <v>XK-06</v>
          </cell>
          <cell r="C282" t="str">
            <v>Проводной пульт для серии Competenza. Внимание: кроме моделей CO-D 76HNHP/CO-E 76HNHP и CO-D 96HNHP/CO-E 96HNHP!</v>
          </cell>
          <cell r="D282">
            <v>0</v>
          </cell>
          <cell r="E282">
            <v>0</v>
          </cell>
          <cell r="F282">
            <v>0</v>
          </cell>
          <cell r="G282">
            <v>0</v>
          </cell>
          <cell r="H282">
            <v>0</v>
          </cell>
          <cell r="I282">
            <v>0</v>
          </cell>
          <cell r="J282">
            <v>7650</v>
          </cell>
          <cell r="K282">
            <v>6340</v>
          </cell>
          <cell r="L282">
            <v>3750</v>
          </cell>
          <cell r="M282">
            <v>3750</v>
          </cell>
        </row>
        <row r="283">
          <cell r="A283" t="str">
            <v>НС-1633925</v>
          </cell>
          <cell r="B283" t="str">
            <v>RCW-120</v>
          </cell>
          <cell r="C283" t="str">
            <v>Проводной пульт для кассетных и канальных блоков серии ESPERTO</v>
          </cell>
          <cell r="D283">
            <v>0</v>
          </cell>
          <cell r="E283">
            <v>0</v>
          </cell>
          <cell r="F283">
            <v>0</v>
          </cell>
          <cell r="G283">
            <v>0</v>
          </cell>
          <cell r="H283">
            <v>0</v>
          </cell>
          <cell r="I283">
            <v>0</v>
          </cell>
          <cell r="J283">
            <v>7400</v>
          </cell>
          <cell r="K283">
            <v>6090</v>
          </cell>
          <cell r="L283">
            <v>3500</v>
          </cell>
          <cell r="M283">
            <v>3500</v>
          </cell>
        </row>
        <row r="284">
          <cell r="A284" t="str">
            <v>НС-1299004</v>
          </cell>
          <cell r="B284" t="str">
            <v>RCW-101</v>
          </cell>
          <cell r="C284" t="str">
            <v>Проводной пульт для кассетных и канальных блоков серии ESPERTO</v>
          </cell>
          <cell r="D284">
            <v>0</v>
          </cell>
          <cell r="E284">
            <v>0</v>
          </cell>
          <cell r="F284">
            <v>0</v>
          </cell>
          <cell r="G284">
            <v>0</v>
          </cell>
          <cell r="H284">
            <v>0</v>
          </cell>
          <cell r="I284">
            <v>0</v>
          </cell>
          <cell r="J284">
            <v>7400</v>
          </cell>
          <cell r="K284">
            <v>6090</v>
          </cell>
          <cell r="L284">
            <v>3500</v>
          </cell>
          <cell r="M284">
            <v>3500</v>
          </cell>
        </row>
        <row r="285">
          <cell r="A285" t="str">
            <v>НС-1299003</v>
          </cell>
          <cell r="B285" t="str">
            <v>RCW-100</v>
          </cell>
          <cell r="C285" t="str">
            <v>Проводной пульт для канальных и напольно-потолочных блоков серии ESPERTO</v>
          </cell>
          <cell r="D285">
            <v>0</v>
          </cell>
          <cell r="E285">
            <v>0</v>
          </cell>
          <cell r="F285">
            <v>0</v>
          </cell>
          <cell r="G285">
            <v>0</v>
          </cell>
          <cell r="H285">
            <v>0</v>
          </cell>
          <cell r="I285">
            <v>0</v>
          </cell>
          <cell r="J285">
            <v>6400</v>
          </cell>
          <cell r="K285">
            <v>5090</v>
          </cell>
          <cell r="L285">
            <v>2500</v>
          </cell>
          <cell r="M285">
            <v>2500</v>
          </cell>
        </row>
        <row r="286">
          <cell r="A286">
            <v>0</v>
          </cell>
          <cell r="B286" t="str">
            <v>ДРЕНАЖНЫЕ НАСОСЫ RED PUMP</v>
          </cell>
          <cell r="C286">
            <v>0</v>
          </cell>
          <cell r="D286">
            <v>0</v>
          </cell>
          <cell r="E286">
            <v>0</v>
          </cell>
          <cell r="F286">
            <v>0</v>
          </cell>
          <cell r="G286">
            <v>0</v>
          </cell>
          <cell r="H286">
            <v>0</v>
          </cell>
          <cell r="I286">
            <v>0</v>
          </cell>
          <cell r="J286">
            <v>0</v>
          </cell>
          <cell r="K286">
            <v>0</v>
          </cell>
          <cell r="L286">
            <v>0</v>
          </cell>
          <cell r="M286">
            <v>0</v>
          </cell>
        </row>
        <row r="287">
          <cell r="A287">
            <v>0</v>
          </cell>
          <cell r="B287" t="str">
            <v>Артикул</v>
          </cell>
          <cell r="C287" t="str">
            <v xml:space="preserve">Модель </v>
          </cell>
          <cell r="D287" t="str">
            <v>Параметры</v>
          </cell>
          <cell r="E287">
            <v>0</v>
          </cell>
          <cell r="F287" t="str">
            <v>Тип устройства</v>
          </cell>
          <cell r="G287" t="str">
            <v>Объем бака, мл</v>
          </cell>
          <cell r="H287" t="str">
            <v>Габариты (ДхВхГ), мм</v>
          </cell>
          <cell r="I287" t="str">
            <v>Вес нетто, кг</v>
          </cell>
          <cell r="J287" t="str">
            <v>РРЦ
руб</v>
          </cell>
          <cell r="K287" t="str">
            <v>РИЦ, руб</v>
          </cell>
          <cell r="L287" t="str">
            <v>Дилерская цена, руб</v>
          </cell>
          <cell r="M287" t="str">
            <v>Ваша Спец цена, руб</v>
          </cell>
        </row>
        <row r="288">
          <cell r="A288">
            <v>0</v>
          </cell>
          <cell r="B288">
            <v>0</v>
          </cell>
          <cell r="C288">
            <v>0</v>
          </cell>
          <cell r="D288" t="str">
            <v>Производит., л/ч</v>
          </cell>
          <cell r="E288" t="str">
            <v>Нагнет. по вертик.</v>
          </cell>
          <cell r="F288">
            <v>0</v>
          </cell>
          <cell r="G288">
            <v>0</v>
          </cell>
          <cell r="H288">
            <v>0</v>
          </cell>
          <cell r="I288">
            <v>0</v>
          </cell>
          <cell r="J288">
            <v>0</v>
          </cell>
          <cell r="K288">
            <v>0</v>
          </cell>
          <cell r="L288">
            <v>0</v>
          </cell>
          <cell r="M288">
            <v>0</v>
          </cell>
        </row>
        <row r="289">
          <cell r="A289" t="str">
            <v>НС-1415019</v>
          </cell>
          <cell r="B289" t="str">
            <v>RP-FL2015-R01</v>
          </cell>
          <cell r="C289" t="str">
            <v>RED FLOW 20л/ч прот.</v>
          </cell>
          <cell r="D289">
            <v>20</v>
          </cell>
          <cell r="E289">
            <v>15</v>
          </cell>
          <cell r="F289" t="str">
            <v>Проточная</v>
          </cell>
          <cell r="G289" t="str">
            <v>-</v>
          </cell>
          <cell r="H289" t="str">
            <v>183х30х33</v>
          </cell>
          <cell r="I289">
            <v>0.45</v>
          </cell>
          <cell r="J289">
            <v>4540</v>
          </cell>
          <cell r="K289">
            <v>4180</v>
          </cell>
          <cell r="L289">
            <v>3630</v>
          </cell>
          <cell r="M289">
            <v>3630</v>
          </cell>
        </row>
        <row r="290">
          <cell r="A290" t="str">
            <v>НС-1415020</v>
          </cell>
          <cell r="B290" t="str">
            <v>RP-FL3820-R01</v>
          </cell>
          <cell r="C290" t="str">
            <v>RED FLOW 38л/ч прот.</v>
          </cell>
          <cell r="D290">
            <v>38</v>
          </cell>
          <cell r="E290">
            <v>20</v>
          </cell>
          <cell r="F290" t="str">
            <v>Проточная</v>
          </cell>
          <cell r="G290" t="str">
            <v>-</v>
          </cell>
          <cell r="H290" t="str">
            <v>183х30х33</v>
          </cell>
          <cell r="I290">
            <v>0.45</v>
          </cell>
          <cell r="J290">
            <v>5030</v>
          </cell>
          <cell r="K290">
            <v>4630</v>
          </cell>
          <cell r="L290">
            <v>4020</v>
          </cell>
          <cell r="M290">
            <v>4020</v>
          </cell>
        </row>
        <row r="291">
          <cell r="A291" t="str">
            <v>НС-1415021</v>
          </cell>
          <cell r="B291" t="str">
            <v>RP-WA2015-D01</v>
          </cell>
          <cell r="C291" t="str">
            <v>RED WALL 20л/ч накоп.</v>
          </cell>
          <cell r="D291">
            <v>20</v>
          </cell>
          <cell r="E291">
            <v>15</v>
          </cell>
          <cell r="F291" t="str">
            <v>Накопительная</v>
          </cell>
          <cell r="G291">
            <v>0.3</v>
          </cell>
          <cell r="H291" t="str">
            <v>140х39х40</v>
          </cell>
          <cell r="I291">
            <v>0.56999999999999995</v>
          </cell>
          <cell r="J291">
            <v>4820</v>
          </cell>
          <cell r="K291">
            <v>4430</v>
          </cell>
          <cell r="L291">
            <v>3860</v>
          </cell>
          <cell r="M291">
            <v>3860</v>
          </cell>
        </row>
        <row r="292">
          <cell r="A292" t="str">
            <v>НС-1415022</v>
          </cell>
          <cell r="B292" t="str">
            <v>RP-WA3820-D01</v>
          </cell>
          <cell r="C292" t="str">
            <v>RED WALL 38л/ч накоп.</v>
          </cell>
          <cell r="D292">
            <v>38</v>
          </cell>
          <cell r="E292">
            <v>20</v>
          </cell>
          <cell r="F292" t="str">
            <v>Накопительная</v>
          </cell>
          <cell r="G292">
            <v>0.3</v>
          </cell>
          <cell r="H292" t="str">
            <v>140х39х40</v>
          </cell>
          <cell r="I292">
            <v>0.56999999999999995</v>
          </cell>
          <cell r="J292">
            <v>5310</v>
          </cell>
          <cell r="K292">
            <v>4890</v>
          </cell>
          <cell r="L292">
            <v>4250</v>
          </cell>
          <cell r="M292">
            <v>4250</v>
          </cell>
        </row>
        <row r="293">
          <cell r="A293">
            <v>0</v>
          </cell>
          <cell r="B293" t="str">
            <v>ДРЕНАЖНЫЕ НАСОСЫ GREEN PUMP</v>
          </cell>
          <cell r="C293">
            <v>0</v>
          </cell>
          <cell r="D293">
            <v>0</v>
          </cell>
          <cell r="E293">
            <v>0</v>
          </cell>
          <cell r="F293">
            <v>0</v>
          </cell>
          <cell r="G293">
            <v>0</v>
          </cell>
          <cell r="H293">
            <v>0</v>
          </cell>
          <cell r="I293">
            <v>0</v>
          </cell>
          <cell r="J293">
            <v>0</v>
          </cell>
          <cell r="K293">
            <v>0</v>
          </cell>
          <cell r="L293">
            <v>0</v>
          </cell>
          <cell r="M293">
            <v>0</v>
          </cell>
        </row>
        <row r="294">
          <cell r="A294">
            <v>0</v>
          </cell>
          <cell r="B294" t="str">
            <v>Артикул</v>
          </cell>
          <cell r="C294" t="str">
            <v xml:space="preserve">Модель </v>
          </cell>
          <cell r="D294" t="str">
            <v>Параметры</v>
          </cell>
          <cell r="E294">
            <v>0</v>
          </cell>
          <cell r="F294" t="str">
            <v>Тип устройства</v>
          </cell>
          <cell r="G294" t="str">
            <v>Объем бака, мл</v>
          </cell>
          <cell r="H294" t="str">
            <v>Габариты (ДхВхГ), мм</v>
          </cell>
          <cell r="I294" t="str">
            <v>Вес нетто, кг</v>
          </cell>
          <cell r="J294" t="str">
            <v>РРЦ
руб</v>
          </cell>
          <cell r="K294" t="str">
            <v>РИЦ, руб</v>
          </cell>
          <cell r="L294" t="str">
            <v>Дилерская цена, руб</v>
          </cell>
          <cell r="M294" t="str">
            <v>Ваша Спец цена, руб</v>
          </cell>
        </row>
        <row r="295">
          <cell r="A295">
            <v>0</v>
          </cell>
          <cell r="B295">
            <v>0</v>
          </cell>
          <cell r="C295">
            <v>0</v>
          </cell>
          <cell r="D295" t="str">
            <v>Производит., л/ч</v>
          </cell>
          <cell r="E295" t="str">
            <v>Нагнет. по вертик.</v>
          </cell>
          <cell r="F295">
            <v>0</v>
          </cell>
          <cell r="G295">
            <v>0</v>
          </cell>
          <cell r="H295">
            <v>0</v>
          </cell>
          <cell r="I295">
            <v>0</v>
          </cell>
          <cell r="J295">
            <v>0</v>
          </cell>
          <cell r="K295">
            <v>0</v>
          </cell>
          <cell r="L295">
            <v>0</v>
          </cell>
          <cell r="M295">
            <v>0</v>
          </cell>
        </row>
        <row r="296">
          <cell r="A296" t="str">
            <v>НС-1489615</v>
          </cell>
          <cell r="B296" t="str">
            <v>LP015-15FL</v>
          </cell>
          <cell r="C296" t="str">
            <v>MINI FLOW</v>
          </cell>
          <cell r="D296">
            <v>15</v>
          </cell>
          <cell r="E296">
            <v>15</v>
          </cell>
          <cell r="F296" t="str">
            <v>Проточная</v>
          </cell>
          <cell r="G296" t="str">
            <v>-</v>
          </cell>
          <cell r="H296" t="str">
            <v>115x40x30</v>
          </cell>
          <cell r="I296">
            <v>0.4</v>
          </cell>
          <cell r="J296">
            <v>3790</v>
          </cell>
          <cell r="K296">
            <v>3490</v>
          </cell>
          <cell r="L296">
            <v>3030</v>
          </cell>
          <cell r="M296">
            <v>3030</v>
          </cell>
        </row>
        <row r="297">
          <cell r="A297" t="str">
            <v>НС-1514830</v>
          </cell>
          <cell r="B297" t="str">
            <v>LP020-15FL</v>
          </cell>
          <cell r="C297" t="str">
            <v>GREEN FLOW</v>
          </cell>
          <cell r="D297">
            <v>20</v>
          </cell>
          <cell r="E297">
            <v>15</v>
          </cell>
          <cell r="F297" t="str">
            <v>Проточная</v>
          </cell>
          <cell r="G297" t="str">
            <v>-</v>
          </cell>
          <cell r="H297" t="str">
            <v>183х30х33</v>
          </cell>
          <cell r="I297">
            <v>0.45</v>
          </cell>
          <cell r="J297">
            <v>4540</v>
          </cell>
          <cell r="K297">
            <v>4180</v>
          </cell>
          <cell r="L297">
            <v>3630</v>
          </cell>
          <cell r="M297">
            <v>3630</v>
          </cell>
        </row>
        <row r="298">
          <cell r="A298" t="str">
            <v>НС-1514831</v>
          </cell>
          <cell r="B298" t="str">
            <v>LP038-20FL</v>
          </cell>
          <cell r="C298" t="str">
            <v>GREEN FLOW</v>
          </cell>
          <cell r="D298">
            <v>38</v>
          </cell>
          <cell r="E298">
            <v>20</v>
          </cell>
          <cell r="F298" t="str">
            <v>Проточная</v>
          </cell>
          <cell r="G298" t="str">
            <v>-</v>
          </cell>
          <cell r="H298" t="str">
            <v>183х30х33</v>
          </cell>
          <cell r="I298">
            <v>0.45</v>
          </cell>
          <cell r="J298">
            <v>5030</v>
          </cell>
          <cell r="K298">
            <v>4630</v>
          </cell>
          <cell r="L298">
            <v>4020</v>
          </cell>
          <cell r="M298">
            <v>4020</v>
          </cell>
        </row>
        <row r="299">
          <cell r="A299" t="str">
            <v>НС-1514832</v>
          </cell>
          <cell r="B299" t="str">
            <v>LP020-15WA</v>
          </cell>
          <cell r="C299" t="str">
            <v>WHITE WALL</v>
          </cell>
          <cell r="D299">
            <v>20</v>
          </cell>
          <cell r="E299">
            <v>15</v>
          </cell>
          <cell r="F299" t="str">
            <v>Накопительная</v>
          </cell>
          <cell r="G299">
            <v>0.3</v>
          </cell>
          <cell r="H299" t="str">
            <v>140х39х40</v>
          </cell>
          <cell r="I299">
            <v>0.56999999999999995</v>
          </cell>
          <cell r="J299">
            <v>4820</v>
          </cell>
          <cell r="K299">
            <v>4430</v>
          </cell>
          <cell r="L299">
            <v>3860</v>
          </cell>
          <cell r="M299">
            <v>3860</v>
          </cell>
        </row>
        <row r="300">
          <cell r="A300" t="str">
            <v>НС-1514833</v>
          </cell>
          <cell r="B300" t="str">
            <v>LP038-20WA</v>
          </cell>
          <cell r="C300" t="str">
            <v>WHITE WALL</v>
          </cell>
          <cell r="D300">
            <v>38</v>
          </cell>
          <cell r="E300">
            <v>20</v>
          </cell>
          <cell r="F300" t="str">
            <v>Накопительная</v>
          </cell>
          <cell r="G300">
            <v>0.3</v>
          </cell>
          <cell r="H300" t="str">
            <v>140х39х40</v>
          </cell>
          <cell r="I300">
            <v>0.56999999999999995</v>
          </cell>
          <cell r="J300">
            <v>5310</v>
          </cell>
          <cell r="K300">
            <v>4890</v>
          </cell>
          <cell r="L300">
            <v>4250</v>
          </cell>
          <cell r="M300">
            <v>4250</v>
          </cell>
        </row>
        <row r="301">
          <cell r="A301" t="str">
            <v>НС-1489617</v>
          </cell>
          <cell r="B301" t="str">
            <v>LP500-08TN</v>
          </cell>
          <cell r="C301" t="str">
            <v>GREEN TANK</v>
          </cell>
          <cell r="D301">
            <v>500</v>
          </cell>
          <cell r="E301">
            <v>8</v>
          </cell>
          <cell r="F301" t="str">
            <v>Накопительная</v>
          </cell>
          <cell r="G301" t="str">
            <v>-</v>
          </cell>
          <cell r="H301" t="str">
            <v>324x155x140</v>
          </cell>
          <cell r="I301">
            <v>1.36</v>
          </cell>
          <cell r="J301">
            <v>5030</v>
          </cell>
          <cell r="K301">
            <v>4630</v>
          </cell>
          <cell r="L301">
            <v>4020</v>
          </cell>
          <cell r="M301">
            <v>4020</v>
          </cell>
        </row>
        <row r="302">
          <cell r="A302">
            <v>0</v>
          </cell>
          <cell r="B302" t="str">
            <v>ЗИМНИЕ КОМПЛЕКТЫ И УСТРОЙСТВА РОТАЦИЙ</v>
          </cell>
          <cell r="C302">
            <v>0</v>
          </cell>
          <cell r="D302">
            <v>0</v>
          </cell>
          <cell r="E302">
            <v>0</v>
          </cell>
          <cell r="F302">
            <v>0</v>
          </cell>
          <cell r="G302">
            <v>0</v>
          </cell>
          <cell r="H302">
            <v>0</v>
          </cell>
          <cell r="I302">
            <v>0</v>
          </cell>
          <cell r="J302">
            <v>0</v>
          </cell>
          <cell r="K302">
            <v>0</v>
          </cell>
          <cell r="L302">
            <v>0</v>
          </cell>
          <cell r="M302">
            <v>0</v>
          </cell>
        </row>
        <row r="303">
          <cell r="A303" t="str">
            <v>Код</v>
          </cell>
          <cell r="B303" t="str">
            <v>Артикул</v>
          </cell>
          <cell r="C303" t="str">
            <v xml:space="preserve">Модель </v>
          </cell>
          <cell r="D303" t="str">
            <v>Описание комплекта</v>
          </cell>
          <cell r="E303">
            <v>0</v>
          </cell>
          <cell r="F303">
            <v>0</v>
          </cell>
          <cell r="G303">
            <v>0</v>
          </cell>
          <cell r="H303" t="str">
            <v>Габариты (ДхВхГ), мм</v>
          </cell>
          <cell r="I303" t="str">
            <v>Вес нетто, кг</v>
          </cell>
          <cell r="J303" t="str">
            <v>РРЦ
руб</v>
          </cell>
          <cell r="K303" t="str">
            <v>РИЦ, руб</v>
          </cell>
          <cell r="L303" t="str">
            <v>Дилерская цена, руб</v>
          </cell>
          <cell r="M303" t="str">
            <v>Ваша Спец цена, руб</v>
          </cell>
        </row>
        <row r="304">
          <cell r="A304">
            <v>0</v>
          </cell>
          <cell r="B304">
            <v>0</v>
          </cell>
          <cell r="C304">
            <v>0</v>
          </cell>
          <cell r="D304">
            <v>0</v>
          </cell>
          <cell r="E304">
            <v>0</v>
          </cell>
          <cell r="F304">
            <v>0</v>
          </cell>
          <cell r="G304">
            <v>0</v>
          </cell>
          <cell r="H304">
            <v>0</v>
          </cell>
          <cell r="I304">
            <v>0</v>
          </cell>
          <cell r="J304">
            <v>0</v>
          </cell>
          <cell r="K304">
            <v>0</v>
          </cell>
          <cell r="L304">
            <v>0</v>
          </cell>
          <cell r="M304">
            <v>0</v>
          </cell>
        </row>
        <row r="305">
          <cell r="A305" t="str">
            <v>НС-1238259</v>
          </cell>
          <cell r="B305" t="str">
            <v>SPL-HUSKY</v>
          </cell>
          <cell r="C305" t="str">
            <v>ХАСКИ (-30℃)</v>
          </cell>
          <cell r="D305" t="str">
            <v>Комплект: вариатор, нагрев дренажа и  компрессора</v>
          </cell>
          <cell r="E305">
            <v>0</v>
          </cell>
          <cell r="F305">
            <v>0</v>
          </cell>
          <cell r="G305">
            <v>0</v>
          </cell>
          <cell r="H305" t="str">
            <v>252х182х46</v>
          </cell>
          <cell r="I305">
            <v>0.5</v>
          </cell>
          <cell r="J305">
            <v>3060</v>
          </cell>
          <cell r="K305">
            <v>2820</v>
          </cell>
          <cell r="L305">
            <v>2450</v>
          </cell>
          <cell r="M305">
            <v>2450</v>
          </cell>
        </row>
        <row r="306">
          <cell r="A306" t="str">
            <v>НС-1238264</v>
          </cell>
          <cell r="B306" t="str">
            <v>SPL-HUSKYPRO</v>
          </cell>
          <cell r="C306" t="str">
            <v>ХАСКИ PRO (-40℃)</v>
          </cell>
          <cell r="D306" t="str">
            <v>Комплект: вариатор, нагрев дренажа, компр., капил. трубки</v>
          </cell>
          <cell r="E306">
            <v>0</v>
          </cell>
          <cell r="F306">
            <v>0</v>
          </cell>
          <cell r="G306">
            <v>0</v>
          </cell>
          <cell r="H306" t="str">
            <v>252х182х46</v>
          </cell>
          <cell r="I306">
            <v>0.65</v>
          </cell>
          <cell r="J306">
            <v>3670</v>
          </cell>
          <cell r="K306">
            <v>3380</v>
          </cell>
          <cell r="L306">
            <v>2940</v>
          </cell>
          <cell r="M306">
            <v>2940</v>
          </cell>
        </row>
        <row r="307">
          <cell r="A307" t="str">
            <v>НС-1629364</v>
          </cell>
          <cell r="B307" t="str">
            <v>LA3-HK30</v>
          </cell>
          <cell r="C307" t="str">
            <v xml:space="preserve">Зимний комплект до -30С </v>
          </cell>
          <cell r="D307" t="str">
            <v>Комплект: вариатор, нагрев дренажа и  компрессора</v>
          </cell>
          <cell r="E307">
            <v>0</v>
          </cell>
          <cell r="F307">
            <v>0</v>
          </cell>
          <cell r="G307">
            <v>0</v>
          </cell>
          <cell r="H307" t="str">
            <v>265х180х50</v>
          </cell>
          <cell r="I307">
            <v>0.34499999999999997</v>
          </cell>
          <cell r="J307">
            <v>3060</v>
          </cell>
          <cell r="K307">
            <v>2820</v>
          </cell>
          <cell r="L307">
            <v>2450</v>
          </cell>
          <cell r="M307">
            <v>2450</v>
          </cell>
        </row>
        <row r="308">
          <cell r="A308" t="str">
            <v>НС-1629365</v>
          </cell>
          <cell r="B308" t="str">
            <v>LA4-HK40</v>
          </cell>
          <cell r="C308" t="str">
            <v xml:space="preserve">Зимний комплект до -40С </v>
          </cell>
          <cell r="D308" t="str">
            <v>Комплект: вариатор, нагрев дренажа, компр., капил. трубки</v>
          </cell>
          <cell r="E308">
            <v>0</v>
          </cell>
          <cell r="F308">
            <v>0</v>
          </cell>
          <cell r="G308">
            <v>0</v>
          </cell>
          <cell r="H308" t="str">
            <v>265х180х50</v>
          </cell>
          <cell r="I308">
            <v>0.46500000000000002</v>
          </cell>
          <cell r="J308">
            <v>3670</v>
          </cell>
          <cell r="K308">
            <v>3380</v>
          </cell>
          <cell r="L308">
            <v>2940</v>
          </cell>
          <cell r="M308">
            <v>2940</v>
          </cell>
        </row>
        <row r="309">
          <cell r="A309" t="str">
            <v>НС-1238288</v>
          </cell>
          <cell r="B309" t="str">
            <v>SPL-RDV-1400</v>
          </cell>
          <cell r="C309" t="str">
            <v>RDV-1400</v>
          </cell>
          <cell r="D309" t="str">
            <v>Подогрев поддона внешн.блока шириной до 700мм</v>
          </cell>
          <cell r="E309">
            <v>0</v>
          </cell>
          <cell r="F309">
            <v>0</v>
          </cell>
          <cell r="G309">
            <v>0</v>
          </cell>
          <cell r="H309" t="str">
            <v>190x260x15</v>
          </cell>
          <cell r="I309">
            <v>0.308</v>
          </cell>
          <cell r="J309">
            <v>1010</v>
          </cell>
          <cell r="K309">
            <v>930</v>
          </cell>
          <cell r="L309">
            <v>810</v>
          </cell>
          <cell r="M309">
            <v>810</v>
          </cell>
        </row>
        <row r="310">
          <cell r="A310" t="str">
            <v>НС-1238290</v>
          </cell>
          <cell r="B310" t="str">
            <v>SPL-RDV-1600</v>
          </cell>
          <cell r="C310" t="str">
            <v>RDV-1600</v>
          </cell>
          <cell r="D310" t="str">
            <v>Подогрев поддона внешн.блока шириной до 800мм</v>
          </cell>
          <cell r="E310">
            <v>0</v>
          </cell>
          <cell r="F310">
            <v>0</v>
          </cell>
          <cell r="G310">
            <v>0</v>
          </cell>
          <cell r="H310" t="str">
            <v>190x260x15</v>
          </cell>
          <cell r="I310">
            <v>0.35199999999999998</v>
          </cell>
          <cell r="J310">
            <v>1110</v>
          </cell>
          <cell r="K310">
            <v>1020</v>
          </cell>
          <cell r="L310">
            <v>890</v>
          </cell>
          <cell r="M310">
            <v>890</v>
          </cell>
        </row>
        <row r="311">
          <cell r="A311" t="str">
            <v>НС-1238291</v>
          </cell>
          <cell r="B311" t="str">
            <v>SPL-RDV-2000</v>
          </cell>
          <cell r="C311" t="str">
            <v>RDV-2000</v>
          </cell>
          <cell r="D311" t="str">
            <v>Подогрев поддона внешн.блока шириной до 1000мм</v>
          </cell>
          <cell r="E311">
            <v>0</v>
          </cell>
          <cell r="F311">
            <v>0</v>
          </cell>
          <cell r="G311">
            <v>0</v>
          </cell>
          <cell r="H311" t="str">
            <v>190x260x15</v>
          </cell>
          <cell r="I311">
            <v>0.44</v>
          </cell>
          <cell r="J311">
            <v>1310</v>
          </cell>
          <cell r="K311">
            <v>1210</v>
          </cell>
          <cell r="L311">
            <v>1050</v>
          </cell>
          <cell r="M311">
            <v>1050</v>
          </cell>
        </row>
        <row r="312">
          <cell r="A312" t="str">
            <v>НС-1077763</v>
          </cell>
          <cell r="B312" t="str">
            <v>БУРР-1М</v>
          </cell>
          <cell r="C312" t="str">
            <v>БУРР-1М</v>
          </cell>
          <cell r="D312" t="str">
            <v>Блок ротации управляющий</v>
          </cell>
          <cell r="E312">
            <v>0</v>
          </cell>
          <cell r="F312">
            <v>0</v>
          </cell>
          <cell r="G312">
            <v>0</v>
          </cell>
          <cell r="H312" t="str">
            <v>150x90x75</v>
          </cell>
          <cell r="I312">
            <v>0.5</v>
          </cell>
          <cell r="J312">
            <v>7620</v>
          </cell>
          <cell r="K312">
            <v>7010</v>
          </cell>
          <cell r="L312">
            <v>6100</v>
          </cell>
          <cell r="M312">
            <v>6100</v>
          </cell>
        </row>
        <row r="313">
          <cell r="A313" t="str">
            <v>НС-1077764</v>
          </cell>
          <cell r="B313" t="str">
            <v>БИС-1М</v>
          </cell>
          <cell r="C313" t="str">
            <v>БИС-1М</v>
          </cell>
          <cell r="D313" t="str">
            <v>Блок ротации исполнительный (на каждый кондиционер)</v>
          </cell>
          <cell r="E313">
            <v>0</v>
          </cell>
          <cell r="F313">
            <v>0</v>
          </cell>
          <cell r="G313">
            <v>0</v>
          </cell>
          <cell r="H313" t="str">
            <v>130x85x45</v>
          </cell>
          <cell r="I313">
            <v>0.2</v>
          </cell>
          <cell r="J313">
            <v>2700</v>
          </cell>
          <cell r="K313">
            <v>2480</v>
          </cell>
          <cell r="L313">
            <v>2160</v>
          </cell>
          <cell r="M313">
            <v>2160</v>
          </cell>
        </row>
        <row r="314">
          <cell r="A314">
            <v>0</v>
          </cell>
          <cell r="B314" t="str">
            <v>ЗИМНИЙ КОМПЛЕКТ  (Работа на охлаждение до -40℃)</v>
          </cell>
          <cell r="C314">
            <v>0</v>
          </cell>
          <cell r="D314">
            <v>0</v>
          </cell>
          <cell r="E314">
            <v>0</v>
          </cell>
          <cell r="F314">
            <v>0</v>
          </cell>
          <cell r="G314">
            <v>0</v>
          </cell>
          <cell r="H314">
            <v>0</v>
          </cell>
          <cell r="I314">
            <v>0</v>
          </cell>
          <cell r="J314">
            <v>0</v>
          </cell>
          <cell r="K314">
            <v>0</v>
          </cell>
          <cell r="L314">
            <v>0</v>
          </cell>
          <cell r="M314">
            <v>0</v>
          </cell>
        </row>
        <row r="315">
          <cell r="A315" t="str">
            <v>НС-1645300</v>
          </cell>
          <cell r="B315" t="str">
            <v>Комплект зимнего регулирования для бытовых сплит-систем GLORIA, PANDORA, TRIUMPH c установкой</v>
          </cell>
          <cell r="C315">
            <v>0</v>
          </cell>
          <cell r="D315" t="str">
            <v>В комплект входит: регулятор давления конденсации; нагреватель картера; нагреватель дренажа; нагреватель капиллярной трубки.</v>
          </cell>
          <cell r="E315">
            <v>0</v>
          </cell>
          <cell r="F315">
            <v>0</v>
          </cell>
          <cell r="G315">
            <v>0</v>
          </cell>
          <cell r="H315">
            <v>0</v>
          </cell>
          <cell r="I315">
            <v>0</v>
          </cell>
          <cell r="J315">
            <v>12700</v>
          </cell>
          <cell r="K315">
            <v>11800</v>
          </cell>
          <cell r="L315">
            <v>6950</v>
          </cell>
          <cell r="M315">
            <v>6950</v>
          </cell>
        </row>
        <row r="316">
          <cell r="A316">
            <v>0</v>
          </cell>
          <cell r="B316" t="str">
            <v>ЭКРАНЫ-ОТРАЖАТЕЛИ СЕРИИ UMBRELLA</v>
          </cell>
          <cell r="C316">
            <v>0</v>
          </cell>
          <cell r="D316">
            <v>0</v>
          </cell>
          <cell r="E316">
            <v>0</v>
          </cell>
          <cell r="F316">
            <v>0</v>
          </cell>
          <cell r="G316">
            <v>0</v>
          </cell>
          <cell r="H316">
            <v>0</v>
          </cell>
          <cell r="I316">
            <v>0</v>
          </cell>
          <cell r="J316">
            <v>0</v>
          </cell>
          <cell r="K316">
            <v>0</v>
          </cell>
          <cell r="L316">
            <v>0</v>
          </cell>
          <cell r="M316">
            <v>0</v>
          </cell>
        </row>
        <row r="317">
          <cell r="A317" t="str">
            <v>НС-1242701</v>
          </cell>
          <cell r="B317" t="str">
            <v>SPL-SS-840</v>
          </cell>
          <cell r="C317" t="str">
            <v>SS-840</v>
          </cell>
          <cell r="D317" t="str">
            <v>Для настенных внутренних блоков, шириной до 84см</v>
          </cell>
          <cell r="E317">
            <v>0</v>
          </cell>
          <cell r="F317">
            <v>0</v>
          </cell>
          <cell r="G317">
            <v>0</v>
          </cell>
          <cell r="H317" t="str">
            <v>320х850х290</v>
          </cell>
          <cell r="I317">
            <v>1.39</v>
          </cell>
          <cell r="J317">
            <v>2140</v>
          </cell>
          <cell r="K317">
            <v>1970</v>
          </cell>
          <cell r="L317">
            <v>1710</v>
          </cell>
          <cell r="M317">
            <v>1710</v>
          </cell>
        </row>
        <row r="318">
          <cell r="A318" t="str">
            <v>НС-1242703</v>
          </cell>
          <cell r="B318" t="str">
            <v>SPL-SS-1200</v>
          </cell>
          <cell r="C318" t="str">
            <v>SS-1200</v>
          </cell>
          <cell r="D318" t="str">
            <v>Для настенных внутренних блоков, шириной до 120см</v>
          </cell>
          <cell r="E318">
            <v>0</v>
          </cell>
          <cell r="F318">
            <v>0</v>
          </cell>
          <cell r="G318">
            <v>0</v>
          </cell>
          <cell r="H318" t="str">
            <v>320х1300х290</v>
          </cell>
          <cell r="I318">
            <v>1.74</v>
          </cell>
          <cell r="J318">
            <v>2840</v>
          </cell>
          <cell r="K318">
            <v>2610</v>
          </cell>
          <cell r="L318">
            <v>2270</v>
          </cell>
          <cell r="M318">
            <v>2270</v>
          </cell>
        </row>
        <row r="319">
          <cell r="A319" t="str">
            <v>НС-1242704</v>
          </cell>
          <cell r="B319" t="str">
            <v>SPL-CA-400</v>
          </cell>
          <cell r="C319" t="str">
            <v>CA-400</v>
          </cell>
          <cell r="D319" t="str">
            <v>Для декор. панелей кассетных сплит-систем до 650мм</v>
          </cell>
          <cell r="E319">
            <v>0</v>
          </cell>
          <cell r="F319">
            <v>0</v>
          </cell>
          <cell r="G319">
            <v>0</v>
          </cell>
          <cell r="H319" t="str">
            <v>200х410х65</v>
          </cell>
          <cell r="I319">
            <v>0.66</v>
          </cell>
          <cell r="J319">
            <v>2090</v>
          </cell>
          <cell r="K319">
            <v>1920</v>
          </cell>
          <cell r="L319">
            <v>1670</v>
          </cell>
          <cell r="M319">
            <v>1670</v>
          </cell>
        </row>
        <row r="320">
          <cell r="A320" t="str">
            <v>НС-1242706</v>
          </cell>
          <cell r="B320" t="str">
            <v>SPL-CA-600</v>
          </cell>
          <cell r="C320" t="str">
            <v>CA-600</v>
          </cell>
          <cell r="D320" t="str">
            <v>Для декор. панелей кассетных сплит-систем до 950мм</v>
          </cell>
          <cell r="E320">
            <v>0</v>
          </cell>
          <cell r="F320">
            <v>0</v>
          </cell>
          <cell r="G320">
            <v>0</v>
          </cell>
          <cell r="H320" t="str">
            <v>200х610х65</v>
          </cell>
          <cell r="I320">
            <v>0.78</v>
          </cell>
          <cell r="J320">
            <v>2130</v>
          </cell>
          <cell r="K320">
            <v>1960</v>
          </cell>
          <cell r="L320">
            <v>1700</v>
          </cell>
          <cell r="M320">
            <v>1700</v>
          </cell>
        </row>
        <row r="321">
          <cell r="A321">
            <v>0</v>
          </cell>
          <cell r="B321" t="str">
            <v>ВАКУУМНЫЕ НАСОСЫ</v>
          </cell>
          <cell r="C321">
            <v>0</v>
          </cell>
          <cell r="D321">
            <v>0</v>
          </cell>
          <cell r="E321">
            <v>0</v>
          </cell>
          <cell r="F321">
            <v>0</v>
          </cell>
          <cell r="G321">
            <v>0</v>
          </cell>
          <cell r="H321">
            <v>0</v>
          </cell>
          <cell r="I321">
            <v>0</v>
          </cell>
          <cell r="J321">
            <v>0</v>
          </cell>
          <cell r="K321">
            <v>0</v>
          </cell>
          <cell r="L321">
            <v>0</v>
          </cell>
          <cell r="M321">
            <v>0</v>
          </cell>
        </row>
        <row r="322">
          <cell r="A322">
            <v>0</v>
          </cell>
          <cell r="B322" t="str">
            <v>Артикул</v>
          </cell>
          <cell r="C322" t="str">
            <v xml:space="preserve">Модель </v>
          </cell>
          <cell r="D322" t="str">
            <v>Описание</v>
          </cell>
          <cell r="E322">
            <v>0</v>
          </cell>
          <cell r="F322">
            <v>0</v>
          </cell>
          <cell r="G322">
            <v>0</v>
          </cell>
          <cell r="H322" t="str">
            <v>Габариты (ДхВхГ), мм</v>
          </cell>
          <cell r="I322" t="str">
            <v>Вес нетто, кг</v>
          </cell>
          <cell r="J322" t="str">
            <v>РРЦ
руб</v>
          </cell>
          <cell r="K322" t="str">
            <v>РИЦ, руб</v>
          </cell>
          <cell r="L322" t="str">
            <v>Дилерская цена, руб</v>
          </cell>
          <cell r="M322" t="str">
            <v>Ваша Спец цена, руб</v>
          </cell>
        </row>
        <row r="323">
          <cell r="A323">
            <v>0</v>
          </cell>
          <cell r="B323">
            <v>0</v>
          </cell>
          <cell r="C323">
            <v>0</v>
          </cell>
          <cell r="D323">
            <v>0</v>
          </cell>
          <cell r="E323">
            <v>0</v>
          </cell>
          <cell r="F323">
            <v>0</v>
          </cell>
          <cell r="G323">
            <v>0</v>
          </cell>
          <cell r="H323">
            <v>0</v>
          </cell>
          <cell r="I323">
            <v>0</v>
          </cell>
          <cell r="J323">
            <v>0</v>
          </cell>
          <cell r="K323">
            <v>0</v>
          </cell>
          <cell r="L323">
            <v>0</v>
          </cell>
          <cell r="M323">
            <v>0</v>
          </cell>
        </row>
        <row r="324">
          <cell r="A324" t="str">
            <v>НС-1431745</v>
          </cell>
          <cell r="B324" t="str">
            <v>RT-VP120-R410</v>
          </cell>
          <cell r="C324" t="str">
            <v>RT-VP120-R410</v>
          </cell>
          <cell r="D324" t="str">
            <v>1-ступ., 60л/мин, 60 microns, 1/4"SAE</v>
          </cell>
          <cell r="E324">
            <v>0</v>
          </cell>
          <cell r="F324">
            <v>0</v>
          </cell>
          <cell r="G324">
            <v>0</v>
          </cell>
          <cell r="H324" t="str">
            <v>122x285x218</v>
          </cell>
          <cell r="I324">
            <v>5.0999999999999996</v>
          </cell>
          <cell r="J324">
            <v>5830</v>
          </cell>
          <cell r="K324">
            <v>5360</v>
          </cell>
          <cell r="L324">
            <v>4664</v>
          </cell>
          <cell r="M324">
            <v>4664</v>
          </cell>
        </row>
        <row r="325">
          <cell r="A325" t="str">
            <v>НС-1431747</v>
          </cell>
          <cell r="B325" t="str">
            <v>RT-VP220-R410</v>
          </cell>
          <cell r="C325" t="str">
            <v>RT-VP220-R410</v>
          </cell>
          <cell r="D325" t="str">
            <v>2-ступ., 60л/мин, 15 microns, 1/4"SAE</v>
          </cell>
          <cell r="E325">
            <v>0</v>
          </cell>
          <cell r="F325">
            <v>0</v>
          </cell>
          <cell r="G325">
            <v>0</v>
          </cell>
          <cell r="H325" t="str">
            <v>122x230x313</v>
          </cell>
          <cell r="I325">
            <v>8.5</v>
          </cell>
          <cell r="J325">
            <v>11210</v>
          </cell>
          <cell r="K325">
            <v>10310</v>
          </cell>
          <cell r="L325">
            <v>8968</v>
          </cell>
          <cell r="M325">
            <v>8968</v>
          </cell>
        </row>
        <row r="326">
          <cell r="A326" t="str">
            <v>НС-1431748</v>
          </cell>
          <cell r="B326" t="str">
            <v>RT-VP220-R32</v>
          </cell>
          <cell r="C326" t="str">
            <v>RT-VP220-R32</v>
          </cell>
          <cell r="D326" t="str">
            <v>2-ступ., 60л/мин, 15 microns, 1/4"SAE, R32</v>
          </cell>
          <cell r="E326">
            <v>0</v>
          </cell>
          <cell r="F326">
            <v>0</v>
          </cell>
          <cell r="G326">
            <v>0</v>
          </cell>
          <cell r="H326" t="str">
            <v>230x122x313</v>
          </cell>
          <cell r="I326">
            <v>8</v>
          </cell>
          <cell r="J326">
            <v>12450</v>
          </cell>
          <cell r="K326">
            <v>11450</v>
          </cell>
          <cell r="L326">
            <v>9960</v>
          </cell>
          <cell r="M326">
            <v>9960</v>
          </cell>
        </row>
        <row r="327">
          <cell r="A327" t="str">
            <v>НС-1431749</v>
          </cell>
          <cell r="B327" t="str">
            <v>RT-VP240-R410</v>
          </cell>
          <cell r="C327" t="str">
            <v>RT-VP240-R410</v>
          </cell>
          <cell r="D327" t="str">
            <v>2-ступ., 120л/мин, 15 microns, 1/4"+3/8"SAE</v>
          </cell>
          <cell r="E327">
            <v>0</v>
          </cell>
          <cell r="F327">
            <v>0</v>
          </cell>
          <cell r="G327">
            <v>0</v>
          </cell>
          <cell r="H327" t="str">
            <v>137x243x345</v>
          </cell>
          <cell r="I327">
            <v>10</v>
          </cell>
          <cell r="J327">
            <v>16550</v>
          </cell>
          <cell r="K327">
            <v>15230</v>
          </cell>
          <cell r="L327">
            <v>13240</v>
          </cell>
          <cell r="M327">
            <v>13240</v>
          </cell>
        </row>
        <row r="328">
          <cell r="A328">
            <v>0</v>
          </cell>
          <cell r="B328" t="str">
            <v>МАНОМЕТРИЧЕСКИЕ КОЛЛЕКТОРЫ</v>
          </cell>
          <cell r="C328">
            <v>0</v>
          </cell>
          <cell r="D328">
            <v>0</v>
          </cell>
          <cell r="E328">
            <v>0</v>
          </cell>
          <cell r="F328">
            <v>0</v>
          </cell>
          <cell r="G328">
            <v>0</v>
          </cell>
          <cell r="H328">
            <v>0</v>
          </cell>
          <cell r="I328">
            <v>0</v>
          </cell>
          <cell r="J328">
            <v>0</v>
          </cell>
          <cell r="K328">
            <v>0</v>
          </cell>
          <cell r="L328">
            <v>0</v>
          </cell>
          <cell r="M328">
            <v>0</v>
          </cell>
        </row>
        <row r="329">
          <cell r="A329">
            <v>0</v>
          </cell>
          <cell r="B329" t="str">
            <v>Артикул</v>
          </cell>
          <cell r="C329" t="str">
            <v xml:space="preserve">Модель </v>
          </cell>
          <cell r="D329" t="str">
            <v>Описание</v>
          </cell>
          <cell r="E329">
            <v>0</v>
          </cell>
          <cell r="F329">
            <v>0</v>
          </cell>
          <cell r="G329">
            <v>0</v>
          </cell>
          <cell r="H329" t="str">
            <v>Габариты (ДхВхГ), мм</v>
          </cell>
          <cell r="I329" t="str">
            <v>Вес нетто, кг</v>
          </cell>
          <cell r="J329" t="str">
            <v>РРЦ
руб</v>
          </cell>
          <cell r="K329" t="str">
            <v>РИЦ, руб</v>
          </cell>
          <cell r="L329" t="str">
            <v>Дилерская цена, руб</v>
          </cell>
          <cell r="M329" t="str">
            <v>Ваша Спец цена, руб</v>
          </cell>
        </row>
        <row r="330">
          <cell r="A330">
            <v>0</v>
          </cell>
          <cell r="B330">
            <v>0</v>
          </cell>
          <cell r="C330">
            <v>0</v>
          </cell>
          <cell r="D330">
            <v>0</v>
          </cell>
          <cell r="E330">
            <v>0</v>
          </cell>
          <cell r="F330">
            <v>0</v>
          </cell>
          <cell r="G330">
            <v>0</v>
          </cell>
          <cell r="H330">
            <v>0</v>
          </cell>
          <cell r="I330">
            <v>0</v>
          </cell>
          <cell r="J330">
            <v>0</v>
          </cell>
          <cell r="K330">
            <v>0</v>
          </cell>
          <cell r="L330">
            <v>0</v>
          </cell>
          <cell r="M330">
            <v>0</v>
          </cell>
        </row>
        <row r="331">
          <cell r="A331" t="str">
            <v>НС-1432742</v>
          </cell>
          <cell r="B331" t="str">
            <v>RT-MG10BR-R410</v>
          </cell>
          <cell r="C331" t="str">
            <v>RT-MG10BR-R410</v>
          </cell>
          <cell r="D331" t="str">
            <v>1-вент, 2 штуц., R22/R32/R134/R410, М1/4", без шлангов</v>
          </cell>
          <cell r="E331">
            <v>0</v>
          </cell>
          <cell r="F331">
            <v>0</v>
          </cell>
          <cell r="G331">
            <v>0</v>
          </cell>
          <cell r="H331" t="str">
            <v>140х85х44</v>
          </cell>
          <cell r="I331">
            <v>0.38</v>
          </cell>
          <cell r="J331">
            <v>1050</v>
          </cell>
          <cell r="K331">
            <v>970</v>
          </cell>
          <cell r="L331">
            <v>840</v>
          </cell>
          <cell r="M331">
            <v>840</v>
          </cell>
        </row>
        <row r="332">
          <cell r="A332" t="str">
            <v>НС-1432743</v>
          </cell>
          <cell r="B332" t="str">
            <v>RT-MG20BR-R410</v>
          </cell>
          <cell r="C332" t="str">
            <v>RT-MG20BR-R410</v>
          </cell>
          <cell r="D332" t="str">
            <v>2-вент, 3 штуц., R22/R32/R134/R410, М1/4", без шлангов</v>
          </cell>
          <cell r="E332">
            <v>0</v>
          </cell>
          <cell r="F332">
            <v>0</v>
          </cell>
          <cell r="G332">
            <v>0</v>
          </cell>
          <cell r="H332" t="str">
            <v>160х175х65</v>
          </cell>
          <cell r="I332">
            <v>0.9</v>
          </cell>
          <cell r="J332">
            <v>2650</v>
          </cell>
          <cell r="K332">
            <v>2440</v>
          </cell>
          <cell r="L332">
            <v>2120</v>
          </cell>
          <cell r="M332">
            <v>2120</v>
          </cell>
        </row>
        <row r="333">
          <cell r="A333" t="str">
            <v>НС-1432744</v>
          </cell>
          <cell r="B333" t="str">
            <v>RT-MG20BU-R410</v>
          </cell>
          <cell r="C333" t="str">
            <v>RT-MG20BU-R410</v>
          </cell>
          <cell r="D333" t="str">
            <v>2-вент, 3 штуц., R22/R32/R134/R410, М1/4", без шлангов</v>
          </cell>
          <cell r="E333">
            <v>0</v>
          </cell>
          <cell r="F333">
            <v>0</v>
          </cell>
          <cell r="G333">
            <v>0</v>
          </cell>
          <cell r="H333" t="str">
            <v>167х177х66</v>
          </cell>
          <cell r="I333">
            <v>0.98</v>
          </cell>
          <cell r="J333">
            <v>3070</v>
          </cell>
          <cell r="K333">
            <v>2820</v>
          </cell>
          <cell r="L333">
            <v>2456</v>
          </cell>
          <cell r="M333">
            <v>2456</v>
          </cell>
        </row>
        <row r="334">
          <cell r="A334" t="str">
            <v>НС-1432745</v>
          </cell>
          <cell r="B334" t="str">
            <v>RT-MG20BL-R410</v>
          </cell>
          <cell r="C334" t="str">
            <v>RT-MG20BL-R410</v>
          </cell>
          <cell r="D334" t="str">
            <v>2-вент, 3 штуц., R22/R32/R134/R410, М1/4", без шлангов</v>
          </cell>
          <cell r="E334">
            <v>0</v>
          </cell>
          <cell r="F334">
            <v>0</v>
          </cell>
          <cell r="G334">
            <v>0</v>
          </cell>
          <cell r="H334" t="str">
            <v>160х163х68</v>
          </cell>
          <cell r="I334">
            <v>0.9</v>
          </cell>
          <cell r="J334">
            <v>3700</v>
          </cell>
          <cell r="K334">
            <v>3400</v>
          </cell>
          <cell r="L334">
            <v>2960</v>
          </cell>
          <cell r="M334">
            <v>2960</v>
          </cell>
        </row>
        <row r="335">
          <cell r="A335">
            <v>0</v>
          </cell>
          <cell r="B335" t="str">
            <v>ШЛАНГИ И АКСЕССУАРЫ</v>
          </cell>
          <cell r="C335">
            <v>0</v>
          </cell>
          <cell r="D335">
            <v>0</v>
          </cell>
          <cell r="E335">
            <v>0</v>
          </cell>
          <cell r="F335">
            <v>0</v>
          </cell>
          <cell r="G335">
            <v>0</v>
          </cell>
          <cell r="H335">
            <v>0</v>
          </cell>
          <cell r="I335">
            <v>0</v>
          </cell>
          <cell r="J335">
            <v>0</v>
          </cell>
          <cell r="K335">
            <v>0</v>
          </cell>
          <cell r="L335">
            <v>0</v>
          </cell>
          <cell r="M335">
            <v>0</v>
          </cell>
        </row>
        <row r="336">
          <cell r="A336">
            <v>0</v>
          </cell>
          <cell r="B336" t="str">
            <v>Артикул</v>
          </cell>
          <cell r="C336" t="str">
            <v xml:space="preserve">Модель </v>
          </cell>
          <cell r="D336" t="str">
            <v>Описание</v>
          </cell>
          <cell r="E336">
            <v>0</v>
          </cell>
          <cell r="F336">
            <v>0</v>
          </cell>
          <cell r="G336">
            <v>0</v>
          </cell>
          <cell r="H336" t="str">
            <v>Габариты (ДхВхГ), мм</v>
          </cell>
          <cell r="I336" t="str">
            <v>Вес нетто, кг</v>
          </cell>
          <cell r="J336" t="str">
            <v>РРЦ
руб</v>
          </cell>
          <cell r="K336" t="str">
            <v>РИЦ, руб</v>
          </cell>
          <cell r="L336" t="str">
            <v>Дилерская цена, руб</v>
          </cell>
          <cell r="M336" t="str">
            <v>Ваша Спец цена, руб</v>
          </cell>
        </row>
        <row r="337">
          <cell r="A337">
            <v>0</v>
          </cell>
          <cell r="B337">
            <v>0</v>
          </cell>
          <cell r="C337">
            <v>0</v>
          </cell>
          <cell r="D337">
            <v>0</v>
          </cell>
          <cell r="E337">
            <v>0</v>
          </cell>
          <cell r="F337">
            <v>0</v>
          </cell>
          <cell r="G337">
            <v>0</v>
          </cell>
          <cell r="H337">
            <v>0</v>
          </cell>
          <cell r="I337">
            <v>0</v>
          </cell>
          <cell r="J337">
            <v>0</v>
          </cell>
          <cell r="K337">
            <v>0</v>
          </cell>
          <cell r="L337">
            <v>0</v>
          </cell>
          <cell r="M337">
            <v>0</v>
          </cell>
        </row>
        <row r="338">
          <cell r="A338" t="str">
            <v>НС-1432746</v>
          </cell>
          <cell r="B338" t="str">
            <v>RT-HS-3/90</v>
          </cell>
          <cell r="C338" t="str">
            <v>RT-HS-3/90</v>
          </cell>
          <cell r="D338" t="str">
            <v>Шланги 90см, красный/синий 1/4х5/16"; желтый: 1/4х1/4", 55 bar</v>
          </cell>
          <cell r="E338">
            <v>0</v>
          </cell>
          <cell r="F338">
            <v>0</v>
          </cell>
          <cell r="G338">
            <v>0</v>
          </cell>
          <cell r="H338" t="str">
            <v>200х200х40</v>
          </cell>
          <cell r="I338">
            <v>0.44</v>
          </cell>
          <cell r="J338">
            <v>1180</v>
          </cell>
          <cell r="K338">
            <v>1090</v>
          </cell>
          <cell r="L338">
            <v>944</v>
          </cell>
          <cell r="M338">
            <v>944</v>
          </cell>
        </row>
        <row r="339">
          <cell r="A339" t="str">
            <v>НС-1432747</v>
          </cell>
          <cell r="B339" t="str">
            <v>RT-HS-3/110</v>
          </cell>
          <cell r="C339" t="str">
            <v>RT-HS-3/110</v>
          </cell>
          <cell r="D339" t="str">
            <v>Шланги 110см, красный/синий 1/4х5/16"; желтый: 1/4х1/4", 55 bar</v>
          </cell>
          <cell r="E339">
            <v>0</v>
          </cell>
          <cell r="F339">
            <v>0</v>
          </cell>
          <cell r="G339">
            <v>0</v>
          </cell>
          <cell r="H339" t="str">
            <v>200х200х50</v>
          </cell>
          <cell r="I339">
            <v>0.49</v>
          </cell>
          <cell r="J339">
            <v>1430</v>
          </cell>
          <cell r="K339">
            <v>1320</v>
          </cell>
          <cell r="L339">
            <v>1144</v>
          </cell>
          <cell r="M339">
            <v>1144</v>
          </cell>
        </row>
        <row r="340">
          <cell r="A340" t="str">
            <v>НС-1432748</v>
          </cell>
          <cell r="B340" t="str">
            <v>RT-HS-3/200</v>
          </cell>
          <cell r="C340" t="str">
            <v>RT-HS-3/200</v>
          </cell>
          <cell r="D340" t="str">
            <v>Шланги 200см, красный/синий 1/4х5/16"; желтый: 1/4х1/4", 55 bar</v>
          </cell>
          <cell r="E340">
            <v>0</v>
          </cell>
          <cell r="F340">
            <v>0</v>
          </cell>
          <cell r="G340">
            <v>0</v>
          </cell>
          <cell r="H340" t="str">
            <v>200х200х60</v>
          </cell>
          <cell r="I340">
            <v>0.6</v>
          </cell>
          <cell r="J340">
            <v>2540</v>
          </cell>
          <cell r="K340">
            <v>2340</v>
          </cell>
          <cell r="L340">
            <v>2032</v>
          </cell>
          <cell r="M340">
            <v>2032</v>
          </cell>
        </row>
        <row r="341">
          <cell r="A341" t="str">
            <v>НС-1432749</v>
          </cell>
          <cell r="B341" t="str">
            <v>RT-HS-3/300</v>
          </cell>
          <cell r="C341" t="str">
            <v>RT-HS-3/300</v>
          </cell>
          <cell r="D341" t="str">
            <v>Шланги 300см, красный/синий 1/4х5/16"; желтый: 1/4х1/4", 55 bar</v>
          </cell>
          <cell r="E341">
            <v>0</v>
          </cell>
          <cell r="F341">
            <v>0</v>
          </cell>
          <cell r="G341">
            <v>0</v>
          </cell>
          <cell r="H341" t="str">
            <v>280х360х50</v>
          </cell>
          <cell r="I341">
            <v>1.07</v>
          </cell>
          <cell r="J341">
            <v>3780</v>
          </cell>
          <cell r="K341">
            <v>3480</v>
          </cell>
          <cell r="L341">
            <v>3024</v>
          </cell>
          <cell r="M341">
            <v>3024</v>
          </cell>
        </row>
        <row r="342">
          <cell r="A342" t="str">
            <v>НС-1432750</v>
          </cell>
          <cell r="B342" t="str">
            <v>RT-AD78</v>
          </cell>
          <cell r="C342" t="str">
            <v>RT-AD78</v>
          </cell>
          <cell r="D342" t="str">
            <v>Переходник угловой 45°; с R410А на R22, 2 шт.</v>
          </cell>
          <cell r="E342">
            <v>0</v>
          </cell>
          <cell r="F342">
            <v>0</v>
          </cell>
          <cell r="G342">
            <v>0</v>
          </cell>
          <cell r="H342" t="str">
            <v>100х40х25</v>
          </cell>
          <cell r="I342">
            <v>0.09</v>
          </cell>
          <cell r="J342">
            <v>400</v>
          </cell>
          <cell r="K342">
            <v>370</v>
          </cell>
          <cell r="L342">
            <v>320</v>
          </cell>
          <cell r="M342">
            <v>320</v>
          </cell>
        </row>
        <row r="343">
          <cell r="A343" t="str">
            <v>НС-1432751</v>
          </cell>
          <cell r="B343" t="str">
            <v>RT-TG-1/4</v>
          </cell>
          <cell r="C343" t="str">
            <v>RT-TG-1/4</v>
          </cell>
          <cell r="D343" t="str">
            <v>Прокладки для шлангов 1/4", 20шт</v>
          </cell>
          <cell r="E343">
            <v>0</v>
          </cell>
          <cell r="F343">
            <v>0</v>
          </cell>
          <cell r="G343">
            <v>0</v>
          </cell>
          <cell r="H343" t="str">
            <v>70х50х10</v>
          </cell>
          <cell r="I343">
            <v>6.0000000000000001E-3</v>
          </cell>
          <cell r="J343">
            <v>90</v>
          </cell>
          <cell r="K343">
            <v>80</v>
          </cell>
          <cell r="L343">
            <v>72</v>
          </cell>
          <cell r="M343">
            <v>72</v>
          </cell>
        </row>
        <row r="344">
          <cell r="A344" t="str">
            <v>НС-1432752</v>
          </cell>
          <cell r="B344" t="str">
            <v>RT-TG-5/16</v>
          </cell>
          <cell r="C344" t="str">
            <v>RT-TG-5/16</v>
          </cell>
          <cell r="D344" t="str">
            <v>Прокладки для шлангов 5/16", 20шт</v>
          </cell>
          <cell r="E344">
            <v>0</v>
          </cell>
          <cell r="F344">
            <v>0</v>
          </cell>
          <cell r="G344">
            <v>0</v>
          </cell>
          <cell r="H344" t="str">
            <v>70х50х10</v>
          </cell>
          <cell r="I344">
            <v>6.0000000000000001E-3</v>
          </cell>
          <cell r="J344">
            <v>120</v>
          </cell>
          <cell r="K344">
            <v>110</v>
          </cell>
          <cell r="L344">
            <v>96</v>
          </cell>
          <cell r="M344">
            <v>96</v>
          </cell>
        </row>
        <row r="345">
          <cell r="A345" t="str">
            <v>НС-1432753</v>
          </cell>
          <cell r="B345" t="str">
            <v>RT-SV-1/4</v>
          </cell>
          <cell r="C345" t="str">
            <v>RT-SV-1/4</v>
          </cell>
          <cell r="D345" t="str">
            <v>Адаптер с нажимом на ниппель, диаметр 1/4", 1шт</v>
          </cell>
          <cell r="E345">
            <v>0</v>
          </cell>
          <cell r="F345">
            <v>0</v>
          </cell>
          <cell r="G345">
            <v>0</v>
          </cell>
          <cell r="H345" t="str">
            <v>100х40х25</v>
          </cell>
          <cell r="I345">
            <v>0.09</v>
          </cell>
          <cell r="J345">
            <v>970</v>
          </cell>
          <cell r="K345">
            <v>890</v>
          </cell>
          <cell r="L345">
            <v>776</v>
          </cell>
          <cell r="M345">
            <v>776</v>
          </cell>
        </row>
        <row r="346">
          <cell r="A346" t="str">
            <v>НС-1432754</v>
          </cell>
          <cell r="B346" t="str">
            <v>RT-SV-5/16</v>
          </cell>
          <cell r="C346" t="str">
            <v>RT-SV-5/16</v>
          </cell>
          <cell r="D346" t="str">
            <v>Адаптер с нажимом на ниппель, диаметр 5/16", 1шт</v>
          </cell>
          <cell r="E346">
            <v>0</v>
          </cell>
          <cell r="F346">
            <v>0</v>
          </cell>
          <cell r="G346">
            <v>0</v>
          </cell>
          <cell r="H346" t="str">
            <v>100х40х25</v>
          </cell>
          <cell r="I346">
            <v>0.09</v>
          </cell>
          <cell r="J346">
            <v>970</v>
          </cell>
          <cell r="K346">
            <v>890</v>
          </cell>
          <cell r="L346">
            <v>776</v>
          </cell>
          <cell r="M346">
            <v>776</v>
          </cell>
        </row>
        <row r="347">
          <cell r="A347">
            <v>0</v>
          </cell>
          <cell r="B347" t="str">
            <v>ШЛАНГИ И АКСЕССУАРЫ</v>
          </cell>
          <cell r="C347">
            <v>0</v>
          </cell>
          <cell r="D347">
            <v>0</v>
          </cell>
          <cell r="E347">
            <v>0</v>
          </cell>
          <cell r="F347">
            <v>0</v>
          </cell>
          <cell r="G347">
            <v>0</v>
          </cell>
          <cell r="H347">
            <v>0</v>
          </cell>
          <cell r="I347">
            <v>0</v>
          </cell>
          <cell r="J347">
            <v>0</v>
          </cell>
          <cell r="K347">
            <v>0</v>
          </cell>
          <cell r="L347">
            <v>0</v>
          </cell>
          <cell r="M347">
            <v>0</v>
          </cell>
        </row>
        <row r="348">
          <cell r="A348">
            <v>0</v>
          </cell>
          <cell r="B348" t="str">
            <v>Артикул</v>
          </cell>
          <cell r="C348" t="str">
            <v xml:space="preserve">Модель </v>
          </cell>
          <cell r="D348" t="str">
            <v>Описание</v>
          </cell>
          <cell r="E348">
            <v>0</v>
          </cell>
          <cell r="F348">
            <v>0</v>
          </cell>
          <cell r="G348">
            <v>0</v>
          </cell>
          <cell r="H348" t="str">
            <v>Габариты (ДхВхГ), мм</v>
          </cell>
          <cell r="I348" t="str">
            <v>Вес нетто, кг</v>
          </cell>
          <cell r="J348" t="str">
            <v>РРЦ
руб</v>
          </cell>
          <cell r="K348" t="str">
            <v>РИЦ, руб</v>
          </cell>
          <cell r="L348" t="str">
            <v>Дилерская цена, руб</v>
          </cell>
          <cell r="M348" t="str">
            <v>Ваша Спец цена, руб</v>
          </cell>
        </row>
        <row r="349">
          <cell r="A349">
            <v>0</v>
          </cell>
          <cell r="B349">
            <v>0</v>
          </cell>
          <cell r="C349">
            <v>0</v>
          </cell>
          <cell r="D349">
            <v>0</v>
          </cell>
          <cell r="E349">
            <v>0</v>
          </cell>
          <cell r="F349">
            <v>0</v>
          </cell>
          <cell r="G349">
            <v>0</v>
          </cell>
          <cell r="H349">
            <v>0</v>
          </cell>
          <cell r="I349">
            <v>0</v>
          </cell>
          <cell r="J349">
            <v>0</v>
          </cell>
          <cell r="K349">
            <v>0</v>
          </cell>
          <cell r="L349">
            <v>0</v>
          </cell>
          <cell r="M349">
            <v>0</v>
          </cell>
        </row>
        <row r="350">
          <cell r="A350" t="str">
            <v>НС-1484013</v>
          </cell>
          <cell r="B350" t="str">
            <v>RT-FT808-N01</v>
          </cell>
          <cell r="C350" t="str">
            <v>RT-FT808-N01</v>
          </cell>
          <cell r="D350" t="str">
            <v>Развальцовка эксцентриковая 1/4", 5/16",3/8",1/2",5/8",3/4"</v>
          </cell>
          <cell r="E350">
            <v>0</v>
          </cell>
          <cell r="F350">
            <v>0</v>
          </cell>
          <cell r="G350">
            <v>0</v>
          </cell>
          <cell r="H350" t="str">
            <v>268x225x45</v>
          </cell>
          <cell r="I350">
            <v>1.4970000000000001</v>
          </cell>
          <cell r="J350">
            <v>3480</v>
          </cell>
          <cell r="K350">
            <v>3200</v>
          </cell>
          <cell r="L350">
            <v>2784</v>
          </cell>
          <cell r="M350">
            <v>2784</v>
          </cell>
        </row>
        <row r="351">
          <cell r="A351" t="str">
            <v>НС-1484018</v>
          </cell>
          <cell r="B351" t="str">
            <v>RT-FT809-N01</v>
          </cell>
          <cell r="C351" t="str">
            <v>RT-FT809-N01</v>
          </cell>
          <cell r="D351" t="str">
            <v>Развальцовка эксцентриковая с трещеткой 1/4", 5/16",3/8",1/2",5/8",3/4"</v>
          </cell>
          <cell r="E351">
            <v>0</v>
          </cell>
          <cell r="F351">
            <v>0</v>
          </cell>
          <cell r="G351">
            <v>0</v>
          </cell>
          <cell r="H351" t="str">
            <v>268x225x45</v>
          </cell>
          <cell r="I351">
            <v>1.7250000000000001</v>
          </cell>
          <cell r="J351">
            <v>4720</v>
          </cell>
          <cell r="K351">
            <v>4340</v>
          </cell>
          <cell r="L351">
            <v>3776</v>
          </cell>
          <cell r="M351">
            <v>3776</v>
          </cell>
        </row>
        <row r="352">
          <cell r="A352" t="str">
            <v>НС-1484019</v>
          </cell>
          <cell r="B352" t="str">
            <v>RT-TC032-N01</v>
          </cell>
          <cell r="C352" t="str">
            <v>RT-TC032-N01</v>
          </cell>
          <cell r="D352" t="str">
            <v>Труборез 1/4 - 1-1/8"</v>
          </cell>
          <cell r="E352">
            <v>0</v>
          </cell>
          <cell r="F352">
            <v>0</v>
          </cell>
          <cell r="G352">
            <v>0</v>
          </cell>
          <cell r="H352" t="str">
            <v>232x132x42</v>
          </cell>
          <cell r="I352">
            <v>0.36799999999999999</v>
          </cell>
          <cell r="J352">
            <v>1320</v>
          </cell>
          <cell r="K352">
            <v>1210</v>
          </cell>
          <cell r="L352">
            <v>1056</v>
          </cell>
          <cell r="M352">
            <v>1056</v>
          </cell>
        </row>
        <row r="353">
          <cell r="A353" t="str">
            <v>НС-1493585</v>
          </cell>
          <cell r="B353" t="str">
            <v>RT-DT207-N01</v>
          </cell>
          <cell r="C353" t="str">
            <v>RT-DT207-N01</v>
          </cell>
          <cell r="D353" t="str">
            <v>Риммер-ручка алюм.</v>
          </cell>
          <cell r="E353">
            <v>0</v>
          </cell>
          <cell r="F353">
            <v>0</v>
          </cell>
          <cell r="G353">
            <v>0</v>
          </cell>
          <cell r="H353" t="str">
            <v>210x70x23</v>
          </cell>
          <cell r="I353">
            <v>7.0000000000000007E-2</v>
          </cell>
          <cell r="J353">
            <v>580</v>
          </cell>
          <cell r="K353">
            <v>530</v>
          </cell>
          <cell r="L353">
            <v>464</v>
          </cell>
          <cell r="M353">
            <v>464</v>
          </cell>
        </row>
        <row r="354">
          <cell r="A354" t="str">
            <v>НС-1492116</v>
          </cell>
          <cell r="B354" t="str">
            <v>RT-DT209-N01</v>
          </cell>
          <cell r="C354" t="str">
            <v>RT-DT209-N01</v>
          </cell>
          <cell r="D354" t="str">
            <v>Риммер бочонок 1/4" - 1-5/8"</v>
          </cell>
          <cell r="E354">
            <v>0</v>
          </cell>
          <cell r="F354">
            <v>0</v>
          </cell>
          <cell r="G354">
            <v>0</v>
          </cell>
          <cell r="H354" t="str">
            <v>140x110x50</v>
          </cell>
          <cell r="I354">
            <v>5.5E-2</v>
          </cell>
          <cell r="J354">
            <v>390</v>
          </cell>
          <cell r="K354">
            <v>360</v>
          </cell>
          <cell r="L354">
            <v>312</v>
          </cell>
          <cell r="M354">
            <v>312</v>
          </cell>
        </row>
        <row r="355">
          <cell r="A355" t="str">
            <v>НС-1484022</v>
          </cell>
          <cell r="B355" t="str">
            <v>RT-SP102-N01</v>
          </cell>
          <cell r="C355" t="str">
            <v>RT-SP102-N01</v>
          </cell>
          <cell r="D355" t="str">
            <v>Набор трубогибов пружинных 1/4'', 5/16'', 3/8'', 1/2'', 5/8''</v>
          </cell>
          <cell r="E355">
            <v>0</v>
          </cell>
          <cell r="F355">
            <v>0</v>
          </cell>
          <cell r="G355">
            <v>0</v>
          </cell>
          <cell r="H355" t="str">
            <v>210x80x30</v>
          </cell>
          <cell r="I355">
            <v>0.30299999999999999</v>
          </cell>
          <cell r="J355">
            <v>370</v>
          </cell>
          <cell r="K355">
            <v>340</v>
          </cell>
          <cell r="L355">
            <v>296</v>
          </cell>
          <cell r="M355">
            <v>296</v>
          </cell>
        </row>
        <row r="356">
          <cell r="A356" t="str">
            <v>НС-1484024</v>
          </cell>
          <cell r="B356" t="str">
            <v>RT-TE023-N01</v>
          </cell>
          <cell r="C356" t="str">
            <v>RT-TE023-N01</v>
          </cell>
          <cell r="D356" t="str">
            <v>Труборасширитель экспанд. 1/4'', 5/16'', 3/8'', 1/2'', 5/8'', 3/4'', 7/8''</v>
          </cell>
          <cell r="E356">
            <v>0</v>
          </cell>
          <cell r="F356">
            <v>0</v>
          </cell>
          <cell r="G356">
            <v>0</v>
          </cell>
          <cell r="H356" t="str">
            <v>200x180x30</v>
          </cell>
          <cell r="I356">
            <v>0.42</v>
          </cell>
          <cell r="J356">
            <v>1620</v>
          </cell>
          <cell r="K356">
            <v>1490</v>
          </cell>
          <cell r="L356">
            <v>1296</v>
          </cell>
          <cell r="M356">
            <v>1296</v>
          </cell>
        </row>
        <row r="357">
          <cell r="A357" t="str">
            <v>НС-1489119</v>
          </cell>
          <cell r="B357" t="str">
            <v>RT-BL032-N01</v>
          </cell>
          <cell r="C357" t="str">
            <v>RT-BL032-N01</v>
          </cell>
          <cell r="D357" t="str">
            <v>Ролик режущий для трубореза RT-TC032-N01, компл. 6шт</v>
          </cell>
          <cell r="E357">
            <v>0</v>
          </cell>
          <cell r="F357">
            <v>0</v>
          </cell>
          <cell r="G357">
            <v>0</v>
          </cell>
          <cell r="H357" t="str">
            <v>110х190х10</v>
          </cell>
          <cell r="I357">
            <v>0.09</v>
          </cell>
          <cell r="J357">
            <v>1130</v>
          </cell>
          <cell r="K357">
            <v>1040</v>
          </cell>
          <cell r="L357">
            <v>904</v>
          </cell>
          <cell r="M357">
            <v>904</v>
          </cell>
        </row>
        <row r="358">
          <cell r="A358" t="str">
            <v>НС-1489121</v>
          </cell>
          <cell r="B358" t="str">
            <v>RT-BL101-N01</v>
          </cell>
          <cell r="C358" t="str">
            <v>RT-BL101-N01</v>
          </cell>
          <cell r="D358" t="str">
            <v>Лезвие для риммера RT-DT101-N01, компл. 10шт</v>
          </cell>
          <cell r="E358">
            <v>0</v>
          </cell>
          <cell r="F358">
            <v>0</v>
          </cell>
          <cell r="G358">
            <v>0</v>
          </cell>
          <cell r="H358" t="str">
            <v>90х110х10</v>
          </cell>
          <cell r="I358">
            <v>3.5000000000000003E-2</v>
          </cell>
          <cell r="J358">
            <v>630</v>
          </cell>
          <cell r="K358">
            <v>580</v>
          </cell>
          <cell r="L358">
            <v>504</v>
          </cell>
          <cell r="M358">
            <v>504</v>
          </cell>
        </row>
        <row r="359">
          <cell r="A359">
            <v>0</v>
          </cell>
          <cell r="B359" t="str">
            <v>УНИВЕРСАЛЬНЫЕ СМЕННЫЕ ФИЛЬТРЫ</v>
          </cell>
          <cell r="C359">
            <v>0</v>
          </cell>
          <cell r="D359">
            <v>0</v>
          </cell>
          <cell r="E359">
            <v>0</v>
          </cell>
          <cell r="F359">
            <v>0</v>
          </cell>
          <cell r="G359">
            <v>0</v>
          </cell>
          <cell r="H359">
            <v>0</v>
          </cell>
          <cell r="I359">
            <v>0</v>
          </cell>
          <cell r="J359">
            <v>0</v>
          </cell>
          <cell r="K359">
            <v>0</v>
          </cell>
          <cell r="L359">
            <v>0</v>
          </cell>
          <cell r="M359">
            <v>0</v>
          </cell>
        </row>
        <row r="360">
          <cell r="A360" t="str">
            <v>НС-1245638</v>
          </cell>
          <cell r="B360" t="str">
            <v>SPL-CSF</v>
          </cell>
          <cell r="C360" t="str">
            <v>Carbon sponge filter</v>
          </cell>
          <cell r="D360" t="str">
            <v>Губчатый фильтр угольный для установки на сетчатый фильтр</v>
          </cell>
          <cell r="E360">
            <v>0</v>
          </cell>
          <cell r="F360">
            <v>0</v>
          </cell>
          <cell r="G360">
            <v>0</v>
          </cell>
          <cell r="H360" t="str">
            <v>50x217x5</v>
          </cell>
          <cell r="I360">
            <v>4.0000000000000001E-3</v>
          </cell>
          <cell r="J360">
            <v>160</v>
          </cell>
          <cell r="K360">
            <v>150</v>
          </cell>
          <cell r="L360">
            <v>130</v>
          </cell>
          <cell r="M360">
            <v>130</v>
          </cell>
        </row>
        <row r="361">
          <cell r="A361" t="str">
            <v>НС-1245641</v>
          </cell>
          <cell r="B361" t="str">
            <v>SPL-SIF</v>
          </cell>
          <cell r="C361" t="str">
            <v>Silver Ion filter</v>
          </cell>
          <cell r="D361" t="str">
            <v>Губчатый фильтр с ионами серебра для установки на сетчатый фильтр</v>
          </cell>
          <cell r="E361">
            <v>0</v>
          </cell>
          <cell r="F361">
            <v>0</v>
          </cell>
          <cell r="G361">
            <v>0</v>
          </cell>
          <cell r="H361" t="str">
            <v>50x217x5</v>
          </cell>
          <cell r="I361">
            <v>3.3999999999999998E-3</v>
          </cell>
          <cell r="J361">
            <v>160</v>
          </cell>
          <cell r="K361">
            <v>150</v>
          </cell>
          <cell r="L361">
            <v>130</v>
          </cell>
          <cell r="M361">
            <v>130</v>
          </cell>
        </row>
        <row r="362">
          <cell r="A362" t="str">
            <v>НС-1339600</v>
          </cell>
          <cell r="B362" t="str">
            <v>SPL-BSH</v>
          </cell>
          <cell r="C362" t="str">
            <v>Bio-sterilizing HEPA</v>
          </cell>
          <cell r="D362" t="str">
            <v>Хепа фильтр тонкой очистки для установки на сетчатый фильтр</v>
          </cell>
          <cell r="E362">
            <v>0</v>
          </cell>
          <cell r="F362">
            <v>0</v>
          </cell>
          <cell r="G362">
            <v>0</v>
          </cell>
          <cell r="H362" t="str">
            <v>50x217x5</v>
          </cell>
          <cell r="I362">
            <v>3.3999999999999998E-3</v>
          </cell>
          <cell r="J362">
            <v>160</v>
          </cell>
          <cell r="K362">
            <v>150</v>
          </cell>
          <cell r="L362">
            <v>130</v>
          </cell>
          <cell r="M362">
            <v>130</v>
          </cell>
        </row>
        <row r="363">
          <cell r="A363" t="str">
            <v>НС-1414750</v>
          </cell>
          <cell r="B363" t="str">
            <v xml:space="preserve">RCI-RF H11 </v>
          </cell>
          <cell r="C363" t="str">
            <v xml:space="preserve">RCI-RF H11 </v>
          </cell>
          <cell r="D363" t="str">
            <v>HEPA фильтр H11 для моделей   RCI-RF30HN и RCI-RF40HN</v>
          </cell>
          <cell r="E363">
            <v>0</v>
          </cell>
          <cell r="F363">
            <v>0</v>
          </cell>
          <cell r="G363">
            <v>0</v>
          </cell>
          <cell r="H363" t="str">
            <v>155×138×16</v>
          </cell>
          <cell r="I363">
            <v>4.8000000000000001E-2</v>
          </cell>
          <cell r="J363">
            <v>3100</v>
          </cell>
          <cell r="K363">
            <v>2770</v>
          </cell>
          <cell r="L363">
            <v>1840</v>
          </cell>
          <cell r="M363">
            <v>1840</v>
          </cell>
        </row>
        <row r="364">
          <cell r="A364" t="str">
            <v>НС-1511465</v>
          </cell>
          <cell r="B364" t="str">
            <v>RCI-RFS H11 (ROYAL FRESH STANDARD)</v>
          </cell>
          <cell r="C364" t="str">
            <v>RCI-RFS H11</v>
          </cell>
          <cell r="D364" t="str">
            <v>HEPA фильтр H11 для моделей   RCI-RFS28HN и RCI-RFS35HN</v>
          </cell>
          <cell r="E364">
            <v>0</v>
          </cell>
          <cell r="F364">
            <v>0</v>
          </cell>
          <cell r="G364">
            <v>0</v>
          </cell>
          <cell r="H364" t="str">
            <v>167x123x16</v>
          </cell>
          <cell r="I364">
            <v>4.8000000000000001E-2</v>
          </cell>
          <cell r="J364">
            <v>3100</v>
          </cell>
          <cell r="K364">
            <v>2770</v>
          </cell>
          <cell r="L364">
            <v>1840</v>
          </cell>
          <cell r="M364">
            <v>1840</v>
          </cell>
        </row>
        <row r="365">
          <cell r="A365">
            <v>0</v>
          </cell>
          <cell r="B365" t="str">
            <v>ФРЕОН</v>
          </cell>
          <cell r="C365">
            <v>0</v>
          </cell>
          <cell r="D365">
            <v>0</v>
          </cell>
          <cell r="E365">
            <v>0</v>
          </cell>
          <cell r="F365">
            <v>0</v>
          </cell>
          <cell r="G365">
            <v>0</v>
          </cell>
          <cell r="H365">
            <v>0</v>
          </cell>
          <cell r="I365">
            <v>0</v>
          </cell>
          <cell r="J365">
            <v>0</v>
          </cell>
          <cell r="K365">
            <v>0</v>
          </cell>
          <cell r="L365">
            <v>0</v>
          </cell>
          <cell r="M365">
            <v>0</v>
          </cell>
        </row>
        <row r="366">
          <cell r="A366" t="str">
            <v>НС-1440118</v>
          </cell>
          <cell r="B366" t="str">
            <v>Хладон (фреон) R32, 9,5кг</v>
          </cell>
          <cell r="C366" t="str">
            <v>Баллон</v>
          </cell>
          <cell r="D366">
            <v>0</v>
          </cell>
          <cell r="E366">
            <v>0</v>
          </cell>
          <cell r="F366">
            <v>0</v>
          </cell>
          <cell r="G366">
            <v>0</v>
          </cell>
          <cell r="H366" t="str">
            <v>250x250x430</v>
          </cell>
          <cell r="I366">
            <v>13.9</v>
          </cell>
          <cell r="J366">
            <v>8450</v>
          </cell>
          <cell r="K366">
            <v>7770</v>
          </cell>
          <cell r="L366">
            <v>6760</v>
          </cell>
          <cell r="M366">
            <v>6760</v>
          </cell>
        </row>
        <row r="367">
          <cell r="A367" t="str">
            <v>НС-1440117</v>
          </cell>
          <cell r="B367" t="str">
            <v>Хладон (фреон) R410А, 11,3кг</v>
          </cell>
          <cell r="C367" t="str">
            <v>Баллон</v>
          </cell>
          <cell r="D367">
            <v>0</v>
          </cell>
          <cell r="E367">
            <v>0</v>
          </cell>
          <cell r="F367">
            <v>0</v>
          </cell>
          <cell r="G367">
            <v>0</v>
          </cell>
          <cell r="H367" t="str">
            <v>250x250x430</v>
          </cell>
          <cell r="I367">
            <v>15.3</v>
          </cell>
          <cell r="J367">
            <v>8620</v>
          </cell>
          <cell r="K367">
            <v>7930</v>
          </cell>
          <cell r="L367">
            <v>6896</v>
          </cell>
          <cell r="M367">
            <v>6896</v>
          </cell>
        </row>
        <row r="368">
          <cell r="A368" t="str">
            <v>НС-1440117</v>
          </cell>
          <cell r="B368" t="str">
            <v>Хладон (фреон) R134А, 16,6кг</v>
          </cell>
          <cell r="C368" t="str">
            <v>Баллон</v>
          </cell>
          <cell r="D368">
            <v>0</v>
          </cell>
          <cell r="E368">
            <v>0</v>
          </cell>
          <cell r="F368">
            <v>0</v>
          </cell>
          <cell r="G368">
            <v>0</v>
          </cell>
          <cell r="H368" t="str">
            <v>250x250x430</v>
          </cell>
          <cell r="I368">
            <v>15.3</v>
          </cell>
          <cell r="J368">
            <v>11000</v>
          </cell>
          <cell r="K368">
            <v>10120</v>
          </cell>
          <cell r="L368">
            <v>8800</v>
          </cell>
          <cell r="M368">
            <v>8800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Скидка "/>
      <sheetName val="КРАТКИЙ ПРАЙС СПЛИТЫ"/>
      <sheetName val="RAC ON-OFF"/>
      <sheetName val="RAC INVERTER+ПРИТОЧ. ВЕНТИЛЯЦИЯ"/>
      <sheetName val="RAC INVERTER"/>
      <sheetName val="FREE MATCH"/>
      <sheetName val="LCAC INVERTER"/>
      <sheetName val="LCAC ON-OFF"/>
      <sheetName val="АКСЕССУАРЫ RAC&amp;LCAC&amp;FM"/>
      <sheetName val="PORTABLE"/>
      <sheetName val="Аксессуары для МК"/>
      <sheetName val="Осушители"/>
    </sheetNames>
    <sheetDataSet>
      <sheetData sheetId="0">
        <row r="8">
          <cell r="D8">
            <v>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hisense-air.ru/product/premium-champagne-super-dc-inv-r32/" TargetMode="External"/><Relationship Id="rId18" Type="http://schemas.openxmlformats.org/officeDocument/2006/relationships/hyperlink" Target="https://hisense-air.ru/product/smart-dc-inv-r32/" TargetMode="External"/><Relationship Id="rId26" Type="http://schemas.openxmlformats.org/officeDocument/2006/relationships/hyperlink" Target="https://hisense-air.ru/product/era-classic-a/" TargetMode="External"/><Relationship Id="rId39" Type="http://schemas.openxmlformats.org/officeDocument/2006/relationships/hyperlink" Target="https://hisense-air.ru/product/klassicheskie-split-sistemy-goal-classic-a/" TargetMode="External"/><Relationship Id="rId21" Type="http://schemas.openxmlformats.org/officeDocument/2006/relationships/hyperlink" Target="http://hisense-air.ru/product/neo-premium-classic-a-upgrade/" TargetMode="External"/><Relationship Id="rId34" Type="http://schemas.openxmlformats.org/officeDocument/2006/relationships/hyperlink" Target="https://hisense-air.ru/product/invertornie-split-sistemy-vision-pro-superior-dc-inverter/" TargetMode="External"/><Relationship Id="rId42" Type="http://schemas.openxmlformats.org/officeDocument/2006/relationships/hyperlink" Target="http://hisense-air.ru/product/neo-premium-classic-a-upgrade/" TargetMode="External"/><Relationship Id="rId47" Type="http://schemas.openxmlformats.org/officeDocument/2006/relationships/hyperlink" Target="http://hisense-air.ru/product/neo-premium-classic-a-upgrade/" TargetMode="External"/><Relationship Id="rId50" Type="http://schemas.openxmlformats.org/officeDocument/2006/relationships/hyperlink" Target="http://hisense-air.ru/product/neo-premium-classic-a-upgrade/" TargetMode="External"/><Relationship Id="rId55" Type="http://schemas.openxmlformats.org/officeDocument/2006/relationships/hyperlink" Target="https://hisense-air.ru/product/black-crystal-super-dc-inverter/" TargetMode="External"/><Relationship Id="rId7" Type="http://schemas.openxmlformats.org/officeDocument/2006/relationships/hyperlink" Target="http://hisense-air.ru/product/neo-premium-classic-a-upgrade/" TargetMode="External"/><Relationship Id="rId2" Type="http://schemas.openxmlformats.org/officeDocument/2006/relationships/hyperlink" Target="http://hisense-air.ru/product/neo-premium-classic-a-upgrade/" TargetMode="External"/><Relationship Id="rId16" Type="http://schemas.openxmlformats.org/officeDocument/2006/relationships/hyperlink" Target="http://hisense-air.ru/product/neo-premium-classic-a-upgrade/" TargetMode="External"/><Relationship Id="rId29" Type="http://schemas.openxmlformats.org/officeDocument/2006/relationships/hyperlink" Target="https://hisense-air.ru/product/easy-classic-a/" TargetMode="External"/><Relationship Id="rId11" Type="http://schemas.openxmlformats.org/officeDocument/2006/relationships/hyperlink" Target="https://hisense-air.ru/product/air-sensation/" TargetMode="External"/><Relationship Id="rId24" Type="http://schemas.openxmlformats.org/officeDocument/2006/relationships/hyperlink" Target="https://breez.ru/catalog/mobilnie-kondicioneri/mob-cond-v" TargetMode="External"/><Relationship Id="rId32" Type="http://schemas.openxmlformats.org/officeDocument/2006/relationships/hyperlink" Target="https://hisense-air.ru/product/invertornie-split-sistemy-vision-pro-carbon-superior-dc-inverter/" TargetMode="External"/><Relationship Id="rId37" Type="http://schemas.openxmlformats.org/officeDocument/2006/relationships/hyperlink" Target="https://hisense-air.ru/product/zoom-dc-inverter/" TargetMode="External"/><Relationship Id="rId40" Type="http://schemas.openxmlformats.org/officeDocument/2006/relationships/hyperlink" Target="http://hisense-air.ru/product/neo-premium-classic-a-upgrade/" TargetMode="External"/><Relationship Id="rId45" Type="http://schemas.openxmlformats.org/officeDocument/2006/relationships/hyperlink" Target="https://hisense-air.ru/product/zoom-dc-inverter/" TargetMode="External"/><Relationship Id="rId53" Type="http://schemas.openxmlformats.org/officeDocument/2006/relationships/hyperlink" Target="http://hisense-air.ru/product/neo-premium-classic-a-upgrade/" TargetMode="External"/><Relationship Id="rId58" Type="http://schemas.openxmlformats.org/officeDocument/2006/relationships/printerSettings" Target="../printerSettings/printerSettings2.bin"/><Relationship Id="rId5" Type="http://schemas.openxmlformats.org/officeDocument/2006/relationships/hyperlink" Target="http://hisense-air.ru/product/neo-premium-classic-a-upgrade/" TargetMode="External"/><Relationship Id="rId19" Type="http://schemas.openxmlformats.org/officeDocument/2006/relationships/hyperlink" Target="https://hisense-air.ru/product/crystal-black-classic-a/" TargetMode="External"/><Relationship Id="rId4" Type="http://schemas.openxmlformats.org/officeDocument/2006/relationships/hyperlink" Target="http://hisense-air.ru/product/neo-premium-classic-a-upgrade/" TargetMode="External"/><Relationship Id="rId9" Type="http://schemas.openxmlformats.org/officeDocument/2006/relationships/hyperlink" Target="http://hisense-air.ru/product/neo-premium-classic-a-upgrade/" TargetMode="External"/><Relationship Id="rId14" Type="http://schemas.openxmlformats.org/officeDocument/2006/relationships/hyperlink" Target="https://hisense-air.ru/product/red-crystal-super-dc-inv/" TargetMode="External"/><Relationship Id="rId22" Type="http://schemas.openxmlformats.org/officeDocument/2006/relationships/hyperlink" Target="https://hisense-air.ru/product/black-crystal-super-dc-inverter/" TargetMode="External"/><Relationship Id="rId27" Type="http://schemas.openxmlformats.org/officeDocument/2006/relationships/hyperlink" Target="http://hisense-air.ru/product/neo-premium-classic-a-upgrade/" TargetMode="External"/><Relationship Id="rId30" Type="http://schemas.openxmlformats.org/officeDocument/2006/relationships/hyperlink" Target="https://hisense-air.ru/product/invertornie-split-sistemy-goal-dc-inverter/" TargetMode="External"/><Relationship Id="rId35" Type="http://schemas.openxmlformats.org/officeDocument/2006/relationships/hyperlink" Target="https://hisense-air.ru/product/invertornie-split-sistemy-vision-pro-carbon-superior-dc-inverter/" TargetMode="External"/><Relationship Id="rId43" Type="http://schemas.openxmlformats.org/officeDocument/2006/relationships/hyperlink" Target="https://hisense-air.ru/product/era-classic-a/" TargetMode="External"/><Relationship Id="rId48" Type="http://schemas.openxmlformats.org/officeDocument/2006/relationships/hyperlink" Target="http://hisense-air.ru/product/neo-premium-classic-a-upgrade/" TargetMode="External"/><Relationship Id="rId56" Type="http://schemas.openxmlformats.org/officeDocument/2006/relationships/hyperlink" Target="https://breez.ru/products/mob-cond-w/?2185=Hisense&amp;" TargetMode="External"/><Relationship Id="rId8" Type="http://schemas.openxmlformats.org/officeDocument/2006/relationships/hyperlink" Target="http://hisense-air.ru/product/neo-premium-classic-a-upgrade/" TargetMode="External"/><Relationship Id="rId51" Type="http://schemas.openxmlformats.org/officeDocument/2006/relationships/hyperlink" Target="https://hisense-air.ru/product/premium-champagne-super-dc-inv-r32/" TargetMode="External"/><Relationship Id="rId3" Type="http://schemas.openxmlformats.org/officeDocument/2006/relationships/hyperlink" Target="http://hisense-air.ru/product/neo-premium-classic-a-upgrade/" TargetMode="External"/><Relationship Id="rId12" Type="http://schemas.openxmlformats.org/officeDocument/2006/relationships/hyperlink" Target="https://hisense-air.ru/product/premium-design-super-dc-inv-r32/" TargetMode="External"/><Relationship Id="rId17" Type="http://schemas.openxmlformats.org/officeDocument/2006/relationships/hyperlink" Target="http://hisense-air.ru/product/neo-premium-classic-a-upgrade/" TargetMode="External"/><Relationship Id="rId25" Type="http://schemas.openxmlformats.org/officeDocument/2006/relationships/hyperlink" Target="http://hisense-air.ru/product/neo-premium-classic-a-upgrade/" TargetMode="External"/><Relationship Id="rId33" Type="http://schemas.openxmlformats.org/officeDocument/2006/relationships/hyperlink" Target="https://breez.ru/catalog/mobilnie-kondicioneri" TargetMode="External"/><Relationship Id="rId38" Type="http://schemas.openxmlformats.org/officeDocument/2006/relationships/hyperlink" Target="http://hisense-air.ru/product/neo-premium-classic-a-upgrade/" TargetMode="External"/><Relationship Id="rId46" Type="http://schemas.openxmlformats.org/officeDocument/2006/relationships/hyperlink" Target="https://hisense-air.ru/product/invertornie-split-sistemy-goal-dc-inverter/" TargetMode="External"/><Relationship Id="rId59" Type="http://schemas.openxmlformats.org/officeDocument/2006/relationships/drawing" Target="../drawings/drawing2.xml"/><Relationship Id="rId20" Type="http://schemas.openxmlformats.org/officeDocument/2006/relationships/hyperlink" Target="https://hisense-air.ru/product/neo-classic-a-r32/" TargetMode="External"/><Relationship Id="rId41" Type="http://schemas.openxmlformats.org/officeDocument/2006/relationships/hyperlink" Target="https://hisense-air.ru/product/klassicheskie-split-sistemy-goal-classic-a/" TargetMode="External"/><Relationship Id="rId54" Type="http://schemas.openxmlformats.org/officeDocument/2006/relationships/hyperlink" Target="http://hisense-air.ru/product/neo-premium-classic-a-upgrade/" TargetMode="External"/><Relationship Id="rId1" Type="http://schemas.openxmlformats.org/officeDocument/2006/relationships/hyperlink" Target="http://hisense-air.ru/product/neo-premium-classic-a-upgrade/" TargetMode="External"/><Relationship Id="rId6" Type="http://schemas.openxmlformats.org/officeDocument/2006/relationships/hyperlink" Target="http://hisense-air.ru/product/neo-premium-classic-a-upgrade/" TargetMode="External"/><Relationship Id="rId15" Type="http://schemas.openxmlformats.org/officeDocument/2006/relationships/hyperlink" Target="https://hisense-air.ru/product/zoom-dc-inverter/" TargetMode="External"/><Relationship Id="rId23" Type="http://schemas.openxmlformats.org/officeDocument/2006/relationships/hyperlink" Target="https://breez.ru/catalog/mobilnie-kondicioneri/okon-adapter" TargetMode="External"/><Relationship Id="rId28" Type="http://schemas.openxmlformats.org/officeDocument/2006/relationships/hyperlink" Target="https://hisense-air.ru/product/klassicheskie-split-sistemy-goal-classic-a/" TargetMode="External"/><Relationship Id="rId36" Type="http://schemas.openxmlformats.org/officeDocument/2006/relationships/hyperlink" Target="http://hisense-air.ru/product/neo-premium-classic-a-upgrade/" TargetMode="External"/><Relationship Id="rId49" Type="http://schemas.openxmlformats.org/officeDocument/2006/relationships/hyperlink" Target="https://hisense-air.ru/product/premium-design-super-dc-inv-r32/" TargetMode="External"/><Relationship Id="rId57" Type="http://schemas.openxmlformats.org/officeDocument/2006/relationships/hyperlink" Target="http://hisense-air.ru/product/neo-premium-classic-a-upgrade/" TargetMode="External"/><Relationship Id="rId10" Type="http://schemas.openxmlformats.org/officeDocument/2006/relationships/hyperlink" Target="http://hisense-air.ru/product/neo-premium-classic-a-upgrade/" TargetMode="External"/><Relationship Id="rId31" Type="http://schemas.openxmlformats.org/officeDocument/2006/relationships/hyperlink" Target="https://hisense-air.ru/product/invertornie-split-sistemy-vision-pro-superior-dc-inverter/" TargetMode="External"/><Relationship Id="rId44" Type="http://schemas.openxmlformats.org/officeDocument/2006/relationships/hyperlink" Target="http://hisense-air.ru/product/neo-premium-classic-a-upgrade/" TargetMode="External"/><Relationship Id="rId52" Type="http://schemas.openxmlformats.org/officeDocument/2006/relationships/hyperlink" Target="http://hisense-air.ru/product/neo-premium-classic-a-upgrade/"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hisense-air.ru/product/easy-classic-a/" TargetMode="External"/><Relationship Id="rId13" Type="http://schemas.openxmlformats.org/officeDocument/2006/relationships/hyperlink" Target="https://rutube.ru/video/0046f483be6d5581caa937ad3bfeec58/" TargetMode="External"/><Relationship Id="rId18" Type="http://schemas.openxmlformats.org/officeDocument/2006/relationships/hyperlink" Target="https://hisense-air.ru/product/classic-strong-vibe-a/" TargetMode="External"/><Relationship Id="rId3" Type="http://schemas.openxmlformats.org/officeDocument/2006/relationships/hyperlink" Target="http://hisense-air.ru/product/neo-premium-classic-a-upgrade/" TargetMode="External"/><Relationship Id="rId7" Type="http://schemas.openxmlformats.org/officeDocument/2006/relationships/hyperlink" Target="https://hisense-air.ru/product/strong-neo-premium-classic-a/" TargetMode="External"/><Relationship Id="rId12" Type="http://schemas.openxmlformats.org/officeDocument/2006/relationships/hyperlink" Target="https://hisense-air.ru/product/klassicheskie-split-sistemy-goal-classic-a/" TargetMode="External"/><Relationship Id="rId17" Type="http://schemas.openxmlformats.org/officeDocument/2006/relationships/hyperlink" Target="http://hisense-air.ru/product/neo-premium-classic-a-upgrade/" TargetMode="External"/><Relationship Id="rId2" Type="http://schemas.openxmlformats.org/officeDocument/2006/relationships/hyperlink" Target="http://hisense-air.ru/product/neo-premium-classic-a-upgrade/" TargetMode="External"/><Relationship Id="rId16" Type="http://schemas.openxmlformats.org/officeDocument/2006/relationships/hyperlink" Target="https://hisense-air.ru/product/classic-split-system-next-classic-a/" TargetMode="External"/><Relationship Id="rId20" Type="http://schemas.openxmlformats.org/officeDocument/2006/relationships/drawing" Target="../drawings/drawing3.xml"/><Relationship Id="rId1" Type="http://schemas.openxmlformats.org/officeDocument/2006/relationships/hyperlink" Target="http://hisense-air.ru/product/neo-premium-classic-a-upgrade/" TargetMode="External"/><Relationship Id="rId6" Type="http://schemas.openxmlformats.org/officeDocument/2006/relationships/hyperlink" Target="http://hisense-air.ru/product/neo-premium-classic-a-upgrade/" TargetMode="External"/><Relationship Id="rId11" Type="http://schemas.openxmlformats.org/officeDocument/2006/relationships/hyperlink" Target="http://hisense-air.ru/product/neo-premium-classic-a-upgrade/" TargetMode="External"/><Relationship Id="rId5" Type="http://schemas.openxmlformats.org/officeDocument/2006/relationships/hyperlink" Target="https://hisense-air.ru/product/neo-classic-a-r32/" TargetMode="External"/><Relationship Id="rId15" Type="http://schemas.openxmlformats.org/officeDocument/2006/relationships/hyperlink" Target="https://hisense-air.ru/product/era-classic-a/" TargetMode="External"/><Relationship Id="rId10" Type="http://schemas.openxmlformats.org/officeDocument/2006/relationships/hyperlink" Target="https://hisense-air.ru/product/klassicheskie-split-sistemy-goal-classic-a/" TargetMode="External"/><Relationship Id="rId19" Type="http://schemas.openxmlformats.org/officeDocument/2006/relationships/printerSettings" Target="../printerSettings/printerSettings3.bin"/><Relationship Id="rId4" Type="http://schemas.openxmlformats.org/officeDocument/2006/relationships/hyperlink" Target="https://hisense-air.ru/product/crystal-black-classic-a/" TargetMode="External"/><Relationship Id="rId9" Type="http://schemas.openxmlformats.org/officeDocument/2006/relationships/hyperlink" Target="http://hisense-air.ru/product/neo-premium-classic-a-upgrade/" TargetMode="External"/><Relationship Id="rId14" Type="http://schemas.openxmlformats.org/officeDocument/2006/relationships/hyperlink" Target="https://hisense-air.ru/product/era-classic-a/"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hisense-air.ru/product/air-sensation/" TargetMode="External"/><Relationship Id="rId1" Type="http://schemas.openxmlformats.org/officeDocument/2006/relationships/hyperlink" Target="https://rutube.ru/video/68e38b7d7e7d47b4e11fa1c1f7da1372/"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3" Type="http://schemas.openxmlformats.org/officeDocument/2006/relationships/hyperlink" Target="https://hisense-air.ru/product/zoom-dc-inverter/" TargetMode="External"/><Relationship Id="rId18" Type="http://schemas.openxmlformats.org/officeDocument/2006/relationships/hyperlink" Target="https://hisense-air.ru/product/invertornie-split-sistemy-vision-pro-carbon-superior-dc-inverter/" TargetMode="External"/><Relationship Id="rId26" Type="http://schemas.openxmlformats.org/officeDocument/2006/relationships/hyperlink" Target="https://rutube.ru/video/8c017269f9e475fcf8c47716d67ecb7a/" TargetMode="External"/><Relationship Id="rId3" Type="http://schemas.openxmlformats.org/officeDocument/2006/relationships/hyperlink" Target="http://hisense-air.ru/product/neo-premium-classic-a-upgrade/" TargetMode="External"/><Relationship Id="rId21" Type="http://schemas.openxmlformats.org/officeDocument/2006/relationships/hyperlink" Target="https://hisense-air.ru/product/red-crystal-super-dc-inv/" TargetMode="External"/><Relationship Id="rId34" Type="http://schemas.openxmlformats.org/officeDocument/2006/relationships/drawing" Target="../drawings/drawing5.xml"/><Relationship Id="rId7" Type="http://schemas.openxmlformats.org/officeDocument/2006/relationships/hyperlink" Target="http://hisense-air.ru/product/neo-premium-classic-a-upgrade/" TargetMode="External"/><Relationship Id="rId12" Type="http://schemas.openxmlformats.org/officeDocument/2006/relationships/hyperlink" Target="https://hisense-air.ru/product/expert-pro-dc-inverter-r32/" TargetMode="External"/><Relationship Id="rId17" Type="http://schemas.openxmlformats.org/officeDocument/2006/relationships/hyperlink" Target="https://hisense-air.ru/product/invertornie-split-sistemy-vision-pro-superior-dc-inverter/" TargetMode="External"/><Relationship Id="rId25" Type="http://schemas.openxmlformats.org/officeDocument/2006/relationships/hyperlink" Target="https://rutube.ru/video/4fa0e053adb218e25f7d80467a1b839e/" TargetMode="External"/><Relationship Id="rId33" Type="http://schemas.openxmlformats.org/officeDocument/2006/relationships/printerSettings" Target="../printerSettings/printerSettings5.bin"/><Relationship Id="rId2" Type="http://schemas.openxmlformats.org/officeDocument/2006/relationships/hyperlink" Target="http://hisense-air.ru/product/neo-premium-classic-a-upgrade/" TargetMode="External"/><Relationship Id="rId16" Type="http://schemas.openxmlformats.org/officeDocument/2006/relationships/hyperlink" Target="https://hisense-air.ru/product/black-crystal-super-dc-inverter/" TargetMode="External"/><Relationship Id="rId20" Type="http://schemas.openxmlformats.org/officeDocument/2006/relationships/hyperlink" Target="http://hisense-air.ru/product/neo-premium-classic-a-upgrade/" TargetMode="External"/><Relationship Id="rId29" Type="http://schemas.openxmlformats.org/officeDocument/2006/relationships/hyperlink" Target="https://rutube.ru/video/8805143d2fc5d8914b7349ee2c2b23e2/" TargetMode="External"/><Relationship Id="rId1" Type="http://schemas.openxmlformats.org/officeDocument/2006/relationships/hyperlink" Target="http://hisense-air.ru/product/neo-premium-classic-a-upgrade/" TargetMode="External"/><Relationship Id="rId6" Type="http://schemas.openxmlformats.org/officeDocument/2006/relationships/hyperlink" Target="http://hisense-air.ru/product/neo-premium-classic-a-upgrade/" TargetMode="External"/><Relationship Id="rId11" Type="http://schemas.openxmlformats.org/officeDocument/2006/relationships/hyperlink" Target="https://hisense-air.ru/product/silver-crystal-dc-inverter/" TargetMode="External"/><Relationship Id="rId24" Type="http://schemas.openxmlformats.org/officeDocument/2006/relationships/hyperlink" Target="https://rutube.ru/video/bdaf6956db9aad647fb0a15e3a13083e/" TargetMode="External"/><Relationship Id="rId32" Type="http://schemas.openxmlformats.org/officeDocument/2006/relationships/hyperlink" Target="https://hisense-air.ru/product/invert-split-system-city-dc-inverter/" TargetMode="External"/><Relationship Id="rId5" Type="http://schemas.openxmlformats.org/officeDocument/2006/relationships/hyperlink" Target="http://hisense-air.ru/product/neo-premium-classic-a-upgrade/" TargetMode="External"/><Relationship Id="rId15" Type="http://schemas.openxmlformats.org/officeDocument/2006/relationships/hyperlink" Target="http://hisense-air.ru/product/neo-premium-classic-a-upgrade/" TargetMode="External"/><Relationship Id="rId23" Type="http://schemas.openxmlformats.org/officeDocument/2006/relationships/hyperlink" Target="https://rutube.ru/video/4fa0e053adb218e25f7d80467a1b839e/" TargetMode="External"/><Relationship Id="rId28" Type="http://schemas.openxmlformats.org/officeDocument/2006/relationships/hyperlink" Target="https://rutube.ru/video/c1a1cd8d30888a4e058a2b68670a11cb/" TargetMode="External"/><Relationship Id="rId10" Type="http://schemas.openxmlformats.org/officeDocument/2006/relationships/hyperlink" Target="https://hisense-air.ru/product/red-crystal-super-dc-inv/" TargetMode="External"/><Relationship Id="rId19" Type="http://schemas.openxmlformats.org/officeDocument/2006/relationships/hyperlink" Target="https://hisense-air.ru/product/invertornie-split-sistemy-goal-dc-inverter/" TargetMode="External"/><Relationship Id="rId31" Type="http://schemas.openxmlformats.org/officeDocument/2006/relationships/hyperlink" Target="https://rutube.ru/video/c60a928e3c7b4a64ae0433cf78a47ead/" TargetMode="External"/><Relationship Id="rId4" Type="http://schemas.openxmlformats.org/officeDocument/2006/relationships/hyperlink" Target="http://hisense-air.ru/product/neo-premium-classic-a-upgrade/" TargetMode="External"/><Relationship Id="rId9" Type="http://schemas.openxmlformats.org/officeDocument/2006/relationships/hyperlink" Target="https://hisense-air.ru/product/premium-champagne-super-dc-inv-r32/" TargetMode="External"/><Relationship Id="rId14" Type="http://schemas.openxmlformats.org/officeDocument/2006/relationships/hyperlink" Target="https://hisense-air.ru/product/smart-dc-inv-r32/" TargetMode="External"/><Relationship Id="rId22" Type="http://schemas.openxmlformats.org/officeDocument/2006/relationships/hyperlink" Target="https://rutube.ru/video/e92fba36b650102053cf32841316997a/" TargetMode="External"/><Relationship Id="rId27" Type="http://schemas.openxmlformats.org/officeDocument/2006/relationships/hyperlink" Target="https://rutube.ru/video/d07b696b2467ddf35a66d18f3db41503/" TargetMode="External"/><Relationship Id="rId30" Type="http://schemas.openxmlformats.org/officeDocument/2006/relationships/hyperlink" Target="https://rutube.ru/video/de78445567dfe9774683f47bea865732/" TargetMode="External"/><Relationship Id="rId8" Type="http://schemas.openxmlformats.org/officeDocument/2006/relationships/hyperlink" Target="https://hisense-air.ru/product/premium-design-super-dc-inv-r32/"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hisense-air.ru/product/invertornie-split-sistemy-vision-pro-superior-dc-inverter/" TargetMode="External"/><Relationship Id="rId1" Type="http://schemas.openxmlformats.org/officeDocument/2006/relationships/hyperlink" Target="https://hisense-air.ru/product/invertornie-split-sistemy-vision-pro-superior-dc-inverter/"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breez.ru/catalog/mobilnie-kondicioneri/mob-cond-c/" TargetMode="External"/><Relationship Id="rId2" Type="http://schemas.openxmlformats.org/officeDocument/2006/relationships/hyperlink" Target="https://www.youtube.com/watch?v=LYc8bz-WOxs" TargetMode="External"/><Relationship Id="rId1" Type="http://schemas.openxmlformats.org/officeDocument/2006/relationships/hyperlink" Target="https://breez.ru/catalog/mobilnie-kondicioneri/mob-cond-v" TargetMode="External"/><Relationship Id="rId6" Type="http://schemas.openxmlformats.org/officeDocument/2006/relationships/drawing" Target="../drawings/drawing10.xml"/><Relationship Id="rId5" Type="http://schemas.openxmlformats.org/officeDocument/2006/relationships/printerSettings" Target="../printerSettings/printerSettings10.bin"/><Relationship Id="rId4" Type="http://schemas.openxmlformats.org/officeDocument/2006/relationships/hyperlink" Target="https://breez.ru/catalog/mobilnie-kondicioneri/mob-cond-v"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breez.ru/catalog/mobilnie-kondicioneri/okon-adapter"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breez.ru/catalog/bitovie-osushiteli/osushit-vozd-air-go-p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view="pageBreakPreview" topLeftCell="A15" zoomScale="70" zoomScaleNormal="70" zoomScaleSheetLayoutView="70" workbookViewId="0">
      <selection activeCell="H3" sqref="H3"/>
    </sheetView>
  </sheetViews>
  <sheetFormatPr defaultRowHeight="12.75"/>
  <cols>
    <col min="1" max="1" width="61.140625" customWidth="1"/>
    <col min="2" max="2" width="8.85546875" customWidth="1"/>
    <col min="3" max="3" width="52.140625" customWidth="1"/>
    <col min="4" max="4" width="24.85546875" customWidth="1"/>
  </cols>
  <sheetData>
    <row r="1" spans="1:4" ht="99.75" customHeight="1">
      <c r="A1" s="931"/>
      <c r="B1" s="931"/>
      <c r="C1" s="931"/>
      <c r="D1" s="931"/>
    </row>
    <row r="2" spans="1:4" ht="29.25" customHeight="1">
      <c r="A2" s="933" t="s">
        <v>1</v>
      </c>
      <c r="B2" s="933"/>
      <c r="C2" s="933"/>
      <c r="D2" s="933"/>
    </row>
    <row r="3" spans="1:4" ht="39" customHeight="1">
      <c r="A3" s="934" t="s">
        <v>2</v>
      </c>
      <c r="B3" s="934"/>
      <c r="C3" s="934"/>
      <c r="D3" s="308" t="s">
        <v>71</v>
      </c>
    </row>
    <row r="4" spans="1:4" s="1" customFormat="1" ht="21">
      <c r="A4" s="932" t="s">
        <v>240</v>
      </c>
      <c r="B4" s="932"/>
      <c r="C4" s="932"/>
      <c r="D4" s="309">
        <v>0</v>
      </c>
    </row>
    <row r="5" spans="1:4" ht="21">
      <c r="A5" s="935" t="s">
        <v>70</v>
      </c>
      <c r="B5" s="935"/>
      <c r="C5" s="935"/>
      <c r="D5" s="309">
        <v>0</v>
      </c>
    </row>
    <row r="6" spans="1:4" s="1" customFormat="1" ht="21">
      <c r="A6" s="936" t="s">
        <v>74</v>
      </c>
      <c r="B6" s="936"/>
      <c r="C6" s="936"/>
      <c r="D6" s="309">
        <v>0</v>
      </c>
    </row>
    <row r="7" spans="1:4" s="1" customFormat="1" ht="21">
      <c r="A7" s="943" t="s">
        <v>306</v>
      </c>
      <c r="B7" s="944"/>
      <c r="C7" s="945"/>
      <c r="D7" s="309">
        <v>0</v>
      </c>
    </row>
    <row r="8" spans="1:4" s="1" customFormat="1" ht="21">
      <c r="A8" s="936" t="s">
        <v>64</v>
      </c>
      <c r="B8" s="936"/>
      <c r="C8" s="936"/>
      <c r="D8" s="309">
        <v>0</v>
      </c>
    </row>
    <row r="9" spans="1:4" s="1" customFormat="1" ht="21">
      <c r="A9" s="942" t="s">
        <v>346</v>
      </c>
      <c r="B9" s="942"/>
      <c r="C9" s="942"/>
      <c r="D9" s="309">
        <v>0</v>
      </c>
    </row>
    <row r="10" spans="1:4" s="1" customFormat="1" ht="21">
      <c r="A10" s="942" t="s">
        <v>1358</v>
      </c>
      <c r="B10" s="942"/>
      <c r="C10" s="942"/>
      <c r="D10" s="309">
        <v>0</v>
      </c>
    </row>
    <row r="11" spans="1:4" s="1" customFormat="1" ht="21">
      <c r="A11" s="936" t="s">
        <v>305</v>
      </c>
      <c r="B11" s="936"/>
      <c r="C11" s="936"/>
      <c r="D11" s="309">
        <v>0</v>
      </c>
    </row>
    <row r="12" spans="1:4" s="1" customFormat="1" ht="21">
      <c r="A12" s="464" t="s">
        <v>937</v>
      </c>
      <c r="B12" s="464"/>
      <c r="C12" s="464"/>
      <c r="D12" s="309">
        <v>0</v>
      </c>
    </row>
    <row r="13" spans="1:4" ht="81.75" customHeight="1">
      <c r="A13" s="930" t="str">
        <f>A5</f>
        <v>Бытовые ON OFF сплит-системы</v>
      </c>
      <c r="B13" s="930"/>
      <c r="C13" s="930" t="str">
        <f>A4</f>
        <v>Бытовые INVERTER сплит-системы и сплит-системы с приточной вентиляцией</v>
      </c>
      <c r="D13" s="930"/>
    </row>
    <row r="14" spans="1:4" ht="101.25" customHeight="1">
      <c r="A14" s="938"/>
      <c r="B14" s="939"/>
      <c r="C14" s="940"/>
      <c r="D14" s="941"/>
    </row>
    <row r="15" spans="1:4" ht="54.75" customHeight="1">
      <c r="A15" s="930" t="s">
        <v>73</v>
      </c>
      <c r="B15" s="930"/>
      <c r="C15" s="930" t="s">
        <v>72</v>
      </c>
      <c r="D15" s="930"/>
    </row>
    <row r="16" spans="1:4" ht="180" customHeight="1">
      <c r="A16" s="938"/>
      <c r="B16" s="939"/>
      <c r="C16" s="940"/>
      <c r="D16" s="941"/>
    </row>
    <row r="17" spans="1:4" ht="59.25" customHeight="1">
      <c r="A17" s="930" t="s">
        <v>75</v>
      </c>
      <c r="B17" s="930"/>
      <c r="C17" s="937" t="s">
        <v>346</v>
      </c>
      <c r="D17" s="937"/>
    </row>
    <row r="18" spans="1:4" ht="185.25" customHeight="1">
      <c r="A18" s="938"/>
      <c r="B18" s="939"/>
      <c r="C18" s="931"/>
      <c r="D18" s="931"/>
    </row>
    <row r="19" spans="1:4">
      <c r="C19" s="931"/>
      <c r="D19" s="931"/>
    </row>
  </sheetData>
  <sheetProtection formatCells="0" formatColumns="0" formatRows="0" insertColumns="0" insertRows="0" insertHyperlinks="0" deleteColumns="0" deleteRows="0" sort="0" autoFilter="0" pivotTables="0"/>
  <mergeCells count="23">
    <mergeCell ref="C18:D19"/>
    <mergeCell ref="A6:C6"/>
    <mergeCell ref="A11:C11"/>
    <mergeCell ref="C17:D17"/>
    <mergeCell ref="A14:B14"/>
    <mergeCell ref="C16:D16"/>
    <mergeCell ref="A13:B13"/>
    <mergeCell ref="A16:B16"/>
    <mergeCell ref="A9:C9"/>
    <mergeCell ref="A8:C8"/>
    <mergeCell ref="C13:D13"/>
    <mergeCell ref="A7:C7"/>
    <mergeCell ref="A10:C10"/>
    <mergeCell ref="A18:B18"/>
    <mergeCell ref="A15:B15"/>
    <mergeCell ref="C14:D14"/>
    <mergeCell ref="C15:D15"/>
    <mergeCell ref="A17:B17"/>
    <mergeCell ref="A1:D1"/>
    <mergeCell ref="A4:C4"/>
    <mergeCell ref="A2:D2"/>
    <mergeCell ref="A3:C3"/>
    <mergeCell ref="A5:C5"/>
  </mergeCells>
  <hyperlinks>
    <hyperlink ref="A13:B14" location="'LCAC (ON OFF)'!Заголовки_для_печати" display="'LCAC (ON OFF)'!Заголовки_для_печати" xr:uid="{00000000-0004-0000-0000-000000000000}"/>
    <hyperlink ref="A13:B13" location="'RAC ON-OFF'!Область_печати" display="'RAC ON-OFF'!Область_печати" xr:uid="{00000000-0004-0000-0000-000001000000}"/>
    <hyperlink ref="C13:D13" location="'RAC INVERTER'!Область_печати" display="'RAC INVERTER'!Область_печати" xr:uid="{00000000-0004-0000-0000-000002000000}"/>
    <hyperlink ref="A15:B15" location="'LCAC ON-OFF'!Область_печати" display="Полупромышленные сплит-системы HEAVY СLASSIC" xr:uid="{00000000-0004-0000-0000-000003000000}"/>
    <hyperlink ref="C15:D15" location="'LCAC INVERTER до –15°С '!Область_печати" display="'LCAC INVERTER до –15°С '!Область_печати" xr:uid="{00000000-0004-0000-0000-000004000000}"/>
    <hyperlink ref="A17:B17" location="'FREE MATCH'!Область_печати" display="'FREE MATCH'!Область_печати" xr:uid="{00000000-0004-0000-0000-000005000000}"/>
    <hyperlink ref="C17:D17" location="PORTABLE!Область_печати" display="Мобильные кондиционеры" xr:uid="{00000000-0004-0000-0000-000006000000}"/>
  </hyperlinks>
  <printOptions horizontalCentered="1"/>
  <pageMargins left="0.59055118110236227" right="0.59055118110236227" top="0.19685039370078741" bottom="0.19685039370078741" header="0.51181102362204722" footer="0.51181102362204722"/>
  <pageSetup paperSize="9" scale="58" orientation="portrait" horizontalDpi="4294967293"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429"/>
  <sheetViews>
    <sheetView view="pageBreakPreview" zoomScale="70" zoomScaleNormal="70" zoomScaleSheetLayoutView="70" workbookViewId="0">
      <pane xSplit="1" ySplit="4" topLeftCell="B414" activePane="bottomRight" state="frozen"/>
      <selection activeCell="M15" sqref="M15"/>
      <selection pane="topRight" activeCell="M15" sqref="M15"/>
      <selection pane="bottomLeft" activeCell="M15" sqref="M15"/>
      <selection pane="bottomRight" activeCell="P432" sqref="P432"/>
    </sheetView>
  </sheetViews>
  <sheetFormatPr defaultColWidth="9.140625" defaultRowHeight="21" outlineLevelCol="1"/>
  <cols>
    <col min="1" max="1" width="18.140625" style="29" hidden="1" customWidth="1" outlineLevel="1"/>
    <col min="2" max="2" width="50.85546875" style="43" customWidth="1" collapsed="1"/>
    <col min="3" max="3" width="27.85546875" style="29" customWidth="1" outlineLevel="1"/>
    <col min="4" max="4" width="20.42578125" style="29" customWidth="1" outlineLevel="1"/>
    <col min="5" max="5" width="12.140625" style="29" customWidth="1" outlineLevel="1"/>
    <col min="6" max="6" width="31.140625" style="29" customWidth="1" outlineLevel="1"/>
    <col min="7" max="7" width="16.5703125" style="29" customWidth="1" outlineLevel="1"/>
    <col min="8" max="8" width="15.7109375" style="29" customWidth="1" outlineLevel="1"/>
    <col min="9" max="9" width="12.5703125" style="29" customWidth="1" outlineLevel="1"/>
    <col min="10" max="10" width="16.140625" style="49" customWidth="1" outlineLevel="1"/>
    <col min="11" max="12" width="16.140625" style="877" customWidth="1"/>
    <col min="13" max="13" width="17.85546875" style="31" customWidth="1"/>
    <col min="14" max="14" width="12" style="661" customWidth="1"/>
    <col min="15" max="15" width="18.5703125" style="21" bestFit="1" customWidth="1"/>
    <col min="16" max="16" width="14.85546875" style="909" customWidth="1"/>
    <col min="17" max="17" width="13.85546875" style="21" customWidth="1"/>
    <col min="18" max="16384" width="9.140625" style="21"/>
  </cols>
  <sheetData>
    <row r="1" spans="1:16" ht="94.5" customHeight="1">
      <c r="A1" s="20"/>
      <c r="B1" s="973"/>
      <c r="C1" s="973"/>
      <c r="D1" s="973"/>
      <c r="E1" s="973"/>
      <c r="F1" s="973"/>
      <c r="G1" s="973"/>
      <c r="H1" s="973"/>
      <c r="I1" s="973"/>
      <c r="J1" s="905"/>
      <c r="K1" s="906"/>
      <c r="L1" s="906"/>
      <c r="M1" s="19"/>
    </row>
    <row r="2" spans="1:16" s="62" customFormat="1" ht="21.75" customHeight="1">
      <c r="A2" s="86"/>
      <c r="B2" s="110" t="s">
        <v>2105</v>
      </c>
      <c r="C2" s="108"/>
      <c r="D2" s="108"/>
      <c r="E2" s="87"/>
      <c r="F2" s="87"/>
      <c r="G2" s="93"/>
      <c r="H2" s="93"/>
      <c r="I2" s="86"/>
      <c r="J2" s="880"/>
      <c r="K2" s="881"/>
      <c r="L2" s="881"/>
      <c r="M2" s="88"/>
      <c r="N2" s="662"/>
      <c r="P2" s="910"/>
    </row>
    <row r="3" spans="1:16" ht="53.25" customHeight="1">
      <c r="A3" s="969" t="s">
        <v>423</v>
      </c>
      <c r="B3" s="970" t="s">
        <v>1463</v>
      </c>
      <c r="C3" s="950" t="s">
        <v>1464</v>
      </c>
      <c r="D3" s="950"/>
      <c r="E3" s="951" t="s">
        <v>1496</v>
      </c>
      <c r="F3" s="952" t="s">
        <v>426</v>
      </c>
      <c r="G3" s="951" t="s">
        <v>1495</v>
      </c>
      <c r="H3" s="951"/>
      <c r="I3" s="951" t="s">
        <v>1493</v>
      </c>
      <c r="J3" s="873" t="s">
        <v>1468</v>
      </c>
      <c r="K3" s="873" t="s">
        <v>1469</v>
      </c>
      <c r="L3" s="873" t="s">
        <v>1494</v>
      </c>
      <c r="M3" s="170" t="s">
        <v>1497</v>
      </c>
    </row>
    <row r="4" spans="1:16" ht="21" customHeight="1">
      <c r="A4" s="969"/>
      <c r="B4" s="970"/>
      <c r="C4" s="171" t="s">
        <v>8</v>
      </c>
      <c r="D4" s="171" t="s">
        <v>9</v>
      </c>
      <c r="E4" s="951"/>
      <c r="F4" s="952"/>
      <c r="G4" s="172" t="s">
        <v>424</v>
      </c>
      <c r="H4" s="172" t="s">
        <v>425</v>
      </c>
      <c r="I4" s="951"/>
      <c r="J4" s="874" t="s">
        <v>0</v>
      </c>
      <c r="K4" s="874" t="s">
        <v>0</v>
      </c>
      <c r="L4" s="874" t="s">
        <v>0</v>
      </c>
      <c r="M4" s="173" t="s">
        <v>0</v>
      </c>
    </row>
    <row r="5" spans="1:16" ht="21" customHeight="1" thickBot="1">
      <c r="A5" s="132"/>
      <c r="B5" s="568" t="s">
        <v>1479</v>
      </c>
      <c r="C5" s="157"/>
      <c r="D5" s="157"/>
      <c r="E5" s="158"/>
      <c r="F5" s="159"/>
      <c r="G5" s="158"/>
      <c r="H5" s="158"/>
      <c r="I5" s="158"/>
      <c r="J5" s="875"/>
      <c r="K5" s="875"/>
      <c r="L5" s="875"/>
      <c r="M5" s="160"/>
    </row>
    <row r="6" spans="1:16" ht="21" customHeight="1" thickBot="1">
      <c r="A6" s="151"/>
      <c r="B6" s="569" t="s">
        <v>1474</v>
      </c>
      <c r="C6" s="150"/>
      <c r="D6" s="150"/>
      <c r="E6" s="150"/>
      <c r="F6" s="150"/>
      <c r="G6" s="112"/>
      <c r="H6" s="113"/>
      <c r="I6" s="74"/>
      <c r="J6" s="882"/>
      <c r="K6" s="883"/>
      <c r="L6" s="948" t="s">
        <v>1472</v>
      </c>
      <c r="M6" s="949"/>
    </row>
    <row r="7" spans="1:16" ht="15" customHeight="1">
      <c r="A7" s="151" t="s">
        <v>520</v>
      </c>
      <c r="B7" s="570" t="s">
        <v>130</v>
      </c>
      <c r="C7" s="141" t="s">
        <v>166</v>
      </c>
      <c r="D7" s="141" t="s">
        <v>167</v>
      </c>
      <c r="E7" s="142" t="s">
        <v>449</v>
      </c>
      <c r="F7" s="142" t="s">
        <v>170</v>
      </c>
      <c r="G7" s="142" t="s">
        <v>172</v>
      </c>
      <c r="H7" s="142" t="s">
        <v>80</v>
      </c>
      <c r="I7" s="142" t="s">
        <v>450</v>
      </c>
      <c r="J7" s="884">
        <v>80990</v>
      </c>
      <c r="K7" s="886">
        <v>68690</v>
      </c>
      <c r="L7" s="886">
        <v>51200</v>
      </c>
      <c r="M7" s="107">
        <f>L7*(1-1*'Скидка '!D$4)</f>
        <v>51200</v>
      </c>
    </row>
    <row r="8" spans="1:16" ht="15" customHeight="1">
      <c r="A8" s="151" t="s">
        <v>521</v>
      </c>
      <c r="B8" s="570" t="s">
        <v>129</v>
      </c>
      <c r="C8" s="141" t="s">
        <v>168</v>
      </c>
      <c r="D8" s="141" t="s">
        <v>169</v>
      </c>
      <c r="E8" s="142" t="s">
        <v>449</v>
      </c>
      <c r="F8" s="142" t="s">
        <v>171</v>
      </c>
      <c r="G8" s="142" t="s">
        <v>172</v>
      </c>
      <c r="H8" s="142" t="s">
        <v>80</v>
      </c>
      <c r="I8" s="142" t="s">
        <v>450</v>
      </c>
      <c r="J8" s="884">
        <v>88990</v>
      </c>
      <c r="K8" s="886">
        <v>75490</v>
      </c>
      <c r="L8" s="886">
        <v>56200</v>
      </c>
      <c r="M8" s="107">
        <f>L8*(1-1*'Скидка '!D$4)</f>
        <v>56200</v>
      </c>
    </row>
    <row r="9" spans="1:16" ht="21" customHeight="1" thickBot="1">
      <c r="A9" s="132"/>
      <c r="B9" s="568" t="s">
        <v>677</v>
      </c>
      <c r="C9" s="157"/>
      <c r="D9" s="157"/>
      <c r="E9" s="158"/>
      <c r="F9" s="159"/>
      <c r="G9" s="158"/>
      <c r="H9" s="158"/>
      <c r="I9" s="158"/>
      <c r="J9" s="875"/>
      <c r="K9" s="875"/>
      <c r="L9" s="875"/>
      <c r="M9" s="160"/>
    </row>
    <row r="10" spans="1:16" ht="21" customHeight="1" thickBot="1">
      <c r="A10" s="151"/>
      <c r="B10" s="571" t="s">
        <v>1580</v>
      </c>
      <c r="C10" s="73"/>
      <c r="D10" s="112"/>
      <c r="E10" s="74"/>
      <c r="F10" s="112"/>
      <c r="G10" s="112"/>
      <c r="H10" s="113"/>
      <c r="I10" s="74"/>
      <c r="J10" s="882"/>
      <c r="K10" s="883"/>
      <c r="L10" s="948" t="s">
        <v>117</v>
      </c>
      <c r="M10" s="949"/>
    </row>
    <row r="11" spans="1:16" ht="15.75" customHeight="1">
      <c r="A11" s="151" t="s">
        <v>1307</v>
      </c>
      <c r="B11" s="572" t="s">
        <v>1930</v>
      </c>
      <c r="C11" s="60" t="s">
        <v>1240</v>
      </c>
      <c r="D11" s="60" t="s">
        <v>1242</v>
      </c>
      <c r="E11" s="142" t="s">
        <v>449</v>
      </c>
      <c r="F11" s="142" t="s">
        <v>1244</v>
      </c>
      <c r="G11" s="679" t="s">
        <v>2098</v>
      </c>
      <c r="H11" s="679" t="s">
        <v>80</v>
      </c>
      <c r="I11" s="498" t="s">
        <v>1246</v>
      </c>
      <c r="J11" s="884">
        <v>88490</v>
      </c>
      <c r="K11" s="886">
        <v>74790</v>
      </c>
      <c r="L11" s="886">
        <v>56400</v>
      </c>
      <c r="M11" s="107">
        <f>L11*(1-1*'Скидка '!D$4)</f>
        <v>56400</v>
      </c>
    </row>
    <row r="12" spans="1:16" ht="15.75" customHeight="1">
      <c r="A12" s="151" t="s">
        <v>1308</v>
      </c>
      <c r="B12" s="572" t="s">
        <v>1306</v>
      </c>
      <c r="C12" s="60" t="s">
        <v>1241</v>
      </c>
      <c r="D12" s="60" t="s">
        <v>1243</v>
      </c>
      <c r="E12" s="142" t="s">
        <v>449</v>
      </c>
      <c r="F12" s="142" t="s">
        <v>1244</v>
      </c>
      <c r="G12" s="679" t="s">
        <v>2098</v>
      </c>
      <c r="H12" s="679" t="s">
        <v>80</v>
      </c>
      <c r="I12" s="498" t="s">
        <v>1246</v>
      </c>
      <c r="J12" s="884">
        <v>94490</v>
      </c>
      <c r="K12" s="886">
        <v>79990</v>
      </c>
      <c r="L12" s="886">
        <v>60200</v>
      </c>
      <c r="M12" s="107">
        <f>L12*(1-1*'Скидка '!D$4)</f>
        <v>60200</v>
      </c>
    </row>
    <row r="13" spans="1:16" ht="15.75" customHeight="1">
      <c r="A13" s="151" t="s">
        <v>2089</v>
      </c>
      <c r="B13" s="573" t="s">
        <v>2090</v>
      </c>
      <c r="C13" s="679" t="s">
        <v>1141</v>
      </c>
      <c r="D13" s="679" t="s">
        <v>2095</v>
      </c>
      <c r="E13" s="142" t="s">
        <v>2096</v>
      </c>
      <c r="F13" s="867" t="s">
        <v>2097</v>
      </c>
      <c r="G13" s="679" t="s">
        <v>2098</v>
      </c>
      <c r="H13" s="679" t="s">
        <v>1046</v>
      </c>
      <c r="I13" s="498" t="s">
        <v>2099</v>
      </c>
      <c r="J13" s="885">
        <v>142990</v>
      </c>
      <c r="K13" s="914">
        <v>121390</v>
      </c>
      <c r="L13" s="914">
        <v>91500</v>
      </c>
      <c r="M13" s="107">
        <f>L13*(1-1*'Скидка '!D$4)</f>
        <v>91500</v>
      </c>
    </row>
    <row r="14" spans="1:16" ht="21" customHeight="1" thickBot="1">
      <c r="A14" s="151"/>
      <c r="B14" s="571" t="s">
        <v>1581</v>
      </c>
      <c r="C14" s="73"/>
      <c r="D14" s="112"/>
      <c r="E14" s="74"/>
      <c r="F14" s="112"/>
      <c r="G14" s="112"/>
      <c r="H14" s="113"/>
      <c r="I14" s="74"/>
      <c r="J14" s="882"/>
      <c r="K14" s="883"/>
      <c r="L14" s="971" t="s">
        <v>117</v>
      </c>
      <c r="M14" s="972"/>
    </row>
    <row r="15" spans="1:16" ht="18.75" customHeight="1">
      <c r="A15" s="151" t="s">
        <v>1296</v>
      </c>
      <c r="B15" s="572" t="s">
        <v>1294</v>
      </c>
      <c r="C15" s="60" t="s">
        <v>1240</v>
      </c>
      <c r="D15" s="60" t="s">
        <v>1242</v>
      </c>
      <c r="E15" s="142" t="s">
        <v>449</v>
      </c>
      <c r="F15" s="60" t="s">
        <v>1244</v>
      </c>
      <c r="G15" s="60" t="s">
        <v>1245</v>
      </c>
      <c r="H15" s="60" t="s">
        <v>80</v>
      </c>
      <c r="I15" s="498" t="s">
        <v>1246</v>
      </c>
      <c r="J15" s="884">
        <v>102990</v>
      </c>
      <c r="K15" s="886">
        <v>87390</v>
      </c>
      <c r="L15" s="886">
        <v>65800</v>
      </c>
      <c r="M15" s="107">
        <f>L15*(1-1*'Скидка '!D$4)</f>
        <v>65800</v>
      </c>
    </row>
    <row r="16" spans="1:16" ht="18.75" customHeight="1">
      <c r="A16" s="151" t="s">
        <v>1297</v>
      </c>
      <c r="B16" s="572" t="s">
        <v>1295</v>
      </c>
      <c r="C16" s="60" t="s">
        <v>1241</v>
      </c>
      <c r="D16" s="60" t="s">
        <v>1243</v>
      </c>
      <c r="E16" s="142" t="s">
        <v>449</v>
      </c>
      <c r="F16" s="60" t="s">
        <v>1244</v>
      </c>
      <c r="G16" s="60" t="s">
        <v>1245</v>
      </c>
      <c r="H16" s="60" t="s">
        <v>80</v>
      </c>
      <c r="I16" s="498" t="s">
        <v>1246</v>
      </c>
      <c r="J16" s="884">
        <v>111490</v>
      </c>
      <c r="K16" s="886">
        <v>94590</v>
      </c>
      <c r="L16" s="886">
        <v>71200</v>
      </c>
      <c r="M16" s="107">
        <f>L16*(1-1*'Скидка '!D$4)</f>
        <v>71200</v>
      </c>
    </row>
    <row r="17" spans="1:13" ht="21" customHeight="1" thickBot="1">
      <c r="A17" s="151"/>
      <c r="B17" s="571" t="s">
        <v>1326</v>
      </c>
      <c r="C17" s="73"/>
      <c r="D17" s="112"/>
      <c r="E17" s="74"/>
      <c r="F17" s="112"/>
      <c r="G17" s="112"/>
      <c r="H17" s="113"/>
      <c r="I17" s="74"/>
      <c r="J17" s="882"/>
      <c r="K17" s="883"/>
      <c r="L17" s="971" t="s">
        <v>117</v>
      </c>
      <c r="M17" s="972"/>
    </row>
    <row r="18" spans="1:13" ht="15" customHeight="1">
      <c r="A18" s="151" t="s">
        <v>522</v>
      </c>
      <c r="B18" s="572" t="s">
        <v>517</v>
      </c>
      <c r="C18" s="143" t="s">
        <v>470</v>
      </c>
      <c r="D18" s="144" t="s">
        <v>471</v>
      </c>
      <c r="E18" s="60" t="s">
        <v>29</v>
      </c>
      <c r="F18" s="60" t="s">
        <v>298</v>
      </c>
      <c r="G18" s="60" t="s">
        <v>63</v>
      </c>
      <c r="H18" s="60" t="s">
        <v>7</v>
      </c>
      <c r="I18" s="145" t="s">
        <v>464</v>
      </c>
      <c r="J18" s="884">
        <v>49090</v>
      </c>
      <c r="K18" s="886">
        <v>41590</v>
      </c>
      <c r="L18" s="886">
        <v>30200</v>
      </c>
      <c r="M18" s="107">
        <f>L18*(1-1*'Скидка '!D$4)</f>
        <v>30200</v>
      </c>
    </row>
    <row r="19" spans="1:13" ht="15" customHeight="1">
      <c r="A19" s="151" t="s">
        <v>523</v>
      </c>
      <c r="B19" s="572" t="s">
        <v>518</v>
      </c>
      <c r="C19" s="143" t="s">
        <v>476</v>
      </c>
      <c r="D19" s="144" t="s">
        <v>472</v>
      </c>
      <c r="E19" s="60" t="s">
        <v>29</v>
      </c>
      <c r="F19" s="60" t="s">
        <v>823</v>
      </c>
      <c r="G19" s="60" t="s">
        <v>63</v>
      </c>
      <c r="H19" s="60" t="s">
        <v>7</v>
      </c>
      <c r="I19" s="145" t="s">
        <v>465</v>
      </c>
      <c r="J19" s="884">
        <v>55390</v>
      </c>
      <c r="K19" s="886">
        <v>46990</v>
      </c>
      <c r="L19" s="886">
        <v>34200</v>
      </c>
      <c r="M19" s="107">
        <f>L19*(1-1*'Скидка '!D$4)</f>
        <v>34200</v>
      </c>
    </row>
    <row r="20" spans="1:13" ht="15" customHeight="1" thickBot="1">
      <c r="A20" s="151" t="s">
        <v>524</v>
      </c>
      <c r="B20" s="572" t="s">
        <v>519</v>
      </c>
      <c r="C20" s="143" t="s">
        <v>474</v>
      </c>
      <c r="D20" s="144" t="s">
        <v>473</v>
      </c>
      <c r="E20" s="60" t="s">
        <v>29</v>
      </c>
      <c r="F20" s="60" t="s">
        <v>822</v>
      </c>
      <c r="G20" s="60" t="s">
        <v>24</v>
      </c>
      <c r="H20" s="60" t="s">
        <v>95</v>
      </c>
      <c r="I20" s="145" t="s">
        <v>847</v>
      </c>
      <c r="J20" s="884">
        <v>90690</v>
      </c>
      <c r="K20" s="886">
        <v>76890</v>
      </c>
      <c r="L20" s="886">
        <v>56200</v>
      </c>
      <c r="M20" s="107">
        <f>L20*(1-1*'Скидка '!D$4)</f>
        <v>56200</v>
      </c>
    </row>
    <row r="21" spans="1:13" ht="21" customHeight="1" thickBot="1">
      <c r="A21" s="151"/>
      <c r="B21" s="571" t="s">
        <v>1792</v>
      </c>
      <c r="C21" s="73"/>
      <c r="D21" s="112"/>
      <c r="E21" s="74"/>
      <c r="F21" s="112"/>
      <c r="G21" s="112"/>
      <c r="H21" s="113"/>
      <c r="I21" s="74"/>
      <c r="J21" s="882"/>
      <c r="K21" s="883"/>
      <c r="L21" s="948" t="s">
        <v>117</v>
      </c>
      <c r="M21" s="949"/>
    </row>
    <row r="22" spans="1:13" ht="15" customHeight="1">
      <c r="A22" s="151" t="s">
        <v>1789</v>
      </c>
      <c r="B22" s="572" t="s">
        <v>1940</v>
      </c>
      <c r="C22" s="143" t="s">
        <v>470</v>
      </c>
      <c r="D22" s="144" t="s">
        <v>471</v>
      </c>
      <c r="E22" s="60" t="s">
        <v>29</v>
      </c>
      <c r="F22" s="60" t="s">
        <v>298</v>
      </c>
      <c r="G22" s="60" t="s">
        <v>63</v>
      </c>
      <c r="H22" s="60" t="s">
        <v>7</v>
      </c>
      <c r="I22" s="145" t="s">
        <v>464</v>
      </c>
      <c r="J22" s="884">
        <v>52090</v>
      </c>
      <c r="K22" s="886">
        <v>44190</v>
      </c>
      <c r="L22" s="886">
        <v>32900</v>
      </c>
      <c r="M22" s="107">
        <f>L22*(1-1*'Скидка '!D$4)</f>
        <v>32900</v>
      </c>
    </row>
    <row r="23" spans="1:13" ht="15" customHeight="1">
      <c r="A23" s="151" t="s">
        <v>1790</v>
      </c>
      <c r="B23" s="572" t="s">
        <v>1941</v>
      </c>
      <c r="C23" s="143" t="s">
        <v>476</v>
      </c>
      <c r="D23" s="144" t="s">
        <v>472</v>
      </c>
      <c r="E23" s="60" t="s">
        <v>29</v>
      </c>
      <c r="F23" s="60" t="s">
        <v>823</v>
      </c>
      <c r="G23" s="60" t="s">
        <v>63</v>
      </c>
      <c r="H23" s="60" t="s">
        <v>7</v>
      </c>
      <c r="I23" s="145" t="s">
        <v>465</v>
      </c>
      <c r="J23" s="884">
        <v>58790</v>
      </c>
      <c r="K23" s="886">
        <v>49790</v>
      </c>
      <c r="L23" s="886">
        <v>37100</v>
      </c>
      <c r="M23" s="107">
        <f>L23*(1-1*'Скидка '!D$4)</f>
        <v>37100</v>
      </c>
    </row>
    <row r="24" spans="1:13" ht="15" customHeight="1" thickBot="1">
      <c r="A24" s="151" t="s">
        <v>1791</v>
      </c>
      <c r="B24" s="572" t="s">
        <v>1942</v>
      </c>
      <c r="C24" s="143" t="s">
        <v>474</v>
      </c>
      <c r="D24" s="144" t="s">
        <v>473</v>
      </c>
      <c r="E24" s="60" t="s">
        <v>29</v>
      </c>
      <c r="F24" s="60" t="s">
        <v>822</v>
      </c>
      <c r="G24" s="60" t="s">
        <v>24</v>
      </c>
      <c r="H24" s="60" t="s">
        <v>95</v>
      </c>
      <c r="I24" s="145" t="s">
        <v>847</v>
      </c>
      <c r="J24" s="884">
        <v>95090</v>
      </c>
      <c r="K24" s="886">
        <v>80590</v>
      </c>
      <c r="L24" s="886">
        <v>59900</v>
      </c>
      <c r="M24" s="107">
        <f>L24*(1-1*'Скидка '!D$4)</f>
        <v>59900</v>
      </c>
    </row>
    <row r="25" spans="1:13" ht="21" customHeight="1" thickBot="1">
      <c r="A25" s="151"/>
      <c r="B25" s="571" t="s">
        <v>1325</v>
      </c>
      <c r="C25" s="73"/>
      <c r="D25" s="112"/>
      <c r="E25" s="74"/>
      <c r="F25" s="112"/>
      <c r="G25" s="112"/>
      <c r="H25" s="113"/>
      <c r="I25" s="74"/>
      <c r="J25" s="882"/>
      <c r="K25" s="883"/>
      <c r="L25" s="948" t="s">
        <v>117</v>
      </c>
      <c r="M25" s="949"/>
    </row>
    <row r="26" spans="1:13" ht="15" customHeight="1">
      <c r="A26" s="151" t="s">
        <v>525</v>
      </c>
      <c r="B26" s="572" t="s">
        <v>526</v>
      </c>
      <c r="C26" s="143" t="s">
        <v>470</v>
      </c>
      <c r="D26" s="144" t="s">
        <v>471</v>
      </c>
      <c r="E26" s="149" t="s">
        <v>29</v>
      </c>
      <c r="F26" s="149" t="s">
        <v>298</v>
      </c>
      <c r="G26" s="60" t="s">
        <v>63</v>
      </c>
      <c r="H26" s="60" t="s">
        <v>7</v>
      </c>
      <c r="I26" s="145" t="s">
        <v>464</v>
      </c>
      <c r="J26" s="884">
        <v>51590</v>
      </c>
      <c r="K26" s="886">
        <v>43690</v>
      </c>
      <c r="L26" s="886">
        <v>31500</v>
      </c>
      <c r="M26" s="107">
        <f>L26*(1-1*'Скидка '!D$4)</f>
        <v>31500</v>
      </c>
    </row>
    <row r="27" spans="1:13" ht="15" customHeight="1" thickBot="1">
      <c r="A27" s="151" t="s">
        <v>528</v>
      </c>
      <c r="B27" s="572" t="s">
        <v>527</v>
      </c>
      <c r="C27" s="143" t="s">
        <v>476</v>
      </c>
      <c r="D27" s="144" t="s">
        <v>472</v>
      </c>
      <c r="E27" s="149" t="s">
        <v>29</v>
      </c>
      <c r="F27" s="149" t="s">
        <v>823</v>
      </c>
      <c r="G27" s="60" t="s">
        <v>63</v>
      </c>
      <c r="H27" s="60" t="s">
        <v>7</v>
      </c>
      <c r="I27" s="145" t="s">
        <v>465</v>
      </c>
      <c r="J27" s="884">
        <v>54690</v>
      </c>
      <c r="K27" s="886">
        <v>46390</v>
      </c>
      <c r="L27" s="886">
        <v>33500</v>
      </c>
      <c r="M27" s="107">
        <f>L27*(1-1*'Скидка '!D$4)</f>
        <v>33500</v>
      </c>
    </row>
    <row r="28" spans="1:13" ht="21" customHeight="1" thickBot="1">
      <c r="A28" s="151"/>
      <c r="B28" s="571" t="s">
        <v>1824</v>
      </c>
      <c r="C28" s="73"/>
      <c r="D28" s="112"/>
      <c r="E28" s="74"/>
      <c r="F28" s="112"/>
      <c r="G28" s="112"/>
      <c r="H28" s="113"/>
      <c r="I28" s="74"/>
      <c r="J28" s="882"/>
      <c r="K28" s="883"/>
      <c r="L28" s="948" t="s">
        <v>117</v>
      </c>
      <c r="M28" s="949"/>
    </row>
    <row r="29" spans="1:13" ht="15" customHeight="1">
      <c r="A29" s="151" t="s">
        <v>1820</v>
      </c>
      <c r="B29" s="572" t="s">
        <v>1943</v>
      </c>
      <c r="C29" s="143" t="s">
        <v>470</v>
      </c>
      <c r="D29" s="144" t="s">
        <v>471</v>
      </c>
      <c r="E29" s="149" t="s">
        <v>29</v>
      </c>
      <c r="F29" s="149" t="s">
        <v>298</v>
      </c>
      <c r="G29" s="60" t="s">
        <v>63</v>
      </c>
      <c r="H29" s="60" t="s">
        <v>7</v>
      </c>
      <c r="I29" s="145" t="s">
        <v>464</v>
      </c>
      <c r="J29" s="884">
        <v>55690</v>
      </c>
      <c r="K29" s="886">
        <v>47190</v>
      </c>
      <c r="L29" s="886">
        <v>35000</v>
      </c>
      <c r="M29" s="107">
        <f>L29*(1-1*'Скидка '!D$4)</f>
        <v>35000</v>
      </c>
    </row>
    <row r="30" spans="1:13" ht="15" customHeight="1" thickBot="1">
      <c r="A30" s="151" t="s">
        <v>1821</v>
      </c>
      <c r="B30" s="572" t="s">
        <v>1944</v>
      </c>
      <c r="C30" s="143" t="s">
        <v>476</v>
      </c>
      <c r="D30" s="144" t="s">
        <v>472</v>
      </c>
      <c r="E30" s="149" t="s">
        <v>29</v>
      </c>
      <c r="F30" s="149" t="s">
        <v>823</v>
      </c>
      <c r="G30" s="60" t="s">
        <v>63</v>
      </c>
      <c r="H30" s="60" t="s">
        <v>7</v>
      </c>
      <c r="I30" s="145" t="s">
        <v>465</v>
      </c>
      <c r="J30" s="884">
        <v>58990</v>
      </c>
      <c r="K30" s="886">
        <v>49990</v>
      </c>
      <c r="L30" s="886">
        <v>37200</v>
      </c>
      <c r="M30" s="107">
        <f>L30*(1-1*'Скидка '!D$4)</f>
        <v>37200</v>
      </c>
    </row>
    <row r="31" spans="1:13" ht="21" customHeight="1" thickBot="1">
      <c r="A31" s="151"/>
      <c r="B31" s="571" t="s">
        <v>1322</v>
      </c>
      <c r="C31" s="73"/>
      <c r="D31" s="112"/>
      <c r="E31" s="74"/>
      <c r="F31" s="112"/>
      <c r="G31" s="112"/>
      <c r="H31" s="113"/>
      <c r="I31" s="74"/>
      <c r="J31" s="882"/>
      <c r="K31" s="883"/>
      <c r="L31" s="948" t="s">
        <v>117</v>
      </c>
      <c r="M31" s="949"/>
    </row>
    <row r="32" spans="1:13" ht="15" customHeight="1">
      <c r="A32" s="151" t="s">
        <v>529</v>
      </c>
      <c r="B32" s="572" t="s">
        <v>290</v>
      </c>
      <c r="C32" s="147" t="s">
        <v>477</v>
      </c>
      <c r="D32" s="148" t="s">
        <v>471</v>
      </c>
      <c r="E32" s="149" t="s">
        <v>29</v>
      </c>
      <c r="F32" s="149" t="s">
        <v>298</v>
      </c>
      <c r="G32" s="149" t="s">
        <v>63</v>
      </c>
      <c r="H32" s="149" t="s">
        <v>7</v>
      </c>
      <c r="I32" s="145" t="s">
        <v>466</v>
      </c>
      <c r="J32" s="884">
        <v>51590</v>
      </c>
      <c r="K32" s="886">
        <v>43690</v>
      </c>
      <c r="L32" s="886">
        <v>31500</v>
      </c>
      <c r="M32" s="107">
        <f>L32*(1-1*'Скидка '!D$4)</f>
        <v>31500</v>
      </c>
    </row>
    <row r="33" spans="1:14" ht="15" customHeight="1" thickBot="1">
      <c r="A33" s="151" t="s">
        <v>530</v>
      </c>
      <c r="B33" s="572" t="s">
        <v>295</v>
      </c>
      <c r="C33" s="147" t="s">
        <v>476</v>
      </c>
      <c r="D33" s="148" t="s">
        <v>472</v>
      </c>
      <c r="E33" s="149" t="s">
        <v>29</v>
      </c>
      <c r="F33" s="149" t="s">
        <v>299</v>
      </c>
      <c r="G33" s="149" t="s">
        <v>63</v>
      </c>
      <c r="H33" s="149" t="s">
        <v>7</v>
      </c>
      <c r="I33" s="145" t="s">
        <v>466</v>
      </c>
      <c r="J33" s="884">
        <v>54690</v>
      </c>
      <c r="K33" s="886">
        <v>46390</v>
      </c>
      <c r="L33" s="886">
        <v>33500</v>
      </c>
      <c r="M33" s="107">
        <f>L33*(1-1*'Скидка '!D$4)</f>
        <v>33500</v>
      </c>
    </row>
    <row r="34" spans="1:14" ht="21" customHeight="1" thickBot="1">
      <c r="A34" s="151"/>
      <c r="B34" s="571" t="s">
        <v>1323</v>
      </c>
      <c r="C34" s="73"/>
      <c r="D34" s="112"/>
      <c r="E34" s="74"/>
      <c r="F34" s="112"/>
      <c r="G34" s="112"/>
      <c r="H34" s="113"/>
      <c r="I34" s="74"/>
      <c r="J34" s="882"/>
      <c r="K34" s="883"/>
      <c r="L34" s="948" t="s">
        <v>117</v>
      </c>
      <c r="M34" s="949"/>
    </row>
    <row r="35" spans="1:14" ht="15" customHeight="1">
      <c r="A35" s="151" t="s">
        <v>973</v>
      </c>
      <c r="B35" s="573" t="s">
        <v>971</v>
      </c>
      <c r="C35" s="143" t="s">
        <v>475</v>
      </c>
      <c r="D35" s="144" t="s">
        <v>467</v>
      </c>
      <c r="E35" s="60" t="s">
        <v>29</v>
      </c>
      <c r="F35" s="60" t="s">
        <v>298</v>
      </c>
      <c r="G35" s="60" t="s">
        <v>63</v>
      </c>
      <c r="H35" s="60" t="s">
        <v>7</v>
      </c>
      <c r="I35" s="324" t="s">
        <v>464</v>
      </c>
      <c r="J35" s="884">
        <v>51590</v>
      </c>
      <c r="K35" s="886">
        <v>43690</v>
      </c>
      <c r="L35" s="886">
        <v>31500</v>
      </c>
      <c r="M35" s="107">
        <f>L35*(1-1*'Скидка '!D$4)</f>
        <v>31500</v>
      </c>
    </row>
    <row r="36" spans="1:14" ht="15" customHeight="1" thickBot="1">
      <c r="A36" s="151" t="s">
        <v>974</v>
      </c>
      <c r="B36" s="573" t="s">
        <v>972</v>
      </c>
      <c r="C36" s="143" t="s">
        <v>469</v>
      </c>
      <c r="D36" s="144" t="s">
        <v>468</v>
      </c>
      <c r="E36" s="60" t="s">
        <v>29</v>
      </c>
      <c r="F36" s="60" t="s">
        <v>823</v>
      </c>
      <c r="G36" s="60" t="s">
        <v>63</v>
      </c>
      <c r="H36" s="60" t="s">
        <v>7</v>
      </c>
      <c r="I36" s="324" t="s">
        <v>465</v>
      </c>
      <c r="J36" s="884">
        <v>54690</v>
      </c>
      <c r="K36" s="886">
        <v>46390</v>
      </c>
      <c r="L36" s="886">
        <v>33500</v>
      </c>
      <c r="M36" s="107">
        <f>L36*(1-1*'Скидка '!D$4)</f>
        <v>33500</v>
      </c>
    </row>
    <row r="37" spans="1:14" ht="15" customHeight="1" thickBot="1">
      <c r="A37" s="151"/>
      <c r="B37" s="571" t="s">
        <v>1957</v>
      </c>
      <c r="C37" s="73"/>
      <c r="D37" s="112"/>
      <c r="E37" s="74"/>
      <c r="F37" s="112"/>
      <c r="G37" s="112"/>
      <c r="H37" s="113"/>
      <c r="I37" s="74"/>
      <c r="J37" s="882"/>
      <c r="K37" s="883"/>
      <c r="L37" s="948" t="s">
        <v>117</v>
      </c>
      <c r="M37" s="949"/>
    </row>
    <row r="38" spans="1:14" ht="15" customHeight="1">
      <c r="A38" s="151" t="s">
        <v>1958</v>
      </c>
      <c r="B38" s="573" t="s">
        <v>1960</v>
      </c>
      <c r="C38" s="143" t="s">
        <v>475</v>
      </c>
      <c r="D38" s="144" t="s">
        <v>467</v>
      </c>
      <c r="E38" s="60" t="s">
        <v>29</v>
      </c>
      <c r="F38" s="60" t="s">
        <v>298</v>
      </c>
      <c r="G38" s="60" t="s">
        <v>63</v>
      </c>
      <c r="H38" s="60" t="s">
        <v>7</v>
      </c>
      <c r="I38" s="324" t="s">
        <v>464</v>
      </c>
      <c r="J38" s="885">
        <v>55690</v>
      </c>
      <c r="K38" s="914">
        <v>47190</v>
      </c>
      <c r="L38" s="914">
        <v>35000</v>
      </c>
      <c r="M38" s="107">
        <f>L38*(1-1*'Скидка '!D$4)</f>
        <v>35000</v>
      </c>
    </row>
    <row r="39" spans="1:14" ht="15" customHeight="1" thickBot="1">
      <c r="A39" s="151" t="s">
        <v>1959</v>
      </c>
      <c r="B39" s="573" t="s">
        <v>1961</v>
      </c>
      <c r="C39" s="143" t="s">
        <v>469</v>
      </c>
      <c r="D39" s="144" t="s">
        <v>468</v>
      </c>
      <c r="E39" s="60" t="s">
        <v>29</v>
      </c>
      <c r="F39" s="60" t="s">
        <v>823</v>
      </c>
      <c r="G39" s="60" t="s">
        <v>63</v>
      </c>
      <c r="H39" s="60" t="s">
        <v>7</v>
      </c>
      <c r="I39" s="324" t="s">
        <v>465</v>
      </c>
      <c r="J39" s="885">
        <v>58990</v>
      </c>
      <c r="K39" s="914">
        <v>49990</v>
      </c>
      <c r="L39" s="914">
        <v>37200</v>
      </c>
      <c r="M39" s="107">
        <f>L39*(1-1*'Скидка '!D$4)</f>
        <v>37200</v>
      </c>
    </row>
    <row r="40" spans="1:14" ht="21" customHeight="1" thickBot="1">
      <c r="A40" s="151"/>
      <c r="B40" s="571" t="s">
        <v>1324</v>
      </c>
      <c r="C40" s="73"/>
      <c r="D40" s="112"/>
      <c r="E40" s="74"/>
      <c r="F40" s="112"/>
      <c r="G40" s="112"/>
      <c r="H40" s="113"/>
      <c r="I40" s="74"/>
      <c r="J40" s="882"/>
      <c r="K40" s="883"/>
      <c r="L40" s="948" t="s">
        <v>117</v>
      </c>
      <c r="M40" s="949"/>
    </row>
    <row r="41" spans="1:14" ht="15" customHeight="1">
      <c r="A41" s="151" t="s">
        <v>658</v>
      </c>
      <c r="B41" s="574" t="s">
        <v>656</v>
      </c>
      <c r="C41" s="143" t="s">
        <v>475</v>
      </c>
      <c r="D41" s="144" t="s">
        <v>467</v>
      </c>
      <c r="E41" s="60" t="s">
        <v>29</v>
      </c>
      <c r="F41" s="60" t="s">
        <v>298</v>
      </c>
      <c r="G41" s="60" t="s">
        <v>63</v>
      </c>
      <c r="H41" s="60" t="s">
        <v>7</v>
      </c>
      <c r="I41" s="324" t="s">
        <v>464</v>
      </c>
      <c r="J41" s="884">
        <v>51590</v>
      </c>
      <c r="K41" s="886">
        <v>43690</v>
      </c>
      <c r="L41" s="886">
        <v>31500</v>
      </c>
      <c r="M41" s="107">
        <f>L41*(1-1*'Скидка '!D$4)</f>
        <v>31500</v>
      </c>
    </row>
    <row r="42" spans="1:14" ht="15" customHeight="1" thickBot="1">
      <c r="A42" s="151" t="s">
        <v>659</v>
      </c>
      <c r="B42" s="574" t="s">
        <v>657</v>
      </c>
      <c r="C42" s="143" t="s">
        <v>469</v>
      </c>
      <c r="D42" s="144" t="s">
        <v>468</v>
      </c>
      <c r="E42" s="60" t="s">
        <v>29</v>
      </c>
      <c r="F42" s="60" t="s">
        <v>823</v>
      </c>
      <c r="G42" s="60" t="s">
        <v>63</v>
      </c>
      <c r="H42" s="60" t="s">
        <v>7</v>
      </c>
      <c r="I42" s="324" t="s">
        <v>465</v>
      </c>
      <c r="J42" s="884">
        <v>54690</v>
      </c>
      <c r="K42" s="886">
        <v>46390</v>
      </c>
      <c r="L42" s="886">
        <v>33500</v>
      </c>
      <c r="M42" s="107">
        <f>L42*(1-1*'Скидка '!D$4)</f>
        <v>33500</v>
      </c>
    </row>
    <row r="43" spans="1:14" ht="21" customHeight="1" thickBot="1">
      <c r="A43" s="151"/>
      <c r="B43" s="571" t="s">
        <v>1806</v>
      </c>
      <c r="C43" s="73"/>
      <c r="D43" s="112"/>
      <c r="E43" s="74"/>
      <c r="F43" s="112"/>
      <c r="G43" s="112"/>
      <c r="H43" s="113"/>
      <c r="I43" s="74"/>
      <c r="J43" s="882"/>
      <c r="K43" s="883"/>
      <c r="L43" s="948" t="s">
        <v>117</v>
      </c>
      <c r="M43" s="949"/>
    </row>
    <row r="44" spans="1:14" ht="15" customHeight="1">
      <c r="A44" s="868" t="s">
        <v>1822</v>
      </c>
      <c r="B44" s="869" t="s">
        <v>1945</v>
      </c>
      <c r="C44" s="143" t="s">
        <v>475</v>
      </c>
      <c r="D44" s="144" t="s">
        <v>467</v>
      </c>
      <c r="E44" s="60" t="s">
        <v>29</v>
      </c>
      <c r="F44" s="60" t="s">
        <v>298</v>
      </c>
      <c r="G44" s="60" t="s">
        <v>63</v>
      </c>
      <c r="H44" s="60" t="s">
        <v>7</v>
      </c>
      <c r="I44" s="324" t="s">
        <v>464</v>
      </c>
      <c r="J44" s="884">
        <v>55690</v>
      </c>
      <c r="K44" s="886">
        <v>47190</v>
      </c>
      <c r="L44" s="886">
        <v>35000</v>
      </c>
      <c r="M44" s="107">
        <f>L44*(1-1*'Скидка '!D$4)</f>
        <v>35000</v>
      </c>
    </row>
    <row r="45" spans="1:14" ht="15" customHeight="1" thickBot="1">
      <c r="A45" s="868" t="s">
        <v>1805</v>
      </c>
      <c r="B45" s="869" t="s">
        <v>1946</v>
      </c>
      <c r="C45" s="143" t="s">
        <v>469</v>
      </c>
      <c r="D45" s="144" t="s">
        <v>468</v>
      </c>
      <c r="E45" s="60" t="s">
        <v>29</v>
      </c>
      <c r="F45" s="60" t="s">
        <v>823</v>
      </c>
      <c r="G45" s="60" t="s">
        <v>63</v>
      </c>
      <c r="H45" s="60" t="s">
        <v>7</v>
      </c>
      <c r="I45" s="324" t="s">
        <v>465</v>
      </c>
      <c r="J45" s="884">
        <v>58990</v>
      </c>
      <c r="K45" s="886">
        <v>49990</v>
      </c>
      <c r="L45" s="886">
        <v>37200</v>
      </c>
      <c r="M45" s="107">
        <f>L45*(1-1*'Скидка '!D$4)</f>
        <v>37200</v>
      </c>
    </row>
    <row r="46" spans="1:14" ht="21" customHeight="1" thickBot="1">
      <c r="A46" s="151"/>
      <c r="B46" s="571" t="s">
        <v>1556</v>
      </c>
      <c r="C46" s="73"/>
      <c r="D46" s="112"/>
      <c r="E46" s="74"/>
      <c r="F46" s="112"/>
      <c r="G46" s="112"/>
      <c r="H46" s="113"/>
      <c r="I46" s="74"/>
      <c r="J46" s="882"/>
      <c r="K46" s="883"/>
      <c r="L46" s="948"/>
      <c r="M46" s="949"/>
    </row>
    <row r="47" spans="1:14" ht="15" customHeight="1">
      <c r="A47" s="868" t="s">
        <v>1557</v>
      </c>
      <c r="B47" s="870" t="s">
        <v>1559</v>
      </c>
      <c r="C47" s="147" t="s">
        <v>477</v>
      </c>
      <c r="D47" s="148" t="s">
        <v>471</v>
      </c>
      <c r="E47" s="149" t="s">
        <v>29</v>
      </c>
      <c r="F47" s="149" t="s">
        <v>298</v>
      </c>
      <c r="G47" s="149" t="s">
        <v>63</v>
      </c>
      <c r="H47" s="149" t="s">
        <v>7</v>
      </c>
      <c r="I47" s="145" t="s">
        <v>466</v>
      </c>
      <c r="J47" s="884">
        <v>51590</v>
      </c>
      <c r="K47" s="886">
        <v>43690</v>
      </c>
      <c r="L47" s="886">
        <v>31500</v>
      </c>
      <c r="M47" s="107">
        <f>L47*(1-1*'Скидка '!D$4)</f>
        <v>31500</v>
      </c>
      <c r="N47" s="829"/>
    </row>
    <row r="48" spans="1:14" ht="15" customHeight="1" thickBot="1">
      <c r="A48" s="868" t="s">
        <v>1558</v>
      </c>
      <c r="B48" s="870" t="s">
        <v>1560</v>
      </c>
      <c r="C48" s="147" t="s">
        <v>476</v>
      </c>
      <c r="D48" s="148" t="s">
        <v>472</v>
      </c>
      <c r="E48" s="149" t="s">
        <v>29</v>
      </c>
      <c r="F48" s="149" t="s">
        <v>299</v>
      </c>
      <c r="G48" s="149" t="s">
        <v>63</v>
      </c>
      <c r="H48" s="149" t="s">
        <v>7</v>
      </c>
      <c r="I48" s="145" t="s">
        <v>466</v>
      </c>
      <c r="J48" s="884">
        <v>54690</v>
      </c>
      <c r="K48" s="886">
        <v>46390</v>
      </c>
      <c r="L48" s="886">
        <v>33500</v>
      </c>
      <c r="M48" s="107">
        <f>L48*(1-1*'Скидка '!D$4)</f>
        <v>33500</v>
      </c>
      <c r="N48" s="829"/>
    </row>
    <row r="49" spans="1:13" ht="21" customHeight="1" thickBot="1">
      <c r="A49" s="151"/>
      <c r="B49" s="571" t="s">
        <v>1321</v>
      </c>
      <c r="C49" s="73"/>
      <c r="D49" s="112"/>
      <c r="E49" s="74"/>
      <c r="F49" s="112"/>
      <c r="G49" s="112"/>
      <c r="H49" s="113"/>
      <c r="I49" s="74"/>
      <c r="J49" s="882"/>
      <c r="K49" s="883"/>
      <c r="L49" s="948" t="s">
        <v>117</v>
      </c>
      <c r="M49" s="949"/>
    </row>
    <row r="50" spans="1:13" ht="15" customHeight="1">
      <c r="A50" s="151" t="s">
        <v>531</v>
      </c>
      <c r="B50" s="572" t="s">
        <v>355</v>
      </c>
      <c r="C50" s="143" t="s">
        <v>485</v>
      </c>
      <c r="D50" s="144" t="s">
        <v>486</v>
      </c>
      <c r="E50" s="60" t="s">
        <v>68</v>
      </c>
      <c r="F50" s="60" t="s">
        <v>357</v>
      </c>
      <c r="G50" s="60" t="s">
        <v>359</v>
      </c>
      <c r="H50" s="60" t="s">
        <v>360</v>
      </c>
      <c r="I50" s="324" t="s">
        <v>463</v>
      </c>
      <c r="J50" s="884">
        <v>43590</v>
      </c>
      <c r="K50" s="886">
        <v>36990</v>
      </c>
      <c r="L50" s="886">
        <v>26200</v>
      </c>
      <c r="M50" s="107">
        <f>L50*(1-1*'Скидка '!D$4)</f>
        <v>26200</v>
      </c>
    </row>
    <row r="51" spans="1:13" ht="15" customHeight="1">
      <c r="A51" s="151" t="s">
        <v>532</v>
      </c>
      <c r="B51" s="572" t="s">
        <v>356</v>
      </c>
      <c r="C51" s="143" t="s">
        <v>488</v>
      </c>
      <c r="D51" s="144" t="s">
        <v>487</v>
      </c>
      <c r="E51" s="60" t="s">
        <v>68</v>
      </c>
      <c r="F51" s="60" t="s">
        <v>358</v>
      </c>
      <c r="G51" s="60" t="s">
        <v>359</v>
      </c>
      <c r="H51" s="60" t="s">
        <v>360</v>
      </c>
      <c r="I51" s="324" t="s">
        <v>453</v>
      </c>
      <c r="J51" s="884">
        <v>46390</v>
      </c>
      <c r="K51" s="886">
        <v>39290</v>
      </c>
      <c r="L51" s="886">
        <v>27700</v>
      </c>
      <c r="M51" s="107">
        <f>L51*(1-1*'Скидка '!D$4)</f>
        <v>27700</v>
      </c>
    </row>
    <row r="52" spans="1:13" ht="15" customHeight="1">
      <c r="A52" s="151" t="s">
        <v>685</v>
      </c>
      <c r="B52" s="572" t="s">
        <v>679</v>
      </c>
      <c r="C52" s="143" t="s">
        <v>474</v>
      </c>
      <c r="D52" s="144" t="s">
        <v>473</v>
      </c>
      <c r="E52" s="60" t="s">
        <v>67</v>
      </c>
      <c r="F52" s="60" t="s">
        <v>848</v>
      </c>
      <c r="G52" s="60" t="s">
        <v>849</v>
      </c>
      <c r="H52" s="60" t="s">
        <v>95</v>
      </c>
      <c r="I52" s="145" t="s">
        <v>847</v>
      </c>
      <c r="J52" s="884">
        <v>77390</v>
      </c>
      <c r="K52" s="886">
        <v>65590</v>
      </c>
      <c r="L52" s="886">
        <v>46600</v>
      </c>
      <c r="M52" s="107">
        <f>L52*(1-1*'Скидка '!D$4)</f>
        <v>46600</v>
      </c>
    </row>
    <row r="53" spans="1:13" ht="15" customHeight="1" thickBot="1">
      <c r="A53" s="151" t="s">
        <v>682</v>
      </c>
      <c r="B53" s="573" t="s">
        <v>678</v>
      </c>
      <c r="C53" s="143" t="s">
        <v>489</v>
      </c>
      <c r="D53" s="144" t="s">
        <v>850</v>
      </c>
      <c r="E53" s="60" t="s">
        <v>67</v>
      </c>
      <c r="F53" s="60" t="s">
        <v>851</v>
      </c>
      <c r="G53" s="60" t="s">
        <v>852</v>
      </c>
      <c r="H53" s="60" t="s">
        <v>416</v>
      </c>
      <c r="I53" s="146" t="s">
        <v>462</v>
      </c>
      <c r="J53" s="884">
        <v>92590</v>
      </c>
      <c r="K53" s="886">
        <v>78490</v>
      </c>
      <c r="L53" s="886">
        <v>55900</v>
      </c>
      <c r="M53" s="107">
        <f>L53*(1-1*'Скидка '!D$4)</f>
        <v>55900</v>
      </c>
    </row>
    <row r="54" spans="1:13" ht="21" customHeight="1" thickBot="1">
      <c r="A54" s="151"/>
      <c r="B54" s="571" t="s">
        <v>1767</v>
      </c>
      <c r="C54" s="73"/>
      <c r="D54" s="112"/>
      <c r="E54" s="74"/>
      <c r="F54" s="112"/>
      <c r="G54" s="112"/>
      <c r="H54" s="113"/>
      <c r="I54" s="74"/>
      <c r="J54" s="882"/>
      <c r="K54" s="883"/>
      <c r="L54" s="948" t="s">
        <v>117</v>
      </c>
      <c r="M54" s="949"/>
    </row>
    <row r="55" spans="1:13" ht="15" customHeight="1">
      <c r="A55" s="151" t="s">
        <v>1768</v>
      </c>
      <c r="B55" s="572" t="s">
        <v>1931</v>
      </c>
      <c r="C55" s="143" t="s">
        <v>485</v>
      </c>
      <c r="D55" s="144" t="s">
        <v>486</v>
      </c>
      <c r="E55" s="60" t="s">
        <v>68</v>
      </c>
      <c r="F55" s="60" t="s">
        <v>357</v>
      </c>
      <c r="G55" s="60" t="s">
        <v>359</v>
      </c>
      <c r="H55" s="60" t="s">
        <v>360</v>
      </c>
      <c r="I55" s="324" t="s">
        <v>463</v>
      </c>
      <c r="J55" s="884">
        <v>47390</v>
      </c>
      <c r="K55" s="886">
        <v>40190</v>
      </c>
      <c r="L55" s="886">
        <v>29400</v>
      </c>
      <c r="M55" s="107">
        <f>L55*(1-1*'Скидка '!D$4)</f>
        <v>29400</v>
      </c>
    </row>
    <row r="56" spans="1:13" ht="15" customHeight="1">
      <c r="A56" s="151" t="s">
        <v>1770</v>
      </c>
      <c r="B56" s="572" t="s">
        <v>1932</v>
      </c>
      <c r="C56" s="143" t="s">
        <v>488</v>
      </c>
      <c r="D56" s="144" t="s">
        <v>487</v>
      </c>
      <c r="E56" s="60" t="s">
        <v>68</v>
      </c>
      <c r="F56" s="60" t="s">
        <v>358</v>
      </c>
      <c r="G56" s="60" t="s">
        <v>359</v>
      </c>
      <c r="H56" s="60" t="s">
        <v>360</v>
      </c>
      <c r="I56" s="324" t="s">
        <v>453</v>
      </c>
      <c r="J56" s="884">
        <v>50490</v>
      </c>
      <c r="K56" s="886">
        <v>42790</v>
      </c>
      <c r="L56" s="886">
        <v>31300</v>
      </c>
      <c r="M56" s="107">
        <f>L56*(1-1*'Скидка '!D$4)</f>
        <v>31300</v>
      </c>
    </row>
    <row r="57" spans="1:13" ht="15" customHeight="1">
      <c r="A57" s="151" t="s">
        <v>1769</v>
      </c>
      <c r="B57" s="572" t="s">
        <v>1933</v>
      </c>
      <c r="C57" s="143" t="s">
        <v>474</v>
      </c>
      <c r="D57" s="144" t="s">
        <v>473</v>
      </c>
      <c r="E57" s="60" t="s">
        <v>67</v>
      </c>
      <c r="F57" s="60" t="s">
        <v>848</v>
      </c>
      <c r="G57" s="60" t="s">
        <v>849</v>
      </c>
      <c r="H57" s="60" t="s">
        <v>95</v>
      </c>
      <c r="I57" s="145" t="s">
        <v>847</v>
      </c>
      <c r="J57" s="884">
        <v>83190</v>
      </c>
      <c r="K57" s="886">
        <v>70490</v>
      </c>
      <c r="L57" s="886">
        <v>51600</v>
      </c>
      <c r="M57" s="107">
        <f>L57*(1-1*'Скидка '!D$4)</f>
        <v>51600</v>
      </c>
    </row>
    <row r="58" spans="1:13" ht="15" customHeight="1" thickBot="1">
      <c r="A58" s="151" t="s">
        <v>1771</v>
      </c>
      <c r="B58" s="572" t="s">
        <v>1934</v>
      </c>
      <c r="C58" s="143" t="s">
        <v>489</v>
      </c>
      <c r="D58" s="144" t="s">
        <v>850</v>
      </c>
      <c r="E58" s="60" t="s">
        <v>67</v>
      </c>
      <c r="F58" s="60" t="s">
        <v>851</v>
      </c>
      <c r="G58" s="60" t="s">
        <v>852</v>
      </c>
      <c r="H58" s="60" t="s">
        <v>416</v>
      </c>
      <c r="I58" s="146" t="s">
        <v>462</v>
      </c>
      <c r="J58" s="884">
        <v>99190</v>
      </c>
      <c r="K58" s="886">
        <v>84090</v>
      </c>
      <c r="L58" s="886">
        <v>61600</v>
      </c>
      <c r="M58" s="107">
        <f>L58*(1-1*'Скидка '!D$4)</f>
        <v>61600</v>
      </c>
    </row>
    <row r="59" spans="1:13" ht="21" customHeight="1" thickBot="1">
      <c r="A59" s="151"/>
      <c r="B59" s="571" t="s">
        <v>1320</v>
      </c>
      <c r="C59" s="73"/>
      <c r="D59" s="112"/>
      <c r="E59" s="74"/>
      <c r="F59" s="112"/>
      <c r="G59" s="112"/>
      <c r="H59" s="113"/>
      <c r="I59" s="74"/>
      <c r="J59" s="882"/>
      <c r="K59" s="883"/>
      <c r="L59" s="948" t="s">
        <v>117</v>
      </c>
      <c r="M59" s="949"/>
    </row>
    <row r="60" spans="1:13" ht="15" customHeight="1">
      <c r="A60" s="151" t="s">
        <v>512</v>
      </c>
      <c r="B60" s="575" t="s">
        <v>507</v>
      </c>
      <c r="C60" s="143" t="s">
        <v>490</v>
      </c>
      <c r="D60" s="144" t="s">
        <v>494</v>
      </c>
      <c r="E60" s="60" t="s">
        <v>15</v>
      </c>
      <c r="F60" s="60" t="s">
        <v>853</v>
      </c>
      <c r="G60" s="60" t="s">
        <v>234</v>
      </c>
      <c r="H60" s="60" t="s">
        <v>45</v>
      </c>
      <c r="I60" s="324" t="s">
        <v>461</v>
      </c>
      <c r="J60" s="884">
        <v>37690</v>
      </c>
      <c r="K60" s="886">
        <v>31990</v>
      </c>
      <c r="L60" s="886">
        <v>23100</v>
      </c>
      <c r="M60" s="107">
        <f>L60*(1-1*'Скидка '!D$4)</f>
        <v>23100</v>
      </c>
    </row>
    <row r="61" spans="1:13" ht="15" customHeight="1">
      <c r="A61" s="151" t="s">
        <v>513</v>
      </c>
      <c r="B61" s="575" t="s">
        <v>508</v>
      </c>
      <c r="C61" s="143" t="s">
        <v>854</v>
      </c>
      <c r="D61" s="144" t="s">
        <v>495</v>
      </c>
      <c r="E61" s="60" t="s">
        <v>15</v>
      </c>
      <c r="F61" s="60" t="s">
        <v>855</v>
      </c>
      <c r="G61" s="60" t="s">
        <v>234</v>
      </c>
      <c r="H61" s="60" t="s">
        <v>45</v>
      </c>
      <c r="I61" s="324" t="s">
        <v>460</v>
      </c>
      <c r="J61" s="884">
        <v>43290</v>
      </c>
      <c r="K61" s="886">
        <v>36690</v>
      </c>
      <c r="L61" s="886">
        <v>26600</v>
      </c>
      <c r="M61" s="107">
        <f>L61*(1-1*'Скидка '!D$4)</f>
        <v>26600</v>
      </c>
    </row>
    <row r="62" spans="1:13" ht="15" customHeight="1">
      <c r="A62" s="151" t="s">
        <v>514</v>
      </c>
      <c r="B62" s="575" t="s">
        <v>509</v>
      </c>
      <c r="C62" s="143" t="s">
        <v>491</v>
      </c>
      <c r="D62" s="144" t="s">
        <v>496</v>
      </c>
      <c r="E62" s="60" t="s">
        <v>15</v>
      </c>
      <c r="F62" s="60" t="s">
        <v>856</v>
      </c>
      <c r="G62" s="60" t="s">
        <v>234</v>
      </c>
      <c r="H62" s="60" t="s">
        <v>45</v>
      </c>
      <c r="I62" s="145" t="s">
        <v>459</v>
      </c>
      <c r="J62" s="884">
        <v>47490</v>
      </c>
      <c r="K62" s="886">
        <v>40290</v>
      </c>
      <c r="L62" s="886">
        <v>29200</v>
      </c>
      <c r="M62" s="107">
        <f>L62*(1-1*'Скидка '!D$4)</f>
        <v>29200</v>
      </c>
    </row>
    <row r="63" spans="1:13" ht="15" customHeight="1">
      <c r="A63" s="151" t="s">
        <v>515</v>
      </c>
      <c r="B63" s="575" t="s">
        <v>510</v>
      </c>
      <c r="C63" s="143" t="s">
        <v>492</v>
      </c>
      <c r="D63" s="144" t="s">
        <v>497</v>
      </c>
      <c r="E63" s="60" t="s">
        <v>15</v>
      </c>
      <c r="F63" s="60" t="s">
        <v>857</v>
      </c>
      <c r="G63" s="60" t="s">
        <v>232</v>
      </c>
      <c r="H63" s="60" t="s">
        <v>93</v>
      </c>
      <c r="I63" s="146" t="s">
        <v>458</v>
      </c>
      <c r="J63" s="884">
        <v>77790</v>
      </c>
      <c r="K63" s="886">
        <v>65890</v>
      </c>
      <c r="L63" s="886">
        <v>47900</v>
      </c>
      <c r="M63" s="107">
        <f>L63*(1-1*'Скидка '!D$4)</f>
        <v>47900</v>
      </c>
    </row>
    <row r="64" spans="1:13" ht="15" customHeight="1" thickBot="1">
      <c r="A64" s="151" t="s">
        <v>516</v>
      </c>
      <c r="B64" s="575" t="s">
        <v>511</v>
      </c>
      <c r="C64" s="143" t="s">
        <v>493</v>
      </c>
      <c r="D64" s="144" t="s">
        <v>498</v>
      </c>
      <c r="E64" s="60" t="s">
        <v>15</v>
      </c>
      <c r="F64" s="60" t="s">
        <v>858</v>
      </c>
      <c r="G64" s="60" t="s">
        <v>231</v>
      </c>
      <c r="H64" s="60" t="s">
        <v>94</v>
      </c>
      <c r="I64" s="324" t="s">
        <v>457</v>
      </c>
      <c r="J64" s="884">
        <v>95590</v>
      </c>
      <c r="K64" s="886">
        <v>80990</v>
      </c>
      <c r="L64" s="886">
        <v>59000</v>
      </c>
      <c r="M64" s="107">
        <f>L64*(1-1*'Скидка '!D$4)</f>
        <v>59000</v>
      </c>
    </row>
    <row r="65" spans="1:13" ht="21" customHeight="1" thickBot="1">
      <c r="A65" s="151"/>
      <c r="B65" s="571" t="s">
        <v>1772</v>
      </c>
      <c r="C65" s="73"/>
      <c r="D65" s="112"/>
      <c r="E65" s="74"/>
      <c r="F65" s="112"/>
      <c r="G65" s="112"/>
      <c r="H65" s="113"/>
      <c r="I65" s="74"/>
      <c r="J65" s="882"/>
      <c r="K65" s="883"/>
      <c r="L65" s="948" t="s">
        <v>117</v>
      </c>
      <c r="M65" s="949"/>
    </row>
    <row r="66" spans="1:13" ht="15" customHeight="1">
      <c r="A66" s="151" t="s">
        <v>1773</v>
      </c>
      <c r="B66" s="573" t="s">
        <v>1947</v>
      </c>
      <c r="C66" s="143" t="s">
        <v>490</v>
      </c>
      <c r="D66" s="144" t="s">
        <v>494</v>
      </c>
      <c r="E66" s="60" t="s">
        <v>15</v>
      </c>
      <c r="F66" s="60" t="s">
        <v>853</v>
      </c>
      <c r="G66" s="60" t="s">
        <v>234</v>
      </c>
      <c r="H66" s="60" t="s">
        <v>45</v>
      </c>
      <c r="I66" s="324" t="s">
        <v>461</v>
      </c>
      <c r="J66" s="884">
        <v>40290</v>
      </c>
      <c r="K66" s="886">
        <v>34190</v>
      </c>
      <c r="L66" s="886">
        <v>25400</v>
      </c>
      <c r="M66" s="107">
        <f>L66*(1-1*'Скидка '!D$4)</f>
        <v>25400</v>
      </c>
    </row>
    <row r="67" spans="1:13" ht="15" customHeight="1">
      <c r="A67" s="151" t="s">
        <v>1774</v>
      </c>
      <c r="B67" s="573" t="s">
        <v>1948</v>
      </c>
      <c r="C67" s="143" t="s">
        <v>854</v>
      </c>
      <c r="D67" s="144" t="s">
        <v>495</v>
      </c>
      <c r="E67" s="60" t="s">
        <v>15</v>
      </c>
      <c r="F67" s="60" t="s">
        <v>855</v>
      </c>
      <c r="G67" s="60" t="s">
        <v>234</v>
      </c>
      <c r="H67" s="60" t="s">
        <v>45</v>
      </c>
      <c r="I67" s="324" t="s">
        <v>460</v>
      </c>
      <c r="J67" s="884">
        <v>46090</v>
      </c>
      <c r="K67" s="886">
        <v>39090</v>
      </c>
      <c r="L67" s="886">
        <v>29000</v>
      </c>
      <c r="M67" s="107">
        <f>L67*(1-1*'Скидка '!D$4)</f>
        <v>29000</v>
      </c>
    </row>
    <row r="68" spans="1:13" ht="15" customHeight="1">
      <c r="A68" s="151" t="s">
        <v>1775</v>
      </c>
      <c r="B68" s="573" t="s">
        <v>1949</v>
      </c>
      <c r="C68" s="143" t="s">
        <v>491</v>
      </c>
      <c r="D68" s="144" t="s">
        <v>496</v>
      </c>
      <c r="E68" s="60" t="s">
        <v>15</v>
      </c>
      <c r="F68" s="60" t="s">
        <v>856</v>
      </c>
      <c r="G68" s="60" t="s">
        <v>234</v>
      </c>
      <c r="H68" s="60" t="s">
        <v>45</v>
      </c>
      <c r="I68" s="145" t="s">
        <v>459</v>
      </c>
      <c r="J68" s="884">
        <v>50690</v>
      </c>
      <c r="K68" s="886">
        <v>42990</v>
      </c>
      <c r="L68" s="886">
        <v>32000</v>
      </c>
      <c r="M68" s="107">
        <f>L68*(1-1*'Скидка '!D$4)</f>
        <v>32000</v>
      </c>
    </row>
    <row r="69" spans="1:13" ht="15" customHeight="1">
      <c r="A69" s="151" t="s">
        <v>1776</v>
      </c>
      <c r="B69" s="573" t="s">
        <v>1950</v>
      </c>
      <c r="C69" s="143" t="s">
        <v>492</v>
      </c>
      <c r="D69" s="144" t="s">
        <v>497</v>
      </c>
      <c r="E69" s="60" t="s">
        <v>15</v>
      </c>
      <c r="F69" s="60" t="s">
        <v>857</v>
      </c>
      <c r="G69" s="60" t="s">
        <v>232</v>
      </c>
      <c r="H69" s="60" t="s">
        <v>93</v>
      </c>
      <c r="I69" s="146" t="s">
        <v>458</v>
      </c>
      <c r="J69" s="884">
        <v>81990</v>
      </c>
      <c r="K69" s="886">
        <v>69490</v>
      </c>
      <c r="L69" s="886">
        <v>51600</v>
      </c>
      <c r="M69" s="107">
        <f>L69*(1-1*'Скидка '!D$4)</f>
        <v>51600</v>
      </c>
    </row>
    <row r="70" spans="1:13" ht="15" customHeight="1" thickBot="1">
      <c r="A70" s="151" t="s">
        <v>1777</v>
      </c>
      <c r="B70" s="573" t="s">
        <v>1951</v>
      </c>
      <c r="C70" s="143" t="s">
        <v>493</v>
      </c>
      <c r="D70" s="144" t="s">
        <v>498</v>
      </c>
      <c r="E70" s="60" t="s">
        <v>15</v>
      </c>
      <c r="F70" s="60" t="s">
        <v>858</v>
      </c>
      <c r="G70" s="60" t="s">
        <v>231</v>
      </c>
      <c r="H70" s="60" t="s">
        <v>94</v>
      </c>
      <c r="I70" s="324" t="s">
        <v>457</v>
      </c>
      <c r="J70" s="884">
        <v>100490</v>
      </c>
      <c r="K70" s="886">
        <v>85190</v>
      </c>
      <c r="L70" s="886">
        <v>63300</v>
      </c>
      <c r="M70" s="107">
        <f>L70*(1-1*'Скидка '!D$4)</f>
        <v>63300</v>
      </c>
    </row>
    <row r="71" spans="1:13" ht="15.75" customHeight="1" thickBot="1">
      <c r="A71" s="152"/>
      <c r="B71" s="571" t="s">
        <v>1576</v>
      </c>
      <c r="C71" s="133"/>
      <c r="D71" s="112"/>
      <c r="E71" s="74"/>
      <c r="F71" s="112"/>
      <c r="G71" s="112"/>
      <c r="H71" s="113"/>
      <c r="I71" s="74"/>
      <c r="J71" s="882"/>
      <c r="K71" s="883"/>
      <c r="L71" s="948" t="s">
        <v>117</v>
      </c>
      <c r="M71" s="949"/>
    </row>
    <row r="72" spans="1:13" ht="15" customHeight="1">
      <c r="A72" s="151" t="s">
        <v>1218</v>
      </c>
      <c r="B72" s="573" t="s">
        <v>1223</v>
      </c>
      <c r="C72" s="143" t="s">
        <v>1224</v>
      </c>
      <c r="D72" s="144" t="s">
        <v>1229</v>
      </c>
      <c r="E72" s="60" t="s">
        <v>15</v>
      </c>
      <c r="F72" s="60" t="s">
        <v>853</v>
      </c>
      <c r="G72" s="60" t="s">
        <v>1084</v>
      </c>
      <c r="H72" s="60" t="s">
        <v>45</v>
      </c>
      <c r="I72" s="324" t="s">
        <v>1235</v>
      </c>
      <c r="J72" s="885">
        <v>34990</v>
      </c>
      <c r="K72" s="914">
        <v>29690</v>
      </c>
      <c r="L72" s="914">
        <v>21100</v>
      </c>
      <c r="M72" s="107">
        <f>L72*(1-1*'Скидка '!D$4)</f>
        <v>21100</v>
      </c>
    </row>
    <row r="73" spans="1:13" ht="15" customHeight="1">
      <c r="A73" s="151" t="s">
        <v>1214</v>
      </c>
      <c r="B73" s="573" t="s">
        <v>1219</v>
      </c>
      <c r="C73" s="143" t="s">
        <v>1225</v>
      </c>
      <c r="D73" s="144" t="s">
        <v>1230</v>
      </c>
      <c r="E73" s="60" t="s">
        <v>15</v>
      </c>
      <c r="F73" s="60" t="s">
        <v>855</v>
      </c>
      <c r="G73" s="60" t="s">
        <v>1084</v>
      </c>
      <c r="H73" s="60" t="s">
        <v>45</v>
      </c>
      <c r="I73" s="324" t="s">
        <v>1236</v>
      </c>
      <c r="J73" s="885">
        <v>39790</v>
      </c>
      <c r="K73" s="914">
        <v>33690</v>
      </c>
      <c r="L73" s="914">
        <v>23900</v>
      </c>
      <c r="M73" s="107">
        <f>L73*(1-1*'Скидка '!D$4)</f>
        <v>23900</v>
      </c>
    </row>
    <row r="74" spans="1:13" ht="15" customHeight="1">
      <c r="A74" s="151" t="s">
        <v>1215</v>
      </c>
      <c r="B74" s="573" t="s">
        <v>1220</v>
      </c>
      <c r="C74" s="143" t="s">
        <v>1226</v>
      </c>
      <c r="D74" s="144" t="s">
        <v>1231</v>
      </c>
      <c r="E74" s="60" t="s">
        <v>15</v>
      </c>
      <c r="F74" s="60" t="s">
        <v>856</v>
      </c>
      <c r="G74" s="60" t="s">
        <v>1084</v>
      </c>
      <c r="H74" s="60" t="s">
        <v>45</v>
      </c>
      <c r="I74" s="145" t="s">
        <v>1237</v>
      </c>
      <c r="J74" s="885">
        <v>44490</v>
      </c>
      <c r="K74" s="914">
        <v>37690</v>
      </c>
      <c r="L74" s="914">
        <v>26900</v>
      </c>
      <c r="M74" s="107">
        <f>L74*(1-1*'Скидка '!D$4)</f>
        <v>26900</v>
      </c>
    </row>
    <row r="75" spans="1:13" ht="15" customHeight="1">
      <c r="A75" s="151" t="s">
        <v>1216</v>
      </c>
      <c r="B75" s="573" t="s">
        <v>1221</v>
      </c>
      <c r="C75" s="143" t="s">
        <v>1227</v>
      </c>
      <c r="D75" s="144" t="s">
        <v>1232</v>
      </c>
      <c r="E75" s="60" t="s">
        <v>15</v>
      </c>
      <c r="F75" s="60" t="s">
        <v>857</v>
      </c>
      <c r="G75" s="60" t="s">
        <v>1085</v>
      </c>
      <c r="H75" s="60" t="s">
        <v>93</v>
      </c>
      <c r="I75" s="146" t="s">
        <v>1238</v>
      </c>
      <c r="J75" s="885">
        <v>73490</v>
      </c>
      <c r="K75" s="914">
        <v>62290</v>
      </c>
      <c r="L75" s="914">
        <v>44500</v>
      </c>
      <c r="M75" s="107">
        <f>L75*(1-1*'Скидка '!D$4)</f>
        <v>44500</v>
      </c>
    </row>
    <row r="76" spans="1:13" ht="15" customHeight="1" thickBot="1">
      <c r="A76" s="151" t="s">
        <v>1217</v>
      </c>
      <c r="B76" s="573" t="s">
        <v>1222</v>
      </c>
      <c r="C76" s="143" t="s">
        <v>1228</v>
      </c>
      <c r="D76" s="144" t="s">
        <v>1233</v>
      </c>
      <c r="E76" s="60" t="s">
        <v>15</v>
      </c>
      <c r="F76" s="60" t="s">
        <v>858</v>
      </c>
      <c r="G76" s="60" t="s">
        <v>1234</v>
      </c>
      <c r="H76" s="60" t="s">
        <v>1046</v>
      </c>
      <c r="I76" s="324" t="s">
        <v>1239</v>
      </c>
      <c r="J76" s="885">
        <v>90590</v>
      </c>
      <c r="K76" s="885">
        <v>76790</v>
      </c>
      <c r="L76" s="914">
        <v>54900</v>
      </c>
      <c r="M76" s="107">
        <f>L76*(1-1*'Скидка '!D$4)</f>
        <v>54900</v>
      </c>
    </row>
    <row r="77" spans="1:13" ht="15.75" customHeight="1" thickBot="1">
      <c r="A77" s="152"/>
      <c r="B77" s="571" t="s">
        <v>1778</v>
      </c>
      <c r="C77" s="133"/>
      <c r="D77" s="112"/>
      <c r="E77" s="74"/>
      <c r="F77" s="112"/>
      <c r="G77" s="112"/>
      <c r="H77" s="113"/>
      <c r="I77" s="74"/>
      <c r="J77" s="882"/>
      <c r="K77" s="883"/>
      <c r="L77" s="948" t="s">
        <v>117</v>
      </c>
      <c r="M77" s="949"/>
    </row>
    <row r="78" spans="1:13" ht="15" customHeight="1">
      <c r="A78" s="151" t="s">
        <v>1779</v>
      </c>
      <c r="B78" s="573" t="s">
        <v>1935</v>
      </c>
      <c r="C78" s="143" t="s">
        <v>1224</v>
      </c>
      <c r="D78" s="144" t="s">
        <v>1229</v>
      </c>
      <c r="E78" s="60" t="s">
        <v>15</v>
      </c>
      <c r="F78" s="60" t="s">
        <v>853</v>
      </c>
      <c r="G78" s="60" t="s">
        <v>1084</v>
      </c>
      <c r="H78" s="60" t="s">
        <v>45</v>
      </c>
      <c r="I78" s="324" t="s">
        <v>1235</v>
      </c>
      <c r="J78" s="885">
        <v>37690</v>
      </c>
      <c r="K78" s="914">
        <v>31990</v>
      </c>
      <c r="L78" s="914">
        <v>23400</v>
      </c>
      <c r="M78" s="107">
        <f>L78*(1-1*'Скидка '!D$4)</f>
        <v>23400</v>
      </c>
    </row>
    <row r="79" spans="1:13" ht="15" customHeight="1">
      <c r="A79" s="151" t="s">
        <v>1912</v>
      </c>
      <c r="B79" s="573" t="s">
        <v>1936</v>
      </c>
      <c r="C79" s="143" t="s">
        <v>1225</v>
      </c>
      <c r="D79" s="144" t="s">
        <v>1230</v>
      </c>
      <c r="E79" s="60" t="s">
        <v>15</v>
      </c>
      <c r="F79" s="60" t="s">
        <v>855</v>
      </c>
      <c r="G79" s="60" t="s">
        <v>1084</v>
      </c>
      <c r="H79" s="60" t="s">
        <v>45</v>
      </c>
      <c r="I79" s="324" t="s">
        <v>1236</v>
      </c>
      <c r="J79" s="885">
        <v>42790</v>
      </c>
      <c r="K79" s="914">
        <v>36290</v>
      </c>
      <c r="L79" s="914">
        <v>26600</v>
      </c>
      <c r="M79" s="107">
        <f>L79*(1-1*'Скидка '!D$4)</f>
        <v>26600</v>
      </c>
    </row>
    <row r="80" spans="1:13" ht="15" customHeight="1">
      <c r="A80" s="151" t="s">
        <v>1913</v>
      </c>
      <c r="B80" s="573" t="s">
        <v>1937</v>
      </c>
      <c r="C80" s="143" t="s">
        <v>1226</v>
      </c>
      <c r="D80" s="144" t="s">
        <v>1231</v>
      </c>
      <c r="E80" s="60" t="s">
        <v>15</v>
      </c>
      <c r="F80" s="60" t="s">
        <v>856</v>
      </c>
      <c r="G80" s="60" t="s">
        <v>1084</v>
      </c>
      <c r="H80" s="60" t="s">
        <v>45</v>
      </c>
      <c r="I80" s="145" t="s">
        <v>1237</v>
      </c>
      <c r="J80" s="885">
        <v>47890</v>
      </c>
      <c r="K80" s="914">
        <v>40590</v>
      </c>
      <c r="L80" s="914">
        <v>29800</v>
      </c>
      <c r="M80" s="107">
        <f>L80*(1-1*'Скидка '!D$4)</f>
        <v>29800</v>
      </c>
    </row>
    <row r="81" spans="1:13" ht="15" customHeight="1">
      <c r="A81" s="151" t="s">
        <v>1914</v>
      </c>
      <c r="B81" s="573" t="s">
        <v>1938</v>
      </c>
      <c r="C81" s="143" t="s">
        <v>1227</v>
      </c>
      <c r="D81" s="144" t="s">
        <v>1232</v>
      </c>
      <c r="E81" s="60" t="s">
        <v>15</v>
      </c>
      <c r="F81" s="60" t="s">
        <v>857</v>
      </c>
      <c r="G81" s="60" t="s">
        <v>1085</v>
      </c>
      <c r="H81" s="60" t="s">
        <v>93</v>
      </c>
      <c r="I81" s="146" t="s">
        <v>1238</v>
      </c>
      <c r="J81" s="885">
        <v>78290</v>
      </c>
      <c r="K81" s="914">
        <v>66390</v>
      </c>
      <c r="L81" s="914">
        <v>48600</v>
      </c>
      <c r="M81" s="107">
        <f>L81*(1-1*'Скидка '!D$4)</f>
        <v>48600</v>
      </c>
    </row>
    <row r="82" spans="1:13" ht="15" customHeight="1" thickBot="1">
      <c r="A82" s="151" t="s">
        <v>1915</v>
      </c>
      <c r="B82" s="573" t="s">
        <v>1939</v>
      </c>
      <c r="C82" s="143" t="s">
        <v>1228</v>
      </c>
      <c r="D82" s="144" t="s">
        <v>1233</v>
      </c>
      <c r="E82" s="60" t="s">
        <v>15</v>
      </c>
      <c r="F82" s="60" t="s">
        <v>858</v>
      </c>
      <c r="G82" s="60" t="s">
        <v>1234</v>
      </c>
      <c r="H82" s="60" t="s">
        <v>1046</v>
      </c>
      <c r="I82" s="324" t="s">
        <v>1239</v>
      </c>
      <c r="J82" s="885">
        <v>96290</v>
      </c>
      <c r="K82" s="914">
        <v>81590</v>
      </c>
      <c r="L82" s="914">
        <v>59700</v>
      </c>
      <c r="M82" s="107">
        <f>L82*(1-1*'Скидка '!D$4)</f>
        <v>59700</v>
      </c>
    </row>
    <row r="83" spans="1:13" ht="21" customHeight="1" thickBot="1">
      <c r="A83" s="151"/>
      <c r="B83" s="571" t="s">
        <v>1618</v>
      </c>
      <c r="C83" s="73"/>
      <c r="D83" s="112"/>
      <c r="E83" s="74"/>
      <c r="F83" s="112"/>
      <c r="G83" s="112"/>
      <c r="H83" s="113"/>
      <c r="I83" s="74"/>
      <c r="J83" s="882"/>
      <c r="K83" s="883"/>
      <c r="L83" s="948" t="s">
        <v>117</v>
      </c>
      <c r="M83" s="949"/>
    </row>
    <row r="84" spans="1:13" ht="15" customHeight="1">
      <c r="A84" s="151" t="s">
        <v>1611</v>
      </c>
      <c r="B84" s="575" t="s">
        <v>1610</v>
      </c>
      <c r="C84" s="143" t="s">
        <v>490</v>
      </c>
      <c r="D84" s="144" t="s">
        <v>494</v>
      </c>
      <c r="E84" s="60" t="s">
        <v>15</v>
      </c>
      <c r="F84" s="60" t="s">
        <v>853</v>
      </c>
      <c r="G84" s="60" t="s">
        <v>1624</v>
      </c>
      <c r="H84" s="60" t="s">
        <v>45</v>
      </c>
      <c r="I84" s="324" t="s">
        <v>1626</v>
      </c>
      <c r="J84" s="884">
        <v>43990</v>
      </c>
      <c r="K84" s="886">
        <v>37290</v>
      </c>
      <c r="L84" s="886">
        <v>25300</v>
      </c>
      <c r="M84" s="107">
        <f>L84*(1-1*'Скидка '!D$4)</f>
        <v>25300</v>
      </c>
    </row>
    <row r="85" spans="1:13" ht="15" customHeight="1">
      <c r="A85" s="151" t="s">
        <v>1613</v>
      </c>
      <c r="B85" s="575" t="s">
        <v>1612</v>
      </c>
      <c r="C85" s="143" t="s">
        <v>854</v>
      </c>
      <c r="D85" s="144" t="s">
        <v>1621</v>
      </c>
      <c r="E85" s="60" t="s">
        <v>15</v>
      </c>
      <c r="F85" s="60" t="s">
        <v>855</v>
      </c>
      <c r="G85" s="60" t="s">
        <v>1624</v>
      </c>
      <c r="H85" s="60" t="s">
        <v>45</v>
      </c>
      <c r="I85" s="324" t="s">
        <v>1627</v>
      </c>
      <c r="J85" s="884">
        <v>49090</v>
      </c>
      <c r="K85" s="886">
        <v>41590</v>
      </c>
      <c r="L85" s="886">
        <v>28200</v>
      </c>
      <c r="M85" s="107">
        <f>L85*(1-1*'Скидка '!D$4)</f>
        <v>28200</v>
      </c>
    </row>
    <row r="86" spans="1:13" ht="15" customHeight="1">
      <c r="A86" s="151" t="s">
        <v>1615</v>
      </c>
      <c r="B86" s="575" t="s">
        <v>1614</v>
      </c>
      <c r="C86" s="143" t="s">
        <v>491</v>
      </c>
      <c r="D86" s="144" t="s">
        <v>496</v>
      </c>
      <c r="E86" s="60" t="s">
        <v>15</v>
      </c>
      <c r="F86" s="60" t="s">
        <v>856</v>
      </c>
      <c r="G86" s="60" t="s">
        <v>1624</v>
      </c>
      <c r="H86" s="60" t="s">
        <v>45</v>
      </c>
      <c r="I86" s="145" t="s">
        <v>454</v>
      </c>
      <c r="J86" s="884">
        <v>56290</v>
      </c>
      <c r="K86" s="886">
        <v>47690</v>
      </c>
      <c r="L86" s="886">
        <v>32300</v>
      </c>
      <c r="M86" s="107">
        <f>L86*(1-1*'Скидка '!D$4)</f>
        <v>32300</v>
      </c>
    </row>
    <row r="87" spans="1:13" ht="15" customHeight="1">
      <c r="A87" s="151" t="s">
        <v>1617</v>
      </c>
      <c r="B87" s="575" t="s">
        <v>1616</v>
      </c>
      <c r="C87" s="143" t="s">
        <v>1622</v>
      </c>
      <c r="D87" s="144" t="s">
        <v>1623</v>
      </c>
      <c r="E87" s="60" t="s">
        <v>15</v>
      </c>
      <c r="F87" s="60" t="s">
        <v>857</v>
      </c>
      <c r="G87" s="60" t="s">
        <v>1625</v>
      </c>
      <c r="H87" s="60" t="s">
        <v>93</v>
      </c>
      <c r="I87" s="146" t="s">
        <v>1628</v>
      </c>
      <c r="J87" s="884">
        <v>92990</v>
      </c>
      <c r="K87" s="886">
        <v>78790</v>
      </c>
      <c r="L87" s="886">
        <v>53400</v>
      </c>
      <c r="M87" s="107">
        <f>L87*(1-1*'Скидка '!D$4)</f>
        <v>53400</v>
      </c>
    </row>
    <row r="88" spans="1:13" ht="15" customHeight="1" thickBot="1">
      <c r="A88" s="151" t="s">
        <v>1620</v>
      </c>
      <c r="B88" s="575" t="s">
        <v>1619</v>
      </c>
      <c r="C88" s="143" t="s">
        <v>493</v>
      </c>
      <c r="D88" s="144" t="s">
        <v>498</v>
      </c>
      <c r="E88" s="60" t="s">
        <v>15</v>
      </c>
      <c r="F88" s="60" t="s">
        <v>858</v>
      </c>
      <c r="G88" s="60" t="s">
        <v>1234</v>
      </c>
      <c r="H88" s="60" t="s">
        <v>416</v>
      </c>
      <c r="I88" s="324" t="s">
        <v>1629</v>
      </c>
      <c r="J88" s="884">
        <v>113390</v>
      </c>
      <c r="K88" s="886">
        <v>96090</v>
      </c>
      <c r="L88" s="886">
        <v>65100</v>
      </c>
      <c r="M88" s="107">
        <f>L88*(1-1*'Скидка '!D$4)</f>
        <v>65100</v>
      </c>
    </row>
    <row r="89" spans="1:13" ht="21" customHeight="1" thickBot="1">
      <c r="A89" s="151"/>
      <c r="B89" s="571" t="s">
        <v>505</v>
      </c>
      <c r="C89" s="73"/>
      <c r="D89" s="112"/>
      <c r="E89" s="74"/>
      <c r="F89" s="112"/>
      <c r="G89" s="112"/>
      <c r="H89" s="113"/>
      <c r="I89" s="74"/>
      <c r="J89" s="882"/>
      <c r="K89" s="883"/>
      <c r="L89" s="948" t="s">
        <v>117</v>
      </c>
      <c r="M89" s="949"/>
    </row>
    <row r="90" spans="1:13" ht="15" customHeight="1">
      <c r="A90" s="151" t="s">
        <v>533</v>
      </c>
      <c r="B90" s="572" t="s">
        <v>385</v>
      </c>
      <c r="C90" s="143" t="s">
        <v>478</v>
      </c>
      <c r="D90" s="144" t="s">
        <v>478</v>
      </c>
      <c r="E90" s="60" t="s">
        <v>15</v>
      </c>
      <c r="F90" s="60" t="s">
        <v>221</v>
      </c>
      <c r="G90" s="60" t="s">
        <v>162</v>
      </c>
      <c r="H90" s="60" t="s">
        <v>6</v>
      </c>
      <c r="I90" s="324" t="s">
        <v>456</v>
      </c>
      <c r="J90" s="884">
        <v>43990</v>
      </c>
      <c r="K90" s="886">
        <v>37290</v>
      </c>
      <c r="L90" s="886">
        <v>25300</v>
      </c>
      <c r="M90" s="107">
        <f>L90*(1-1*'Скидка '!D$4)</f>
        <v>25300</v>
      </c>
    </row>
    <row r="91" spans="1:13" ht="13.5" customHeight="1">
      <c r="A91" s="151" t="s">
        <v>534</v>
      </c>
      <c r="B91" s="572" t="s">
        <v>386</v>
      </c>
      <c r="C91" s="143" t="s">
        <v>479</v>
      </c>
      <c r="D91" s="144" t="s">
        <v>480</v>
      </c>
      <c r="E91" s="60" t="s">
        <v>15</v>
      </c>
      <c r="F91" s="60" t="s">
        <v>221</v>
      </c>
      <c r="G91" s="60" t="s">
        <v>162</v>
      </c>
      <c r="H91" s="60" t="s">
        <v>6</v>
      </c>
      <c r="I91" s="324" t="s">
        <v>455</v>
      </c>
      <c r="J91" s="884">
        <v>49090</v>
      </c>
      <c r="K91" s="886">
        <v>41590</v>
      </c>
      <c r="L91" s="886">
        <v>28200</v>
      </c>
      <c r="M91" s="107">
        <f>L91*(1-1*'Скидка '!D$4)</f>
        <v>28200</v>
      </c>
    </row>
    <row r="92" spans="1:13" ht="15" customHeight="1">
      <c r="A92" s="151" t="s">
        <v>535</v>
      </c>
      <c r="B92" s="572" t="s">
        <v>387</v>
      </c>
      <c r="C92" s="143" t="s">
        <v>481</v>
      </c>
      <c r="D92" s="144" t="s">
        <v>484</v>
      </c>
      <c r="E92" s="60" t="s">
        <v>15</v>
      </c>
      <c r="F92" s="60" t="s">
        <v>235</v>
      </c>
      <c r="G92" s="60" t="s">
        <v>162</v>
      </c>
      <c r="H92" s="60" t="s">
        <v>6</v>
      </c>
      <c r="I92" s="324" t="s">
        <v>454</v>
      </c>
      <c r="J92" s="884">
        <v>56290</v>
      </c>
      <c r="K92" s="886">
        <v>47690</v>
      </c>
      <c r="L92" s="886">
        <v>32300</v>
      </c>
      <c r="M92" s="107">
        <f>L92*(1-1*'Скидка '!D$4)</f>
        <v>32300</v>
      </c>
    </row>
    <row r="93" spans="1:13" ht="15" customHeight="1">
      <c r="A93" s="151" t="s">
        <v>536</v>
      </c>
      <c r="B93" s="572" t="s">
        <v>388</v>
      </c>
      <c r="C93" s="143" t="s">
        <v>482</v>
      </c>
      <c r="D93" s="144" t="s">
        <v>483</v>
      </c>
      <c r="E93" s="60" t="s">
        <v>15</v>
      </c>
      <c r="F93" s="60" t="s">
        <v>287</v>
      </c>
      <c r="G93" s="60" t="s">
        <v>162</v>
      </c>
      <c r="H93" s="60" t="s">
        <v>360</v>
      </c>
      <c r="I93" s="145" t="s">
        <v>453</v>
      </c>
      <c r="J93" s="884">
        <v>57690</v>
      </c>
      <c r="K93" s="886">
        <v>48890</v>
      </c>
      <c r="L93" s="886">
        <v>33200</v>
      </c>
      <c r="M93" s="107">
        <f>L93*(1-1*'Скидка '!D$4)</f>
        <v>33200</v>
      </c>
    </row>
    <row r="94" spans="1:13" ht="15" customHeight="1">
      <c r="A94" s="151" t="s">
        <v>537</v>
      </c>
      <c r="B94" s="572" t="s">
        <v>389</v>
      </c>
      <c r="C94" s="143" t="s">
        <v>499</v>
      </c>
      <c r="D94" s="144" t="s">
        <v>501</v>
      </c>
      <c r="E94" s="60" t="s">
        <v>15</v>
      </c>
      <c r="F94" s="60" t="s">
        <v>391</v>
      </c>
      <c r="G94" s="60" t="s">
        <v>393</v>
      </c>
      <c r="H94" s="60" t="s">
        <v>93</v>
      </c>
      <c r="I94" s="145" t="s">
        <v>452</v>
      </c>
      <c r="J94" s="884">
        <v>92990</v>
      </c>
      <c r="K94" s="886">
        <v>78790</v>
      </c>
      <c r="L94" s="886">
        <v>53400</v>
      </c>
      <c r="M94" s="107">
        <f>L94*(1-1*'Скидка '!D$4)</f>
        <v>53400</v>
      </c>
    </row>
    <row r="95" spans="1:13" ht="15" customHeight="1">
      <c r="A95" s="151" t="s">
        <v>538</v>
      </c>
      <c r="B95" s="572" t="s">
        <v>390</v>
      </c>
      <c r="C95" s="143" t="s">
        <v>500</v>
      </c>
      <c r="D95" s="144" t="s">
        <v>502</v>
      </c>
      <c r="E95" s="60" t="s">
        <v>15</v>
      </c>
      <c r="F95" s="60" t="s">
        <v>392</v>
      </c>
      <c r="G95" s="60" t="s">
        <v>394</v>
      </c>
      <c r="H95" s="60" t="s">
        <v>163</v>
      </c>
      <c r="I95" s="145" t="s">
        <v>451</v>
      </c>
      <c r="J95" s="884">
        <v>113390</v>
      </c>
      <c r="K95" s="886">
        <v>96090</v>
      </c>
      <c r="L95" s="886">
        <v>65100</v>
      </c>
      <c r="M95" s="107">
        <f>L95*(1-1*'Скидка '!D$4)</f>
        <v>65100</v>
      </c>
    </row>
    <row r="96" spans="1:13" ht="21" customHeight="1" thickBot="1">
      <c r="A96" s="151"/>
      <c r="B96" s="568" t="s">
        <v>506</v>
      </c>
      <c r="C96" s="157"/>
      <c r="D96" s="157"/>
      <c r="E96" s="158"/>
      <c r="F96" s="159"/>
      <c r="G96" s="158"/>
      <c r="H96" s="158"/>
      <c r="I96" s="158"/>
      <c r="J96" s="875"/>
      <c r="K96" s="875"/>
      <c r="L96" s="875"/>
      <c r="M96" s="160"/>
    </row>
    <row r="97" spans="1:13" ht="24" customHeight="1" thickBot="1">
      <c r="A97" s="155"/>
      <c r="B97" s="571" t="s">
        <v>432</v>
      </c>
      <c r="C97" s="73"/>
      <c r="D97" s="112"/>
      <c r="E97" s="74"/>
      <c r="F97" s="112"/>
      <c r="G97" s="112"/>
      <c r="H97" s="113"/>
      <c r="I97" s="74"/>
      <c r="J97" s="882"/>
      <c r="K97" s="883"/>
      <c r="L97" s="948" t="s">
        <v>117</v>
      </c>
      <c r="M97" s="949"/>
    </row>
    <row r="98" spans="1:13" ht="15" customHeight="1">
      <c r="A98" s="152" t="s">
        <v>427</v>
      </c>
      <c r="B98" s="576" t="s">
        <v>147</v>
      </c>
      <c r="C98" s="138">
        <v>2.1</v>
      </c>
      <c r="D98" s="138">
        <v>2.2000000000000002</v>
      </c>
      <c r="E98" s="139" t="s">
        <v>15</v>
      </c>
      <c r="F98" s="139" t="s">
        <v>81</v>
      </c>
      <c r="G98" s="139" t="s">
        <v>42</v>
      </c>
      <c r="H98" s="139" t="s">
        <v>6</v>
      </c>
      <c r="I98" s="354" t="s">
        <v>444</v>
      </c>
      <c r="J98" s="884">
        <v>27690</v>
      </c>
      <c r="K98" s="886">
        <v>23490</v>
      </c>
      <c r="L98" s="886">
        <v>16900</v>
      </c>
      <c r="M98" s="107">
        <f>L98*(1-1*'Скидка '!D$5)</f>
        <v>16900</v>
      </c>
    </row>
    <row r="99" spans="1:13" ht="15" customHeight="1">
      <c r="A99" s="152" t="s">
        <v>428</v>
      </c>
      <c r="B99" s="576" t="s">
        <v>111</v>
      </c>
      <c r="C99" s="138">
        <v>2.7</v>
      </c>
      <c r="D99" s="138">
        <v>2.75</v>
      </c>
      <c r="E99" s="139" t="s">
        <v>15</v>
      </c>
      <c r="F99" s="139" t="s">
        <v>106</v>
      </c>
      <c r="G99" s="139" t="s">
        <v>42</v>
      </c>
      <c r="H99" s="139" t="s">
        <v>6</v>
      </c>
      <c r="I99" s="361" t="s">
        <v>796</v>
      </c>
      <c r="J99" s="884">
        <v>30090</v>
      </c>
      <c r="K99" s="886">
        <v>25490</v>
      </c>
      <c r="L99" s="886">
        <v>18500</v>
      </c>
      <c r="M99" s="107">
        <f>L99*(1-1*'Скидка '!D$5)</f>
        <v>18500</v>
      </c>
    </row>
    <row r="100" spans="1:13" ht="15" customHeight="1">
      <c r="A100" s="152" t="s">
        <v>429</v>
      </c>
      <c r="B100" s="576" t="s">
        <v>112</v>
      </c>
      <c r="C100" s="138">
        <v>3.7</v>
      </c>
      <c r="D100" s="138">
        <v>3.75</v>
      </c>
      <c r="E100" s="139" t="s">
        <v>15</v>
      </c>
      <c r="F100" s="138" t="s">
        <v>69</v>
      </c>
      <c r="G100" s="139" t="s">
        <v>42</v>
      </c>
      <c r="H100" s="139" t="s">
        <v>7</v>
      </c>
      <c r="I100" s="139" t="s">
        <v>445</v>
      </c>
      <c r="J100" s="884">
        <v>41290</v>
      </c>
      <c r="K100" s="886">
        <v>34990</v>
      </c>
      <c r="L100" s="886">
        <v>25300</v>
      </c>
      <c r="M100" s="107">
        <f>L100*(1-1*'Скидка '!D$5)</f>
        <v>25300</v>
      </c>
    </row>
    <row r="101" spans="1:13" ht="15" customHeight="1">
      <c r="A101" s="152" t="s">
        <v>430</v>
      </c>
      <c r="B101" s="576" t="s">
        <v>403</v>
      </c>
      <c r="C101" s="138">
        <v>5.3</v>
      </c>
      <c r="D101" s="138">
        <v>5.35</v>
      </c>
      <c r="E101" s="139" t="s">
        <v>15</v>
      </c>
      <c r="F101" s="138" t="s">
        <v>107</v>
      </c>
      <c r="G101" s="139" t="s">
        <v>24</v>
      </c>
      <c r="H101" s="139" t="s">
        <v>93</v>
      </c>
      <c r="I101" s="140" t="s">
        <v>446</v>
      </c>
      <c r="J101" s="884">
        <v>63490</v>
      </c>
      <c r="K101" s="886">
        <v>53790</v>
      </c>
      <c r="L101" s="886">
        <v>38600</v>
      </c>
      <c r="M101" s="107">
        <f>L101*(1-1*'Скидка '!D$5)</f>
        <v>38600</v>
      </c>
    </row>
    <row r="102" spans="1:13" ht="15" customHeight="1" thickBot="1">
      <c r="A102" s="152" t="s">
        <v>431</v>
      </c>
      <c r="B102" s="576" t="s">
        <v>404</v>
      </c>
      <c r="C102" s="138">
        <v>7.2</v>
      </c>
      <c r="D102" s="138">
        <v>7.4</v>
      </c>
      <c r="E102" s="139" t="s">
        <v>15</v>
      </c>
      <c r="F102" s="138" t="s">
        <v>108</v>
      </c>
      <c r="G102" s="139" t="s">
        <v>24</v>
      </c>
      <c r="H102" s="139" t="s">
        <v>94</v>
      </c>
      <c r="I102" s="139" t="s">
        <v>447</v>
      </c>
      <c r="J102" s="884">
        <v>80090</v>
      </c>
      <c r="K102" s="886">
        <v>67890</v>
      </c>
      <c r="L102" s="886">
        <v>49200</v>
      </c>
      <c r="M102" s="107">
        <f>L102*(1-1*'Скидка '!D$5)</f>
        <v>49200</v>
      </c>
    </row>
    <row r="103" spans="1:13" ht="24" customHeight="1" thickBot="1">
      <c r="A103" s="155"/>
      <c r="B103" s="571" t="s">
        <v>1784</v>
      </c>
      <c r="C103" s="73"/>
      <c r="D103" s="112"/>
      <c r="E103" s="74"/>
      <c r="F103" s="112"/>
      <c r="G103" s="112"/>
      <c r="H103" s="113"/>
      <c r="I103" s="74"/>
      <c r="J103" s="882"/>
      <c r="K103" s="883"/>
      <c r="L103" s="948" t="s">
        <v>117</v>
      </c>
      <c r="M103" s="949"/>
    </row>
    <row r="104" spans="1:13" ht="15" customHeight="1">
      <c r="A104" s="152" t="s">
        <v>1823</v>
      </c>
      <c r="B104" s="576" t="s">
        <v>1952</v>
      </c>
      <c r="C104" s="138">
        <v>2.1</v>
      </c>
      <c r="D104" s="138">
        <v>2.2000000000000002</v>
      </c>
      <c r="E104" s="139" t="s">
        <v>15</v>
      </c>
      <c r="F104" s="139" t="s">
        <v>81</v>
      </c>
      <c r="G104" s="139" t="s">
        <v>42</v>
      </c>
      <c r="H104" s="139" t="s">
        <v>6</v>
      </c>
      <c r="I104" s="354" t="s">
        <v>444</v>
      </c>
      <c r="J104" s="884">
        <v>29490</v>
      </c>
      <c r="K104" s="886">
        <v>24990</v>
      </c>
      <c r="L104" s="886">
        <v>18500</v>
      </c>
      <c r="M104" s="107">
        <f>L104*(1-1*'Скидка '!D$5)</f>
        <v>18500</v>
      </c>
    </row>
    <row r="105" spans="1:13" ht="15" customHeight="1">
      <c r="A105" s="152" t="s">
        <v>1785</v>
      </c>
      <c r="B105" s="576" t="s">
        <v>1953</v>
      </c>
      <c r="C105" s="138">
        <v>2.7</v>
      </c>
      <c r="D105" s="138">
        <v>2.75</v>
      </c>
      <c r="E105" s="139" t="s">
        <v>15</v>
      </c>
      <c r="F105" s="139" t="s">
        <v>106</v>
      </c>
      <c r="G105" s="139" t="s">
        <v>42</v>
      </c>
      <c r="H105" s="139" t="s">
        <v>6</v>
      </c>
      <c r="I105" s="361" t="s">
        <v>796</v>
      </c>
      <c r="J105" s="884">
        <v>31790</v>
      </c>
      <c r="K105" s="886">
        <v>26990</v>
      </c>
      <c r="L105" s="886">
        <v>20000</v>
      </c>
      <c r="M105" s="107">
        <f>L105*(1-1*'Скидка '!D$5)</f>
        <v>20000</v>
      </c>
    </row>
    <row r="106" spans="1:13" ht="15" customHeight="1">
      <c r="A106" s="152" t="s">
        <v>1786</v>
      </c>
      <c r="B106" s="576" t="s">
        <v>1954</v>
      </c>
      <c r="C106" s="138">
        <v>3.7</v>
      </c>
      <c r="D106" s="138">
        <v>3.75</v>
      </c>
      <c r="E106" s="139" t="s">
        <v>15</v>
      </c>
      <c r="F106" s="138" t="s">
        <v>69</v>
      </c>
      <c r="G106" s="139" t="s">
        <v>42</v>
      </c>
      <c r="H106" s="139" t="s">
        <v>7</v>
      </c>
      <c r="I106" s="139" t="s">
        <v>445</v>
      </c>
      <c r="J106" s="884">
        <v>43590</v>
      </c>
      <c r="K106" s="886">
        <v>36990</v>
      </c>
      <c r="L106" s="886">
        <v>27300</v>
      </c>
      <c r="M106" s="107">
        <f>L106*(1-1*'Скидка '!D$5)</f>
        <v>27300</v>
      </c>
    </row>
    <row r="107" spans="1:13" ht="15" customHeight="1">
      <c r="A107" s="152" t="s">
        <v>1787</v>
      </c>
      <c r="B107" s="576" t="s">
        <v>1955</v>
      </c>
      <c r="C107" s="138">
        <v>5.3</v>
      </c>
      <c r="D107" s="138">
        <v>5.35</v>
      </c>
      <c r="E107" s="139" t="s">
        <v>15</v>
      </c>
      <c r="F107" s="138" t="s">
        <v>107</v>
      </c>
      <c r="G107" s="139" t="s">
        <v>24</v>
      </c>
      <c r="H107" s="139" t="s">
        <v>93</v>
      </c>
      <c r="I107" s="140" t="s">
        <v>446</v>
      </c>
      <c r="J107" s="884">
        <v>68190</v>
      </c>
      <c r="K107" s="886">
        <v>57790</v>
      </c>
      <c r="L107" s="886">
        <v>42600</v>
      </c>
      <c r="M107" s="107">
        <f>L107*(1-1*'Скидка '!D$5)</f>
        <v>42600</v>
      </c>
    </row>
    <row r="108" spans="1:13" ht="15" customHeight="1" thickBot="1">
      <c r="A108" s="152" t="s">
        <v>1788</v>
      </c>
      <c r="B108" s="576" t="s">
        <v>1956</v>
      </c>
      <c r="C108" s="138">
        <v>7.2</v>
      </c>
      <c r="D108" s="138">
        <v>7.4</v>
      </c>
      <c r="E108" s="139" t="s">
        <v>15</v>
      </c>
      <c r="F108" s="138" t="s">
        <v>108</v>
      </c>
      <c r="G108" s="139" t="s">
        <v>24</v>
      </c>
      <c r="H108" s="139" t="s">
        <v>94</v>
      </c>
      <c r="I108" s="139" t="s">
        <v>447</v>
      </c>
      <c r="J108" s="884">
        <v>85790</v>
      </c>
      <c r="K108" s="886">
        <v>72690</v>
      </c>
      <c r="L108" s="886">
        <v>54000</v>
      </c>
      <c r="M108" s="107">
        <f>L108*(1-1*'Скидка '!D$5)</f>
        <v>54000</v>
      </c>
    </row>
    <row r="109" spans="1:13" ht="24" customHeight="1" thickBot="1">
      <c r="A109" s="152"/>
      <c r="B109" s="571" t="s">
        <v>421</v>
      </c>
      <c r="C109" s="73"/>
      <c r="D109" s="112"/>
      <c r="E109" s="74"/>
      <c r="F109" s="112"/>
      <c r="G109" s="112"/>
      <c r="H109" s="113"/>
      <c r="I109" s="74"/>
      <c r="J109" s="882"/>
      <c r="K109" s="883"/>
      <c r="L109" s="948" t="s">
        <v>117</v>
      </c>
      <c r="M109" s="949"/>
    </row>
    <row r="110" spans="1:13" ht="15" customHeight="1" thickBot="1">
      <c r="A110" s="152" t="s">
        <v>435</v>
      </c>
      <c r="B110" s="576" t="s">
        <v>149</v>
      </c>
      <c r="C110" s="138">
        <v>9.4</v>
      </c>
      <c r="D110" s="138">
        <v>9.6</v>
      </c>
      <c r="E110" s="139" t="s">
        <v>30</v>
      </c>
      <c r="F110" s="139" t="s">
        <v>239</v>
      </c>
      <c r="G110" s="139" t="s">
        <v>1043</v>
      </c>
      <c r="H110" s="139" t="s">
        <v>44</v>
      </c>
      <c r="I110" s="139" t="s">
        <v>448</v>
      </c>
      <c r="J110" s="886">
        <v>141490</v>
      </c>
      <c r="K110" s="886">
        <v>119890</v>
      </c>
      <c r="L110" s="886">
        <v>89600</v>
      </c>
      <c r="M110" s="107">
        <f>L110*(1-1*'Скидка '!D$5)</f>
        <v>89600</v>
      </c>
    </row>
    <row r="111" spans="1:13" ht="24" customHeight="1" thickBot="1">
      <c r="A111" s="152"/>
      <c r="B111" s="571" t="s">
        <v>2076</v>
      </c>
      <c r="C111" s="73"/>
      <c r="D111" s="112"/>
      <c r="E111" s="74"/>
      <c r="F111" s="112"/>
      <c r="G111" s="112"/>
      <c r="H111" s="113"/>
      <c r="I111" s="74"/>
      <c r="J111" s="882"/>
      <c r="K111" s="883"/>
      <c r="L111" s="948" t="s">
        <v>117</v>
      </c>
      <c r="M111" s="949"/>
    </row>
    <row r="112" spans="1:13" ht="15" customHeight="1" thickBot="1">
      <c r="A112" s="152" t="s">
        <v>2075</v>
      </c>
      <c r="B112" s="865" t="s">
        <v>2066</v>
      </c>
      <c r="C112" s="138">
        <v>10</v>
      </c>
      <c r="D112" s="138">
        <v>10.5</v>
      </c>
      <c r="E112" s="139" t="s">
        <v>20</v>
      </c>
      <c r="F112" s="139" t="s">
        <v>2067</v>
      </c>
      <c r="G112" s="139" t="s">
        <v>2068</v>
      </c>
      <c r="H112" s="139" t="s">
        <v>2069</v>
      </c>
      <c r="I112" s="139" t="s">
        <v>2070</v>
      </c>
      <c r="J112" s="886">
        <v>145790</v>
      </c>
      <c r="K112" s="886">
        <v>123590</v>
      </c>
      <c r="L112" s="886">
        <v>92400</v>
      </c>
      <c r="M112" s="107">
        <f>L112*(1-1*'Скидка '!D$5)</f>
        <v>92400</v>
      </c>
    </row>
    <row r="113" spans="1:13" ht="22.5" customHeight="1" thickBot="1">
      <c r="A113" s="153"/>
      <c r="B113" s="571" t="s">
        <v>433</v>
      </c>
      <c r="C113" s="133"/>
      <c r="D113" s="112"/>
      <c r="E113" s="74"/>
      <c r="F113" s="112"/>
      <c r="G113" s="112"/>
      <c r="H113" s="113"/>
      <c r="I113" s="74"/>
      <c r="J113" s="882"/>
      <c r="K113" s="883"/>
      <c r="L113" s="948" t="s">
        <v>117</v>
      </c>
      <c r="M113" s="949"/>
    </row>
    <row r="114" spans="1:13" ht="15" customHeight="1">
      <c r="A114" s="152" t="s">
        <v>436</v>
      </c>
      <c r="B114" s="576" t="s">
        <v>158</v>
      </c>
      <c r="C114" s="138">
        <v>2.1</v>
      </c>
      <c r="D114" s="138">
        <v>2.1</v>
      </c>
      <c r="E114" s="139" t="s">
        <v>20</v>
      </c>
      <c r="F114" s="139" t="s">
        <v>81</v>
      </c>
      <c r="G114" s="139" t="s">
        <v>1044</v>
      </c>
      <c r="H114" s="139" t="s">
        <v>6</v>
      </c>
      <c r="I114" s="139" t="s">
        <v>444</v>
      </c>
      <c r="J114" s="884">
        <v>35690</v>
      </c>
      <c r="K114" s="886">
        <v>30290</v>
      </c>
      <c r="L114" s="886">
        <v>22700</v>
      </c>
      <c r="M114" s="107">
        <f>L114*(1-1*'Скидка '!D$5)</f>
        <v>22700</v>
      </c>
    </row>
    <row r="115" spans="1:13" ht="15" customHeight="1">
      <c r="A115" s="152" t="s">
        <v>437</v>
      </c>
      <c r="B115" s="576" t="s">
        <v>159</v>
      </c>
      <c r="C115" s="138">
        <v>2.7</v>
      </c>
      <c r="D115" s="138">
        <v>2.7</v>
      </c>
      <c r="E115" s="139" t="s">
        <v>20</v>
      </c>
      <c r="F115" s="139" t="s">
        <v>106</v>
      </c>
      <c r="G115" s="139" t="s">
        <v>1044</v>
      </c>
      <c r="H115" s="139" t="s">
        <v>6</v>
      </c>
      <c r="I115" s="361" t="s">
        <v>796</v>
      </c>
      <c r="J115" s="884">
        <v>42690</v>
      </c>
      <c r="K115" s="886">
        <v>36190</v>
      </c>
      <c r="L115" s="886">
        <v>27100</v>
      </c>
      <c r="M115" s="107">
        <f>L115*(1-1*'Скидка '!D$5)</f>
        <v>27100</v>
      </c>
    </row>
    <row r="116" spans="1:13" ht="15" customHeight="1" thickBot="1">
      <c r="A116" s="152" t="s">
        <v>438</v>
      </c>
      <c r="B116" s="576" t="s">
        <v>160</v>
      </c>
      <c r="C116" s="138">
        <v>3.7</v>
      </c>
      <c r="D116" s="138">
        <v>3.7</v>
      </c>
      <c r="E116" s="139" t="s">
        <v>20</v>
      </c>
      <c r="F116" s="139" t="s">
        <v>69</v>
      </c>
      <c r="G116" s="139" t="s">
        <v>1044</v>
      </c>
      <c r="H116" s="139" t="s">
        <v>7</v>
      </c>
      <c r="I116" s="139" t="s">
        <v>445</v>
      </c>
      <c r="J116" s="884">
        <v>49390</v>
      </c>
      <c r="K116" s="886">
        <v>41890</v>
      </c>
      <c r="L116" s="886">
        <v>31400</v>
      </c>
      <c r="M116" s="107">
        <f>L116*(1-1*'Скидка '!D$5)</f>
        <v>31400</v>
      </c>
    </row>
    <row r="117" spans="1:13" ht="18" customHeight="1" thickBot="1">
      <c r="A117" s="154"/>
      <c r="B117" s="571" t="s">
        <v>1319</v>
      </c>
      <c r="C117" s="133"/>
      <c r="D117" s="112"/>
      <c r="E117" s="74"/>
      <c r="F117" s="112"/>
      <c r="G117" s="112"/>
      <c r="H117" s="113"/>
      <c r="I117" s="74"/>
      <c r="J117" s="882"/>
      <c r="K117" s="883"/>
      <c r="L117" s="948" t="s">
        <v>117</v>
      </c>
      <c r="M117" s="949"/>
    </row>
    <row r="118" spans="1:13" ht="15" customHeight="1">
      <c r="A118" s="152" t="s">
        <v>439</v>
      </c>
      <c r="B118" s="577" t="s">
        <v>336</v>
      </c>
      <c r="C118" s="134">
        <v>2.25</v>
      </c>
      <c r="D118" s="134">
        <v>2.25</v>
      </c>
      <c r="E118" s="135" t="s">
        <v>15</v>
      </c>
      <c r="F118" s="135" t="s">
        <v>341</v>
      </c>
      <c r="G118" s="135" t="s">
        <v>238</v>
      </c>
      <c r="H118" s="135" t="s">
        <v>45</v>
      </c>
      <c r="I118" s="136" t="s">
        <v>164</v>
      </c>
      <c r="J118" s="884">
        <v>29290</v>
      </c>
      <c r="K118" s="886">
        <v>24790</v>
      </c>
      <c r="L118" s="886">
        <v>17700</v>
      </c>
      <c r="M118" s="107">
        <f>L118*(1-1*'Скидка '!D$5)</f>
        <v>17700</v>
      </c>
    </row>
    <row r="119" spans="1:13" ht="15.75" customHeight="1">
      <c r="A119" s="152" t="s">
        <v>440</v>
      </c>
      <c r="B119" s="577" t="s">
        <v>337</v>
      </c>
      <c r="C119" s="134">
        <v>2.5499999999999998</v>
      </c>
      <c r="D119" s="134">
        <v>2.5499999999999998</v>
      </c>
      <c r="E119" s="135" t="s">
        <v>15</v>
      </c>
      <c r="F119" s="135" t="s">
        <v>341</v>
      </c>
      <c r="G119" s="135" t="s">
        <v>238</v>
      </c>
      <c r="H119" s="135" t="s">
        <v>45</v>
      </c>
      <c r="I119" s="136" t="s">
        <v>233</v>
      </c>
      <c r="J119" s="884">
        <v>31590</v>
      </c>
      <c r="K119" s="886">
        <v>26790</v>
      </c>
      <c r="L119" s="886">
        <v>19200</v>
      </c>
      <c r="M119" s="107">
        <f>L119*(1-1*'Скидка '!D$5)</f>
        <v>19200</v>
      </c>
    </row>
    <row r="120" spans="1:13" ht="15.75" customHeight="1">
      <c r="A120" s="152" t="s">
        <v>441</v>
      </c>
      <c r="B120" s="577" t="s">
        <v>338</v>
      </c>
      <c r="C120" s="134">
        <v>3.2</v>
      </c>
      <c r="D120" s="134">
        <v>3.2</v>
      </c>
      <c r="E120" s="135" t="s">
        <v>15</v>
      </c>
      <c r="F120" s="135" t="s">
        <v>342</v>
      </c>
      <c r="G120" s="135" t="s">
        <v>238</v>
      </c>
      <c r="H120" s="135" t="s">
        <v>45</v>
      </c>
      <c r="I120" s="362" t="s">
        <v>237</v>
      </c>
      <c r="J120" s="884">
        <v>43190</v>
      </c>
      <c r="K120" s="886">
        <v>36590</v>
      </c>
      <c r="L120" s="886">
        <v>26200</v>
      </c>
      <c r="M120" s="107">
        <f>L120*(1-1*'Скидка '!D$5)</f>
        <v>26200</v>
      </c>
    </row>
    <row r="121" spans="1:13" ht="15.75" customHeight="1">
      <c r="A121" s="152" t="s">
        <v>442</v>
      </c>
      <c r="B121" s="577" t="s">
        <v>339</v>
      </c>
      <c r="C121" s="134">
        <v>5.2</v>
      </c>
      <c r="D121" s="134">
        <v>5.2</v>
      </c>
      <c r="E121" s="135" t="s">
        <v>15</v>
      </c>
      <c r="F121" s="135" t="s">
        <v>343</v>
      </c>
      <c r="G121" s="135" t="s">
        <v>1045</v>
      </c>
      <c r="H121" s="135" t="s">
        <v>236</v>
      </c>
      <c r="I121" s="136" t="s">
        <v>165</v>
      </c>
      <c r="J121" s="884">
        <v>67390</v>
      </c>
      <c r="K121" s="886">
        <v>57090</v>
      </c>
      <c r="L121" s="886">
        <v>40800</v>
      </c>
      <c r="M121" s="107">
        <f>L121*(1-1*'Скидка '!D$5)</f>
        <v>40800</v>
      </c>
    </row>
    <row r="122" spans="1:13" ht="15.75" customHeight="1" thickBot="1">
      <c r="A122" s="152" t="s">
        <v>443</v>
      </c>
      <c r="B122" s="577" t="s">
        <v>340</v>
      </c>
      <c r="C122" s="134">
        <v>7</v>
      </c>
      <c r="D122" s="134">
        <v>7</v>
      </c>
      <c r="E122" s="135" t="s">
        <v>15</v>
      </c>
      <c r="F122" s="135" t="s">
        <v>343</v>
      </c>
      <c r="G122" s="135" t="s">
        <v>1045</v>
      </c>
      <c r="H122" s="135" t="s">
        <v>1046</v>
      </c>
      <c r="I122" s="136" t="s">
        <v>165</v>
      </c>
      <c r="J122" s="884">
        <v>84790</v>
      </c>
      <c r="K122" s="886">
        <v>71890</v>
      </c>
      <c r="L122" s="886">
        <v>52000</v>
      </c>
      <c r="M122" s="107">
        <f>L122*(1-1*'Скидка '!D$5)</f>
        <v>52000</v>
      </c>
    </row>
    <row r="123" spans="1:13" ht="15.75" customHeight="1" thickBot="1">
      <c r="B123" s="571" t="s">
        <v>1577</v>
      </c>
      <c r="C123" s="480"/>
      <c r="D123" s="112"/>
      <c r="E123" s="74"/>
      <c r="F123" s="112"/>
      <c r="G123" s="112"/>
      <c r="H123" s="113"/>
      <c r="I123" s="74"/>
      <c r="J123" s="882"/>
      <c r="K123" s="883"/>
      <c r="L123" s="948" t="s">
        <v>117</v>
      </c>
      <c r="M123" s="949"/>
    </row>
    <row r="124" spans="1:13" ht="15.75" customHeight="1">
      <c r="A124" s="152" t="s">
        <v>1056</v>
      </c>
      <c r="B124" s="578" t="s">
        <v>1047</v>
      </c>
      <c r="C124" s="471" t="s">
        <v>1057</v>
      </c>
      <c r="D124" s="36" t="s">
        <v>1062</v>
      </c>
      <c r="E124" s="135" t="s">
        <v>15</v>
      </c>
      <c r="F124" s="135" t="s">
        <v>341</v>
      </c>
      <c r="G124" s="471" t="s">
        <v>1067</v>
      </c>
      <c r="H124" s="471" t="s">
        <v>45</v>
      </c>
      <c r="I124" s="135" t="s">
        <v>1069</v>
      </c>
      <c r="J124" s="885">
        <v>26090</v>
      </c>
      <c r="K124" s="914">
        <v>22090</v>
      </c>
      <c r="L124" s="914">
        <v>16000</v>
      </c>
      <c r="M124" s="107">
        <f>L124*(1-1*'Скидка '!D$5)</f>
        <v>16000</v>
      </c>
    </row>
    <row r="125" spans="1:13" ht="15.75" customHeight="1">
      <c r="A125" s="152" t="s">
        <v>1052</v>
      </c>
      <c r="B125" s="578" t="s">
        <v>1048</v>
      </c>
      <c r="C125" s="36" t="s">
        <v>1058</v>
      </c>
      <c r="D125" s="34" t="s">
        <v>1058</v>
      </c>
      <c r="E125" s="135" t="s">
        <v>15</v>
      </c>
      <c r="F125" s="135" t="s">
        <v>341</v>
      </c>
      <c r="G125" s="36" t="s">
        <v>1067</v>
      </c>
      <c r="H125" s="36" t="s">
        <v>45</v>
      </c>
      <c r="I125" s="135" t="s">
        <v>1070</v>
      </c>
      <c r="J125" s="885">
        <v>28890</v>
      </c>
      <c r="K125" s="914">
        <v>24490</v>
      </c>
      <c r="L125" s="914">
        <v>17700</v>
      </c>
      <c r="M125" s="107">
        <f>L125*(1-1*'Скидка '!D$5)</f>
        <v>17700</v>
      </c>
    </row>
    <row r="126" spans="1:13" ht="15.75" customHeight="1">
      <c r="A126" s="152" t="s">
        <v>1053</v>
      </c>
      <c r="B126" s="578" t="s">
        <v>1049</v>
      </c>
      <c r="C126" s="34" t="s">
        <v>1059</v>
      </c>
      <c r="D126" s="34" t="s">
        <v>1059</v>
      </c>
      <c r="E126" s="135" t="s">
        <v>15</v>
      </c>
      <c r="F126" s="135" t="s">
        <v>342</v>
      </c>
      <c r="G126" s="34" t="s">
        <v>1067</v>
      </c>
      <c r="H126" s="34" t="s">
        <v>45</v>
      </c>
      <c r="I126" s="135" t="s">
        <v>1071</v>
      </c>
      <c r="J126" s="885">
        <v>37490</v>
      </c>
      <c r="K126" s="914">
        <v>31790</v>
      </c>
      <c r="L126" s="914">
        <v>22700</v>
      </c>
      <c r="M126" s="107">
        <f>L126*(1-1*'Скидка '!D$5)</f>
        <v>22700</v>
      </c>
    </row>
    <row r="127" spans="1:13" ht="15.75" customHeight="1">
      <c r="A127" s="152" t="s">
        <v>1054</v>
      </c>
      <c r="B127" s="578" t="s">
        <v>1050</v>
      </c>
      <c r="C127" s="34" t="s">
        <v>1060</v>
      </c>
      <c r="D127" s="34" t="s">
        <v>1063</v>
      </c>
      <c r="E127" s="135" t="s">
        <v>15</v>
      </c>
      <c r="F127" s="34" t="s">
        <v>1065</v>
      </c>
      <c r="G127" s="34" t="s">
        <v>1068</v>
      </c>
      <c r="H127" s="34" t="s">
        <v>93</v>
      </c>
      <c r="I127" s="135" t="s">
        <v>1072</v>
      </c>
      <c r="J127" s="885">
        <v>60890</v>
      </c>
      <c r="K127" s="914">
        <v>51590</v>
      </c>
      <c r="L127" s="914">
        <v>37100</v>
      </c>
      <c r="M127" s="107">
        <f>L127*(1-1*'Скидка '!D$5)</f>
        <v>37100</v>
      </c>
    </row>
    <row r="128" spans="1:13" ht="15.75" customHeight="1" thickBot="1">
      <c r="A128" s="152" t="s">
        <v>1055</v>
      </c>
      <c r="B128" s="578" t="s">
        <v>1051</v>
      </c>
      <c r="C128" s="34" t="s">
        <v>1061</v>
      </c>
      <c r="D128" s="34" t="s">
        <v>1064</v>
      </c>
      <c r="E128" s="135" t="s">
        <v>15</v>
      </c>
      <c r="F128" s="34" t="s">
        <v>1066</v>
      </c>
      <c r="G128" s="34" t="s">
        <v>1068</v>
      </c>
      <c r="H128" s="34" t="s">
        <v>1046</v>
      </c>
      <c r="I128" s="135" t="s">
        <v>1073</v>
      </c>
      <c r="J128" s="885">
        <v>76590</v>
      </c>
      <c r="K128" s="914">
        <v>64890</v>
      </c>
      <c r="L128" s="914">
        <v>46800</v>
      </c>
      <c r="M128" s="107">
        <f>L128*(1-1*'Скидка '!D$5)</f>
        <v>46800</v>
      </c>
    </row>
    <row r="129" spans="1:13" ht="15.75" customHeight="1" thickBot="1">
      <c r="B129" s="571" t="s">
        <v>1737</v>
      </c>
      <c r="C129" s="480"/>
      <c r="D129" s="112"/>
      <c r="E129" s="74"/>
      <c r="F129" s="112"/>
      <c r="G129" s="112"/>
      <c r="H129" s="113"/>
      <c r="I129" s="74"/>
      <c r="J129" s="882"/>
      <c r="K129" s="883"/>
      <c r="L129" s="948" t="s">
        <v>117</v>
      </c>
      <c r="M129" s="949"/>
    </row>
    <row r="130" spans="1:13" ht="15.75" customHeight="1">
      <c r="A130" s="152" t="s">
        <v>1739</v>
      </c>
      <c r="B130" s="578" t="s">
        <v>1738</v>
      </c>
      <c r="C130" s="471">
        <v>2.4</v>
      </c>
      <c r="D130" s="36">
        <v>2.5</v>
      </c>
      <c r="E130" s="135" t="s">
        <v>15</v>
      </c>
      <c r="F130" s="135" t="s">
        <v>1712</v>
      </c>
      <c r="G130" s="471" t="s">
        <v>1067</v>
      </c>
      <c r="H130" s="471" t="s">
        <v>45</v>
      </c>
      <c r="I130" s="135" t="s">
        <v>1069</v>
      </c>
      <c r="J130" s="885">
        <v>27590</v>
      </c>
      <c r="K130" s="914">
        <v>23390</v>
      </c>
      <c r="L130" s="914">
        <v>17300</v>
      </c>
      <c r="M130" s="107">
        <f>L130*(1-1*'Скидка '!D$5)</f>
        <v>17300</v>
      </c>
    </row>
    <row r="131" spans="1:13" ht="15.75" customHeight="1">
      <c r="A131" s="152" t="s">
        <v>1741</v>
      </c>
      <c r="B131" s="578" t="s">
        <v>1740</v>
      </c>
      <c r="C131" s="36">
        <v>2.7</v>
      </c>
      <c r="D131" s="34">
        <v>2.7</v>
      </c>
      <c r="E131" s="135" t="s">
        <v>15</v>
      </c>
      <c r="F131" s="135" t="s">
        <v>1712</v>
      </c>
      <c r="G131" s="36" t="s">
        <v>1067</v>
      </c>
      <c r="H131" s="36" t="s">
        <v>45</v>
      </c>
      <c r="I131" s="135" t="s">
        <v>1070</v>
      </c>
      <c r="J131" s="885">
        <v>30390</v>
      </c>
      <c r="K131" s="914">
        <v>25790</v>
      </c>
      <c r="L131" s="914">
        <v>19100</v>
      </c>
      <c r="M131" s="107">
        <f>L131*(1-1*'Скидка '!D$5)</f>
        <v>19100</v>
      </c>
    </row>
    <row r="132" spans="1:13" ht="15.75" customHeight="1">
      <c r="A132" s="152" t="s">
        <v>1743</v>
      </c>
      <c r="B132" s="578" t="s">
        <v>1742</v>
      </c>
      <c r="C132" s="34">
        <v>3.45</v>
      </c>
      <c r="D132" s="34">
        <v>3.55</v>
      </c>
      <c r="E132" s="135" t="s">
        <v>15</v>
      </c>
      <c r="F132" s="135" t="s">
        <v>1713</v>
      </c>
      <c r="G132" s="34" t="s">
        <v>1067</v>
      </c>
      <c r="H132" s="34" t="s">
        <v>45</v>
      </c>
      <c r="I132" s="135" t="s">
        <v>1071</v>
      </c>
      <c r="J132" s="885">
        <v>40590</v>
      </c>
      <c r="K132" s="914">
        <v>34390</v>
      </c>
      <c r="L132" s="914">
        <v>25400</v>
      </c>
      <c r="M132" s="107">
        <f>L132*(1-1*'Скидка '!D$5)</f>
        <v>25400</v>
      </c>
    </row>
    <row r="133" spans="1:13" ht="15.75" customHeight="1">
      <c r="A133" s="152" t="s">
        <v>1745</v>
      </c>
      <c r="B133" s="578" t="s">
        <v>1744</v>
      </c>
      <c r="C133" s="34">
        <v>5.5</v>
      </c>
      <c r="D133" s="34">
        <v>5.7</v>
      </c>
      <c r="E133" s="135" t="s">
        <v>15</v>
      </c>
      <c r="F133" s="34" t="s">
        <v>1065</v>
      </c>
      <c r="G133" s="34" t="s">
        <v>1068</v>
      </c>
      <c r="H133" s="34" t="s">
        <v>93</v>
      </c>
      <c r="I133" s="135" t="s">
        <v>1072</v>
      </c>
      <c r="J133" s="885">
        <v>65390</v>
      </c>
      <c r="K133" s="914">
        <v>55390</v>
      </c>
      <c r="L133" s="914">
        <v>40900</v>
      </c>
      <c r="M133" s="107">
        <f>L133*(1-1*'Скидка '!D$5)</f>
        <v>40900</v>
      </c>
    </row>
    <row r="134" spans="1:13" ht="15.75" customHeight="1" thickBot="1">
      <c r="A134" s="152" t="s">
        <v>1747</v>
      </c>
      <c r="B134" s="578" t="s">
        <v>1746</v>
      </c>
      <c r="C134" s="34">
        <v>7</v>
      </c>
      <c r="D134" s="34">
        <v>7.1</v>
      </c>
      <c r="E134" s="135" t="s">
        <v>15</v>
      </c>
      <c r="F134" s="34" t="s">
        <v>1066</v>
      </c>
      <c r="G134" s="34" t="s">
        <v>1068</v>
      </c>
      <c r="H134" s="34" t="s">
        <v>1046</v>
      </c>
      <c r="I134" s="135" t="s">
        <v>1073</v>
      </c>
      <c r="J134" s="885">
        <v>82690</v>
      </c>
      <c r="K134" s="914">
        <v>70090</v>
      </c>
      <c r="L134" s="914">
        <v>52100</v>
      </c>
      <c r="M134" s="107">
        <f>L134*(1-1*'Скидка '!D$5)</f>
        <v>52100</v>
      </c>
    </row>
    <row r="135" spans="1:13" ht="15.75" customHeight="1" thickBot="1">
      <c r="A135" s="152"/>
      <c r="B135" s="571" t="s">
        <v>1578</v>
      </c>
      <c r="C135" s="133"/>
      <c r="D135" s="112"/>
      <c r="E135" s="74"/>
      <c r="F135" s="112"/>
      <c r="G135" s="112"/>
      <c r="H135" s="113"/>
      <c r="I135" s="74"/>
      <c r="J135" s="882"/>
      <c r="K135" s="883"/>
      <c r="L135" s="948" t="s">
        <v>117</v>
      </c>
      <c r="M135" s="949"/>
    </row>
    <row r="136" spans="1:13" ht="15.75" customHeight="1">
      <c r="A136" s="152" t="s">
        <v>1083</v>
      </c>
      <c r="B136" s="578" t="s">
        <v>1078</v>
      </c>
      <c r="C136" s="34">
        <v>2.35</v>
      </c>
      <c r="D136" s="34">
        <v>2.4500000000000002</v>
      </c>
      <c r="E136" s="135" t="s">
        <v>15</v>
      </c>
      <c r="F136" s="34" t="s">
        <v>341</v>
      </c>
      <c r="G136" s="34" t="s">
        <v>1084</v>
      </c>
      <c r="H136" s="34" t="s">
        <v>45</v>
      </c>
      <c r="I136" s="135" t="s">
        <v>1086</v>
      </c>
      <c r="J136" s="885">
        <v>25690</v>
      </c>
      <c r="K136" s="914">
        <v>21790</v>
      </c>
      <c r="L136" s="914">
        <v>15700</v>
      </c>
      <c r="M136" s="107">
        <f>L136*(1-1*'Скидка '!D$5)</f>
        <v>15700</v>
      </c>
    </row>
    <row r="137" spans="1:13" ht="15.75" customHeight="1">
      <c r="A137" s="152" t="s">
        <v>1079</v>
      </c>
      <c r="B137" s="578" t="s">
        <v>1074</v>
      </c>
      <c r="C137" s="34">
        <v>2.6</v>
      </c>
      <c r="D137" s="34">
        <v>2.6</v>
      </c>
      <c r="E137" s="135" t="s">
        <v>15</v>
      </c>
      <c r="F137" s="34" t="s">
        <v>341</v>
      </c>
      <c r="G137" s="34" t="s">
        <v>1084</v>
      </c>
      <c r="H137" s="34" t="s">
        <v>45</v>
      </c>
      <c r="I137" s="135" t="s">
        <v>1087</v>
      </c>
      <c r="J137" s="885">
        <v>28790</v>
      </c>
      <c r="K137" s="914">
        <v>24390</v>
      </c>
      <c r="L137" s="914">
        <v>17600</v>
      </c>
      <c r="M137" s="107">
        <f>L137*(1-1*'Скидка '!D$5)</f>
        <v>17600</v>
      </c>
    </row>
    <row r="138" spans="1:13" ht="15.75" customHeight="1">
      <c r="A138" s="152" t="s">
        <v>1080</v>
      </c>
      <c r="B138" s="578" t="s">
        <v>1075</v>
      </c>
      <c r="C138" s="34">
        <v>3.4</v>
      </c>
      <c r="D138" s="34">
        <v>3.4</v>
      </c>
      <c r="E138" s="135" t="s">
        <v>15</v>
      </c>
      <c r="F138" s="34" t="s">
        <v>342</v>
      </c>
      <c r="G138" s="34" t="s">
        <v>1084</v>
      </c>
      <c r="H138" s="34" t="s">
        <v>45</v>
      </c>
      <c r="I138" s="135" t="s">
        <v>1088</v>
      </c>
      <c r="J138" s="885">
        <v>37890</v>
      </c>
      <c r="K138" s="914">
        <v>32090</v>
      </c>
      <c r="L138" s="914">
        <v>23000</v>
      </c>
      <c r="M138" s="107">
        <f>L138*(1-1*'Скидка '!D$5)</f>
        <v>23000</v>
      </c>
    </row>
    <row r="139" spans="1:13" ht="15.75" customHeight="1">
      <c r="A139" s="152" t="s">
        <v>1081</v>
      </c>
      <c r="B139" s="578" t="s">
        <v>1076</v>
      </c>
      <c r="C139" s="34">
        <v>5.5</v>
      </c>
      <c r="D139" s="34">
        <v>5.7</v>
      </c>
      <c r="E139" s="135" t="s">
        <v>15</v>
      </c>
      <c r="F139" s="479" t="s">
        <v>1065</v>
      </c>
      <c r="G139" s="479" t="s">
        <v>1085</v>
      </c>
      <c r="H139" s="479" t="s">
        <v>93</v>
      </c>
      <c r="I139" s="135" t="s">
        <v>1089</v>
      </c>
      <c r="J139" s="885">
        <v>62590</v>
      </c>
      <c r="K139" s="914">
        <v>53090</v>
      </c>
      <c r="L139" s="914">
        <v>38500</v>
      </c>
      <c r="M139" s="107">
        <f>L139*(1-1*'Скидка '!D$5)</f>
        <v>38500</v>
      </c>
    </row>
    <row r="140" spans="1:13" ht="15.75" customHeight="1">
      <c r="A140" s="152" t="s">
        <v>1082</v>
      </c>
      <c r="B140" s="578" t="s">
        <v>1077</v>
      </c>
      <c r="C140" s="34">
        <v>7</v>
      </c>
      <c r="D140" s="34">
        <v>7.1</v>
      </c>
      <c r="E140" s="135" t="s">
        <v>15</v>
      </c>
      <c r="F140" s="479" t="s">
        <v>1066</v>
      </c>
      <c r="G140" s="479" t="s">
        <v>1085</v>
      </c>
      <c r="H140" s="479" t="s">
        <v>1046</v>
      </c>
      <c r="I140" s="135" t="s">
        <v>1090</v>
      </c>
      <c r="J140" s="885">
        <v>77490</v>
      </c>
      <c r="K140" s="914">
        <v>65690</v>
      </c>
      <c r="L140" s="914">
        <v>47400</v>
      </c>
      <c r="M140" s="107">
        <f>L140*(1-1*'Скидка '!D$5)</f>
        <v>47400</v>
      </c>
    </row>
    <row r="141" spans="1:13" ht="15.75" customHeight="1" thickBot="1">
      <c r="A141" s="152" t="s">
        <v>1445</v>
      </c>
      <c r="B141" s="578" t="s">
        <v>1446</v>
      </c>
      <c r="C141" s="34">
        <v>8.1999999999999993</v>
      </c>
      <c r="D141" s="34">
        <v>8</v>
      </c>
      <c r="E141" s="135" t="s">
        <v>21</v>
      </c>
      <c r="F141" s="479" t="s">
        <v>1066</v>
      </c>
      <c r="G141" s="479" t="s">
        <v>1447</v>
      </c>
      <c r="H141" s="479" t="s">
        <v>1046</v>
      </c>
      <c r="I141" s="135" t="s">
        <v>1448</v>
      </c>
      <c r="J141" s="885">
        <v>101690</v>
      </c>
      <c r="K141" s="914">
        <v>86190</v>
      </c>
      <c r="L141" s="914">
        <v>63600</v>
      </c>
      <c r="M141" s="107">
        <f>L141*(1-1*'Скидка '!D$5)</f>
        <v>63600</v>
      </c>
    </row>
    <row r="142" spans="1:13" ht="15.75" customHeight="1" thickBot="1">
      <c r="A142" s="152"/>
      <c r="B142" s="571" t="s">
        <v>1701</v>
      </c>
      <c r="C142" s="133"/>
      <c r="D142" s="112"/>
      <c r="E142" s="74"/>
      <c r="F142" s="112"/>
      <c r="G142" s="112"/>
      <c r="H142" s="113"/>
      <c r="I142" s="74"/>
      <c r="J142" s="882"/>
      <c r="K142" s="883"/>
      <c r="L142" s="948" t="s">
        <v>117</v>
      </c>
      <c r="M142" s="949"/>
    </row>
    <row r="143" spans="1:13" ht="15.75" customHeight="1">
      <c r="A143" s="152" t="s">
        <v>1705</v>
      </c>
      <c r="B143" s="578" t="s">
        <v>1702</v>
      </c>
      <c r="C143" s="34">
        <v>2.4</v>
      </c>
      <c r="D143" s="34">
        <v>2.5</v>
      </c>
      <c r="E143" s="135" t="s">
        <v>15</v>
      </c>
      <c r="F143" s="34" t="s">
        <v>1712</v>
      </c>
      <c r="G143" s="34" t="s">
        <v>1084</v>
      </c>
      <c r="H143" s="34" t="s">
        <v>45</v>
      </c>
      <c r="I143" s="135" t="s">
        <v>1714</v>
      </c>
      <c r="J143" s="885">
        <v>27190</v>
      </c>
      <c r="K143" s="914">
        <v>23090</v>
      </c>
      <c r="L143" s="914">
        <v>17000</v>
      </c>
      <c r="M143" s="107">
        <f>L143*(1-1*'Скидка '!D$5)</f>
        <v>17000</v>
      </c>
    </row>
    <row r="144" spans="1:13" ht="15.75" customHeight="1">
      <c r="A144" s="152" t="s">
        <v>1704</v>
      </c>
      <c r="B144" s="578" t="s">
        <v>1703</v>
      </c>
      <c r="C144" s="34">
        <v>2.7</v>
      </c>
      <c r="D144" s="34">
        <v>2.7</v>
      </c>
      <c r="E144" s="135" t="s">
        <v>15</v>
      </c>
      <c r="F144" s="34" t="s">
        <v>1712</v>
      </c>
      <c r="G144" s="34" t="s">
        <v>1084</v>
      </c>
      <c r="H144" s="34" t="s">
        <v>45</v>
      </c>
      <c r="I144" s="135" t="s">
        <v>1715</v>
      </c>
      <c r="J144" s="885">
        <v>30190</v>
      </c>
      <c r="K144" s="914">
        <v>25590</v>
      </c>
      <c r="L144" s="914">
        <v>18900</v>
      </c>
      <c r="M144" s="107">
        <f>L144*(1-1*'Скидка '!D$5)</f>
        <v>18900</v>
      </c>
    </row>
    <row r="145" spans="1:14" ht="15.75" customHeight="1">
      <c r="A145" s="152" t="s">
        <v>1707</v>
      </c>
      <c r="B145" s="578" t="s">
        <v>1706</v>
      </c>
      <c r="C145" s="34">
        <v>3.45</v>
      </c>
      <c r="D145" s="34">
        <v>3.55</v>
      </c>
      <c r="E145" s="135" t="s">
        <v>15</v>
      </c>
      <c r="F145" s="34" t="s">
        <v>1713</v>
      </c>
      <c r="G145" s="34" t="s">
        <v>1084</v>
      </c>
      <c r="H145" s="34" t="s">
        <v>45</v>
      </c>
      <c r="I145" s="135" t="s">
        <v>1716</v>
      </c>
      <c r="J145" s="885">
        <v>40190</v>
      </c>
      <c r="K145" s="914">
        <v>34090</v>
      </c>
      <c r="L145" s="914">
        <v>25100</v>
      </c>
      <c r="M145" s="107">
        <f>L145*(1-1*'Скидка '!D$5)</f>
        <v>25100</v>
      </c>
    </row>
    <row r="146" spans="1:14" ht="15.75" customHeight="1">
      <c r="A146" s="152" t="s">
        <v>1709</v>
      </c>
      <c r="B146" s="578" t="s">
        <v>1708</v>
      </c>
      <c r="C146" s="34">
        <v>5.5</v>
      </c>
      <c r="D146" s="34">
        <v>5.7</v>
      </c>
      <c r="E146" s="135" t="s">
        <v>15</v>
      </c>
      <c r="F146" s="479" t="s">
        <v>1065</v>
      </c>
      <c r="G146" s="479" t="s">
        <v>1085</v>
      </c>
      <c r="H146" s="479" t="s">
        <v>93</v>
      </c>
      <c r="I146" s="135" t="s">
        <v>1089</v>
      </c>
      <c r="J146" s="885">
        <v>65190</v>
      </c>
      <c r="K146" s="914">
        <v>55290</v>
      </c>
      <c r="L146" s="914">
        <v>40700</v>
      </c>
      <c r="M146" s="107">
        <f>L146*(1-1*'Скидка '!D$5)</f>
        <v>40700</v>
      </c>
    </row>
    <row r="147" spans="1:14" ht="15.75" customHeight="1" thickBot="1">
      <c r="A147" s="152" t="s">
        <v>1711</v>
      </c>
      <c r="B147" s="578" t="s">
        <v>1710</v>
      </c>
      <c r="C147" s="34">
        <v>7</v>
      </c>
      <c r="D147" s="34">
        <v>7.1</v>
      </c>
      <c r="E147" s="135" t="s">
        <v>15</v>
      </c>
      <c r="F147" s="479" t="s">
        <v>1066</v>
      </c>
      <c r="G147" s="479" t="s">
        <v>1085</v>
      </c>
      <c r="H147" s="479" t="s">
        <v>1046</v>
      </c>
      <c r="I147" s="135" t="s">
        <v>1090</v>
      </c>
      <c r="J147" s="885">
        <v>81990</v>
      </c>
      <c r="K147" s="914">
        <v>69490</v>
      </c>
      <c r="L147" s="914">
        <v>51300</v>
      </c>
      <c r="M147" s="107">
        <f>L147*(1-1*'Скидка '!D$5)</f>
        <v>51300</v>
      </c>
    </row>
    <row r="148" spans="1:14" ht="15.75" customHeight="1" thickBot="1">
      <c r="A148" s="152"/>
      <c r="B148" s="571" t="s">
        <v>1660</v>
      </c>
      <c r="C148" s="133"/>
      <c r="D148" s="112"/>
      <c r="E148" s="74"/>
      <c r="F148" s="112"/>
      <c r="G148" s="112"/>
      <c r="H148" s="113"/>
      <c r="I148" s="74"/>
      <c r="J148" s="882"/>
      <c r="K148" s="883"/>
      <c r="L148" s="948" t="s">
        <v>117</v>
      </c>
      <c r="M148" s="949"/>
    </row>
    <row r="149" spans="1:14" ht="15.75" customHeight="1">
      <c r="A149" s="152" t="s">
        <v>1651</v>
      </c>
      <c r="B149" s="578" t="s">
        <v>1650</v>
      </c>
      <c r="C149" s="471">
        <v>2.35</v>
      </c>
      <c r="D149" s="471">
        <v>2.4500000000000002</v>
      </c>
      <c r="E149" s="135" t="s">
        <v>15</v>
      </c>
      <c r="F149" s="34" t="s">
        <v>341</v>
      </c>
      <c r="G149" s="34" t="s">
        <v>1084</v>
      </c>
      <c r="H149" s="34" t="s">
        <v>45</v>
      </c>
      <c r="I149" s="34" t="s">
        <v>1661</v>
      </c>
      <c r="J149" s="885">
        <v>25590</v>
      </c>
      <c r="K149" s="914">
        <v>21690</v>
      </c>
      <c r="L149" s="915">
        <v>15900</v>
      </c>
      <c r="M149" s="107">
        <f>L149</f>
        <v>15900</v>
      </c>
      <c r="N149" s="871" t="s">
        <v>2100</v>
      </c>
    </row>
    <row r="150" spans="1:14" ht="15.75" customHeight="1">
      <c r="A150" s="152" t="s">
        <v>1653</v>
      </c>
      <c r="B150" s="578" t="s">
        <v>1652</v>
      </c>
      <c r="C150" s="471">
        <v>2.6</v>
      </c>
      <c r="D150" s="471">
        <v>2.6</v>
      </c>
      <c r="E150" s="135" t="s">
        <v>15</v>
      </c>
      <c r="F150" s="34" t="s">
        <v>341</v>
      </c>
      <c r="G150" s="34" t="s">
        <v>1084</v>
      </c>
      <c r="H150" s="34" t="s">
        <v>45</v>
      </c>
      <c r="I150" s="34" t="s">
        <v>1662</v>
      </c>
      <c r="J150" s="885">
        <v>28090</v>
      </c>
      <c r="K150" s="914">
        <v>23790</v>
      </c>
      <c r="L150" s="915">
        <v>17400</v>
      </c>
      <c r="M150" s="107">
        <f t="shared" ref="M150:M153" si="0">L150</f>
        <v>17400</v>
      </c>
      <c r="N150" s="871" t="s">
        <v>2100</v>
      </c>
    </row>
    <row r="151" spans="1:14" ht="15.75" customHeight="1">
      <c r="A151" s="152" t="s">
        <v>1655</v>
      </c>
      <c r="B151" s="578" t="s">
        <v>1654</v>
      </c>
      <c r="C151" s="471">
        <v>3.4</v>
      </c>
      <c r="D151" s="471">
        <v>3.4</v>
      </c>
      <c r="E151" s="135" t="s">
        <v>15</v>
      </c>
      <c r="F151" s="34" t="s">
        <v>342</v>
      </c>
      <c r="G151" s="34" t="s">
        <v>1084</v>
      </c>
      <c r="H151" s="34" t="s">
        <v>45</v>
      </c>
      <c r="I151" s="34" t="s">
        <v>1099</v>
      </c>
      <c r="J151" s="885">
        <v>37490</v>
      </c>
      <c r="K151" s="914">
        <v>31790</v>
      </c>
      <c r="L151" s="915">
        <v>23300</v>
      </c>
      <c r="M151" s="107">
        <f t="shared" si="0"/>
        <v>23300</v>
      </c>
      <c r="N151" s="871" t="s">
        <v>2100</v>
      </c>
    </row>
    <row r="152" spans="1:14" ht="15.75" customHeight="1">
      <c r="A152" s="152" t="s">
        <v>1657</v>
      </c>
      <c r="B152" s="578" t="s">
        <v>1656</v>
      </c>
      <c r="C152" s="471">
        <v>5.5</v>
      </c>
      <c r="D152" s="471">
        <v>5.7</v>
      </c>
      <c r="E152" s="135" t="s">
        <v>15</v>
      </c>
      <c r="F152" s="34" t="s">
        <v>1065</v>
      </c>
      <c r="G152" s="34" t="s">
        <v>1625</v>
      </c>
      <c r="H152" s="34" t="s">
        <v>93</v>
      </c>
      <c r="I152" s="34" t="s">
        <v>1100</v>
      </c>
      <c r="J152" s="885">
        <v>61890</v>
      </c>
      <c r="K152" s="914">
        <v>52490</v>
      </c>
      <c r="L152" s="915">
        <v>38800</v>
      </c>
      <c r="M152" s="107">
        <f t="shared" si="0"/>
        <v>38800</v>
      </c>
      <c r="N152" s="871" t="s">
        <v>2100</v>
      </c>
    </row>
    <row r="153" spans="1:14" ht="15.75" customHeight="1" thickBot="1">
      <c r="A153" s="152" t="s">
        <v>1659</v>
      </c>
      <c r="B153" s="578" t="s">
        <v>1658</v>
      </c>
      <c r="C153" s="471">
        <v>7</v>
      </c>
      <c r="D153" s="471">
        <v>7.1</v>
      </c>
      <c r="E153" s="135" t="s">
        <v>15</v>
      </c>
      <c r="F153" s="34" t="s">
        <v>1066</v>
      </c>
      <c r="G153" s="34" t="s">
        <v>1625</v>
      </c>
      <c r="H153" s="34" t="s">
        <v>1046</v>
      </c>
      <c r="I153" s="34" t="s">
        <v>1101</v>
      </c>
      <c r="J153" s="885">
        <v>80490</v>
      </c>
      <c r="K153" s="914">
        <v>68190</v>
      </c>
      <c r="L153" s="915">
        <v>49900</v>
      </c>
      <c r="M153" s="107">
        <f t="shared" si="0"/>
        <v>49900</v>
      </c>
      <c r="N153" s="871" t="s">
        <v>2100</v>
      </c>
    </row>
    <row r="154" spans="1:14" ht="15.75" customHeight="1" thickBot="1">
      <c r="A154" s="152"/>
      <c r="B154" s="571" t="s">
        <v>1579</v>
      </c>
      <c r="C154" s="133"/>
      <c r="D154" s="112"/>
      <c r="E154" s="74"/>
      <c r="F154" s="112"/>
      <c r="G154" s="112"/>
      <c r="H154" s="113"/>
      <c r="I154" s="74"/>
      <c r="J154" s="882"/>
      <c r="K154" s="883"/>
      <c r="L154" s="948" t="s">
        <v>117</v>
      </c>
      <c r="M154" s="949"/>
    </row>
    <row r="155" spans="1:14" ht="15.75" customHeight="1">
      <c r="A155" s="152" t="s">
        <v>1570</v>
      </c>
      <c r="B155" s="578" t="s">
        <v>1455</v>
      </c>
      <c r="C155" s="471">
        <v>2.25</v>
      </c>
      <c r="D155" s="471" t="s">
        <v>1093</v>
      </c>
      <c r="E155" s="135" t="s">
        <v>15</v>
      </c>
      <c r="F155" s="34" t="s">
        <v>341</v>
      </c>
      <c r="G155" s="34" t="s">
        <v>1095</v>
      </c>
      <c r="H155" s="34" t="s">
        <v>45</v>
      </c>
      <c r="I155" s="34" t="s">
        <v>1097</v>
      </c>
      <c r="J155" s="885">
        <v>24190</v>
      </c>
      <c r="K155" s="914">
        <v>20490</v>
      </c>
      <c r="L155" s="915">
        <v>15000</v>
      </c>
      <c r="M155" s="107">
        <f>L155</f>
        <v>15000</v>
      </c>
      <c r="N155" s="871" t="s">
        <v>2100</v>
      </c>
    </row>
    <row r="156" spans="1:14" ht="15.75" customHeight="1">
      <c r="A156" s="152" t="s">
        <v>1571</v>
      </c>
      <c r="B156" s="578" t="s">
        <v>1451</v>
      </c>
      <c r="C156" s="471">
        <v>2.5499999999999998</v>
      </c>
      <c r="D156" s="471" t="s">
        <v>1058</v>
      </c>
      <c r="E156" s="135" t="s">
        <v>15</v>
      </c>
      <c r="F156" s="34" t="s">
        <v>341</v>
      </c>
      <c r="G156" s="34" t="s">
        <v>1095</v>
      </c>
      <c r="H156" s="34" t="s">
        <v>45</v>
      </c>
      <c r="I156" s="34" t="s">
        <v>1098</v>
      </c>
      <c r="J156" s="885">
        <v>26790</v>
      </c>
      <c r="K156" s="914">
        <v>22690</v>
      </c>
      <c r="L156" s="915">
        <v>16600</v>
      </c>
      <c r="M156" s="107">
        <f t="shared" ref="M156:M159" si="1">L156</f>
        <v>16600</v>
      </c>
      <c r="N156" s="871" t="s">
        <v>2100</v>
      </c>
    </row>
    <row r="157" spans="1:14" ht="15.75" customHeight="1">
      <c r="A157" s="152" t="s">
        <v>1572</v>
      </c>
      <c r="B157" s="578" t="s">
        <v>1452</v>
      </c>
      <c r="C157" s="471" t="s">
        <v>1091</v>
      </c>
      <c r="D157" s="471" t="s">
        <v>1091</v>
      </c>
      <c r="E157" s="135" t="s">
        <v>15</v>
      </c>
      <c r="F157" s="34" t="s">
        <v>342</v>
      </c>
      <c r="G157" s="34" t="s">
        <v>1095</v>
      </c>
      <c r="H157" s="34" t="s">
        <v>45</v>
      </c>
      <c r="I157" s="34" t="s">
        <v>1099</v>
      </c>
      <c r="J157" s="885">
        <v>35590</v>
      </c>
      <c r="K157" s="914">
        <v>30190</v>
      </c>
      <c r="L157" s="915">
        <v>22100</v>
      </c>
      <c r="M157" s="107">
        <f t="shared" si="1"/>
        <v>22100</v>
      </c>
      <c r="N157" s="871" t="s">
        <v>2100</v>
      </c>
    </row>
    <row r="158" spans="1:14" ht="15.75" customHeight="1">
      <c r="A158" s="152" t="s">
        <v>1573</v>
      </c>
      <c r="B158" s="578" t="s">
        <v>1453</v>
      </c>
      <c r="C158" s="471" t="s">
        <v>1092</v>
      </c>
      <c r="D158" s="471" t="s">
        <v>1092</v>
      </c>
      <c r="E158" s="135" t="s">
        <v>15</v>
      </c>
      <c r="F158" s="34" t="s">
        <v>343</v>
      </c>
      <c r="G158" s="34" t="s">
        <v>1096</v>
      </c>
      <c r="H158" s="34" t="s">
        <v>93</v>
      </c>
      <c r="I158" s="34" t="s">
        <v>1100</v>
      </c>
      <c r="J158" s="885">
        <v>60490</v>
      </c>
      <c r="K158" s="914">
        <v>51290</v>
      </c>
      <c r="L158" s="915">
        <v>37900</v>
      </c>
      <c r="M158" s="107">
        <f t="shared" si="1"/>
        <v>37900</v>
      </c>
      <c r="N158" s="871" t="s">
        <v>2100</v>
      </c>
    </row>
    <row r="159" spans="1:14" ht="15.75" customHeight="1">
      <c r="A159" s="152" t="s">
        <v>1574</v>
      </c>
      <c r="B159" s="578" t="s">
        <v>1454</v>
      </c>
      <c r="C159" s="471" t="s">
        <v>1061</v>
      </c>
      <c r="D159" s="471" t="s">
        <v>1094</v>
      </c>
      <c r="E159" s="135" t="s">
        <v>15</v>
      </c>
      <c r="F159" s="34" t="s">
        <v>343</v>
      </c>
      <c r="G159" s="34" t="s">
        <v>1096</v>
      </c>
      <c r="H159" s="34" t="s">
        <v>1046</v>
      </c>
      <c r="I159" s="34" t="s">
        <v>1101</v>
      </c>
      <c r="J159" s="885">
        <v>76190</v>
      </c>
      <c r="K159" s="914">
        <v>64590</v>
      </c>
      <c r="L159" s="915">
        <v>47200</v>
      </c>
      <c r="M159" s="107">
        <f t="shared" si="1"/>
        <v>47200</v>
      </c>
      <c r="N159" s="871" t="s">
        <v>2100</v>
      </c>
    </row>
    <row r="160" spans="1:14" ht="22.5" customHeight="1">
      <c r="A160" s="151"/>
      <c r="B160" s="568" t="s">
        <v>654</v>
      </c>
      <c r="C160" s="157"/>
      <c r="D160" s="157"/>
      <c r="E160" s="158"/>
      <c r="F160" s="159"/>
      <c r="G160" s="158"/>
      <c r="H160" s="158"/>
      <c r="I160" s="158"/>
      <c r="J160" s="875"/>
      <c r="K160" s="875"/>
      <c r="L160" s="875"/>
      <c r="M160" s="160"/>
    </row>
    <row r="161" spans="1:13" ht="18" customHeight="1">
      <c r="A161" s="152"/>
      <c r="B161" s="571" t="s">
        <v>223</v>
      </c>
      <c r="C161" s="162"/>
      <c r="D161" s="481"/>
      <c r="E161" s="74"/>
      <c r="F161" s="481"/>
      <c r="G161" s="481"/>
      <c r="H161" s="113"/>
      <c r="I161" s="74"/>
      <c r="J161" s="882"/>
      <c r="K161" s="883"/>
      <c r="L161" s="882"/>
      <c r="M161" s="74"/>
    </row>
    <row r="162" spans="1:13" ht="15" customHeight="1">
      <c r="A162" s="152" t="s">
        <v>646</v>
      </c>
      <c r="B162" s="580" t="s">
        <v>1283</v>
      </c>
      <c r="C162" s="134">
        <v>3.55</v>
      </c>
      <c r="D162" s="134">
        <v>3.81</v>
      </c>
      <c r="E162" s="135" t="s">
        <v>15</v>
      </c>
      <c r="F162" s="135" t="s">
        <v>85</v>
      </c>
      <c r="G162" s="135" t="s">
        <v>602</v>
      </c>
      <c r="H162" s="135" t="s">
        <v>46</v>
      </c>
      <c r="I162" s="163" t="s">
        <v>600</v>
      </c>
      <c r="J162" s="886">
        <v>86100</v>
      </c>
      <c r="K162" s="886">
        <v>72990</v>
      </c>
      <c r="L162" s="886">
        <v>48000</v>
      </c>
      <c r="M162" s="107">
        <f>L162*(1-1*'Скидка '!D$8)</f>
        <v>48000</v>
      </c>
    </row>
    <row r="163" spans="1:13" ht="15" customHeight="1">
      <c r="A163" s="152" t="s">
        <v>647</v>
      </c>
      <c r="B163" s="580" t="s">
        <v>1284</v>
      </c>
      <c r="C163" s="134">
        <v>5</v>
      </c>
      <c r="D163" s="134">
        <v>5.8</v>
      </c>
      <c r="E163" s="135" t="s">
        <v>84</v>
      </c>
      <c r="F163" s="135" t="s">
        <v>86</v>
      </c>
      <c r="G163" s="135" t="s">
        <v>603</v>
      </c>
      <c r="H163" s="135" t="s">
        <v>83</v>
      </c>
      <c r="I163" s="163" t="s">
        <v>601</v>
      </c>
      <c r="J163" s="886">
        <v>97600</v>
      </c>
      <c r="K163" s="886">
        <v>82690</v>
      </c>
      <c r="L163" s="886">
        <v>54400</v>
      </c>
      <c r="M163" s="107">
        <f>L163*(1-1*'Скидка '!D$8)</f>
        <v>54400</v>
      </c>
    </row>
    <row r="164" spans="1:13" ht="15" customHeight="1">
      <c r="A164" s="152" t="s">
        <v>642</v>
      </c>
      <c r="B164" s="580" t="s">
        <v>1285</v>
      </c>
      <c r="C164" s="166">
        <v>7.3</v>
      </c>
      <c r="D164" s="166">
        <v>8</v>
      </c>
      <c r="E164" s="42" t="s">
        <v>20</v>
      </c>
      <c r="F164" s="42" t="s">
        <v>308</v>
      </c>
      <c r="G164" s="42" t="s">
        <v>604</v>
      </c>
      <c r="H164" s="42" t="s">
        <v>82</v>
      </c>
      <c r="I164" s="42" t="s">
        <v>609</v>
      </c>
      <c r="J164" s="886">
        <v>124000</v>
      </c>
      <c r="K164" s="886">
        <v>105090</v>
      </c>
      <c r="L164" s="886">
        <v>69100</v>
      </c>
      <c r="M164" s="107">
        <f>L164*(1-1*'Скидка '!D$8)</f>
        <v>69100</v>
      </c>
    </row>
    <row r="165" spans="1:13" ht="15" customHeight="1">
      <c r="A165" s="152" t="s">
        <v>643</v>
      </c>
      <c r="B165" s="580" t="s">
        <v>1286</v>
      </c>
      <c r="C165" s="166">
        <v>11</v>
      </c>
      <c r="D165" s="166">
        <v>11.5</v>
      </c>
      <c r="E165" s="42" t="s">
        <v>20</v>
      </c>
      <c r="F165" s="42" t="s">
        <v>311</v>
      </c>
      <c r="G165" s="42" t="s">
        <v>605</v>
      </c>
      <c r="H165" s="42" t="s">
        <v>47</v>
      </c>
      <c r="I165" s="42" t="s">
        <v>608</v>
      </c>
      <c r="J165" s="886">
        <v>160400</v>
      </c>
      <c r="K165" s="886">
        <v>135890</v>
      </c>
      <c r="L165" s="886">
        <v>89300</v>
      </c>
      <c r="M165" s="107">
        <f>L165*(1-1*'Скидка '!D$8)</f>
        <v>89300</v>
      </c>
    </row>
    <row r="166" spans="1:13" ht="15" customHeight="1">
      <c r="A166" s="152" t="s">
        <v>644</v>
      </c>
      <c r="B166" s="580" t="s">
        <v>1288</v>
      </c>
      <c r="C166" s="166">
        <v>14</v>
      </c>
      <c r="D166" s="166">
        <v>15</v>
      </c>
      <c r="E166" s="167" t="s">
        <v>20</v>
      </c>
      <c r="F166" s="42" t="s">
        <v>313</v>
      </c>
      <c r="G166" s="42" t="s">
        <v>605</v>
      </c>
      <c r="H166" s="42" t="s">
        <v>35</v>
      </c>
      <c r="I166" s="42" t="s">
        <v>607</v>
      </c>
      <c r="J166" s="886">
        <v>191500</v>
      </c>
      <c r="K166" s="886">
        <v>162290</v>
      </c>
      <c r="L166" s="886">
        <v>106300</v>
      </c>
      <c r="M166" s="107">
        <f>L166*(1-1*'Скидка '!D$8)</f>
        <v>106300</v>
      </c>
    </row>
    <row r="167" spans="1:13" ht="15" customHeight="1">
      <c r="A167" s="152" t="s">
        <v>645</v>
      </c>
      <c r="B167" s="580" t="s">
        <v>1287</v>
      </c>
      <c r="C167" s="166">
        <v>16</v>
      </c>
      <c r="D167" s="166">
        <v>17.5</v>
      </c>
      <c r="E167" s="42" t="s">
        <v>315</v>
      </c>
      <c r="F167" s="42" t="s">
        <v>313</v>
      </c>
      <c r="G167" s="42" t="s">
        <v>605</v>
      </c>
      <c r="H167" s="42" t="s">
        <v>11</v>
      </c>
      <c r="I167" s="42" t="s">
        <v>606</v>
      </c>
      <c r="J167" s="886">
        <v>215000</v>
      </c>
      <c r="K167" s="886">
        <v>182190</v>
      </c>
      <c r="L167" s="886">
        <v>119300</v>
      </c>
      <c r="M167" s="107">
        <f>L167*(1-1*'Скидка '!D$8)</f>
        <v>119300</v>
      </c>
    </row>
    <row r="168" spans="1:13" ht="18" customHeight="1">
      <c r="A168" s="152"/>
      <c r="B168" s="571" t="s">
        <v>961</v>
      </c>
      <c r="C168" s="162"/>
      <c r="D168" s="481"/>
      <c r="E168" s="74"/>
      <c r="F168" s="481"/>
      <c r="G168" s="481"/>
      <c r="H168" s="113"/>
      <c r="I168" s="74"/>
      <c r="J168" s="882"/>
      <c r="K168" s="883"/>
      <c r="L168" s="882"/>
      <c r="M168" s="74"/>
    </row>
    <row r="169" spans="1:13" ht="15" customHeight="1">
      <c r="A169" s="152" t="s">
        <v>620</v>
      </c>
      <c r="B169" s="580" t="s">
        <v>625</v>
      </c>
      <c r="C169" s="166">
        <v>5</v>
      </c>
      <c r="D169" s="166">
        <v>5.5</v>
      </c>
      <c r="E169" s="42" t="s">
        <v>17</v>
      </c>
      <c r="F169" s="42" t="s">
        <v>215</v>
      </c>
      <c r="G169" s="42" t="s">
        <v>13</v>
      </c>
      <c r="H169" s="42" t="s">
        <v>83</v>
      </c>
      <c r="I169" s="42" t="s">
        <v>616</v>
      </c>
      <c r="J169" s="886">
        <v>98500</v>
      </c>
      <c r="K169" s="886">
        <v>83490</v>
      </c>
      <c r="L169" s="886">
        <v>55200</v>
      </c>
      <c r="M169" s="107">
        <f>L169*(1-1*'Скидка '!D$8)</f>
        <v>55200</v>
      </c>
    </row>
    <row r="170" spans="1:13" ht="15" customHeight="1">
      <c r="A170" s="152" t="s">
        <v>621</v>
      </c>
      <c r="B170" s="580" t="s">
        <v>626</v>
      </c>
      <c r="C170" s="166">
        <v>7.03</v>
      </c>
      <c r="D170" s="166">
        <v>7.6</v>
      </c>
      <c r="E170" s="167" t="s">
        <v>219</v>
      </c>
      <c r="F170" s="42" t="s">
        <v>216</v>
      </c>
      <c r="G170" s="42" t="s">
        <v>13</v>
      </c>
      <c r="H170" s="42" t="s">
        <v>82</v>
      </c>
      <c r="I170" s="42" t="s">
        <v>612</v>
      </c>
      <c r="J170" s="886">
        <v>120800</v>
      </c>
      <c r="K170" s="886">
        <v>102390</v>
      </c>
      <c r="L170" s="886">
        <v>67400</v>
      </c>
      <c r="M170" s="107">
        <f>L170*(1-1*'Скидка '!D$8)</f>
        <v>67400</v>
      </c>
    </row>
    <row r="171" spans="1:13" ht="15" customHeight="1">
      <c r="A171" s="152" t="s">
        <v>622</v>
      </c>
      <c r="B171" s="580" t="s">
        <v>627</v>
      </c>
      <c r="C171" s="166">
        <v>10.55</v>
      </c>
      <c r="D171" s="166">
        <v>11.25</v>
      </c>
      <c r="E171" s="42" t="s">
        <v>21</v>
      </c>
      <c r="F171" s="42" t="s">
        <v>217</v>
      </c>
      <c r="G171" s="42" t="s">
        <v>76</v>
      </c>
      <c r="H171" s="42" t="s">
        <v>47</v>
      </c>
      <c r="I171" s="42" t="s">
        <v>617</v>
      </c>
      <c r="J171" s="886">
        <v>160700</v>
      </c>
      <c r="K171" s="886">
        <v>136190</v>
      </c>
      <c r="L171" s="886">
        <v>89500</v>
      </c>
      <c r="M171" s="107">
        <f>L171*(1-1*'Скидка '!D$8)</f>
        <v>89500</v>
      </c>
    </row>
    <row r="172" spans="1:13" ht="15" customHeight="1">
      <c r="A172" s="152" t="s">
        <v>623</v>
      </c>
      <c r="B172" s="580" t="s">
        <v>628</v>
      </c>
      <c r="C172" s="166">
        <v>14</v>
      </c>
      <c r="D172" s="166">
        <v>16</v>
      </c>
      <c r="E172" s="42" t="s">
        <v>21</v>
      </c>
      <c r="F172" s="42" t="s">
        <v>218</v>
      </c>
      <c r="G172" s="42" t="s">
        <v>14</v>
      </c>
      <c r="H172" s="42" t="s">
        <v>35</v>
      </c>
      <c r="I172" s="42" t="s">
        <v>618</v>
      </c>
      <c r="J172" s="886">
        <v>200800</v>
      </c>
      <c r="K172" s="886">
        <v>170190</v>
      </c>
      <c r="L172" s="886">
        <v>112700</v>
      </c>
      <c r="M172" s="107">
        <f>L172*(1-1*'Скидка '!D$8)</f>
        <v>112700</v>
      </c>
    </row>
    <row r="173" spans="1:13" ht="15" customHeight="1">
      <c r="A173" s="152" t="s">
        <v>624</v>
      </c>
      <c r="B173" s="580" t="s">
        <v>629</v>
      </c>
      <c r="C173" s="166">
        <v>16</v>
      </c>
      <c r="D173" s="166">
        <v>18</v>
      </c>
      <c r="E173" s="167" t="s">
        <v>17</v>
      </c>
      <c r="F173" s="42" t="s">
        <v>218</v>
      </c>
      <c r="G173" s="42" t="s">
        <v>14</v>
      </c>
      <c r="H173" s="42" t="s">
        <v>11</v>
      </c>
      <c r="I173" s="42" t="s">
        <v>619</v>
      </c>
      <c r="J173" s="886">
        <v>211400</v>
      </c>
      <c r="K173" s="886">
        <v>179190</v>
      </c>
      <c r="L173" s="886">
        <v>117400</v>
      </c>
      <c r="M173" s="107">
        <f>L173*(1-1*'Скидка '!D$8)</f>
        <v>117400</v>
      </c>
    </row>
    <row r="174" spans="1:13" ht="18" customHeight="1">
      <c r="A174" s="152"/>
      <c r="B174" s="571" t="s">
        <v>222</v>
      </c>
      <c r="C174" s="162"/>
      <c r="D174" s="481"/>
      <c r="E174" s="74"/>
      <c r="F174" s="481"/>
      <c r="G174" s="481"/>
      <c r="H174" s="113"/>
      <c r="I174" s="74"/>
      <c r="J174" s="882"/>
      <c r="K174" s="883"/>
      <c r="L174" s="882"/>
      <c r="M174" s="74"/>
    </row>
    <row r="175" spans="1:13" ht="15" customHeight="1">
      <c r="A175" s="152" t="s">
        <v>630</v>
      </c>
      <c r="B175" s="580" t="s">
        <v>636</v>
      </c>
      <c r="C175" s="166">
        <v>3.52</v>
      </c>
      <c r="D175" s="166">
        <v>3.69</v>
      </c>
      <c r="E175" s="42" t="s">
        <v>18</v>
      </c>
      <c r="F175" s="42" t="s">
        <v>88</v>
      </c>
      <c r="G175" s="42" t="s">
        <v>92</v>
      </c>
      <c r="H175" s="42" t="s">
        <v>46</v>
      </c>
      <c r="I175" s="42" t="s">
        <v>610</v>
      </c>
      <c r="J175" s="886">
        <v>84800</v>
      </c>
      <c r="K175" s="886">
        <v>71890</v>
      </c>
      <c r="L175" s="886">
        <v>48100</v>
      </c>
      <c r="M175" s="107">
        <f>L175*(1-1*'Скидка '!D$8)</f>
        <v>48100</v>
      </c>
    </row>
    <row r="176" spans="1:13" ht="15" customHeight="1">
      <c r="A176" s="152" t="s">
        <v>631</v>
      </c>
      <c r="B176" s="580" t="s">
        <v>637</v>
      </c>
      <c r="C176" s="166">
        <v>5</v>
      </c>
      <c r="D176" s="166">
        <v>5.7</v>
      </c>
      <c r="E176" s="167" t="s">
        <v>87</v>
      </c>
      <c r="F176" s="42" t="s">
        <v>89</v>
      </c>
      <c r="G176" s="42" t="s">
        <v>92</v>
      </c>
      <c r="H176" s="42" t="s">
        <v>83</v>
      </c>
      <c r="I176" s="42" t="s">
        <v>611</v>
      </c>
      <c r="J176" s="886">
        <v>95500</v>
      </c>
      <c r="K176" s="886">
        <v>80890</v>
      </c>
      <c r="L176" s="886">
        <v>53300</v>
      </c>
      <c r="M176" s="107">
        <f>L176*(1-1*'Скидка '!D$8)</f>
        <v>53300</v>
      </c>
    </row>
    <row r="177" spans="1:17" ht="15" customHeight="1">
      <c r="A177" s="152" t="s">
        <v>632</v>
      </c>
      <c r="B177" s="580" t="s">
        <v>638</v>
      </c>
      <c r="C177" s="166">
        <v>7.05</v>
      </c>
      <c r="D177" s="166">
        <v>8</v>
      </c>
      <c r="E177" s="42" t="s">
        <v>18</v>
      </c>
      <c r="F177" s="42" t="s">
        <v>90</v>
      </c>
      <c r="G177" s="42" t="s">
        <v>77</v>
      </c>
      <c r="H177" s="42" t="s">
        <v>82</v>
      </c>
      <c r="I177" s="42" t="s">
        <v>612</v>
      </c>
      <c r="J177" s="886">
        <v>124100</v>
      </c>
      <c r="K177" s="886">
        <v>105190</v>
      </c>
      <c r="L177" s="886">
        <v>69400</v>
      </c>
      <c r="M177" s="107">
        <f>L177*(1-1*'Скидка '!D$8)</f>
        <v>69400</v>
      </c>
    </row>
    <row r="178" spans="1:17" ht="15" customHeight="1">
      <c r="A178" s="152" t="s">
        <v>633</v>
      </c>
      <c r="B178" s="580" t="s">
        <v>639</v>
      </c>
      <c r="C178" s="166">
        <v>10.55</v>
      </c>
      <c r="D178" s="166">
        <v>11.25</v>
      </c>
      <c r="E178" s="42" t="s">
        <v>18</v>
      </c>
      <c r="F178" s="42" t="s">
        <v>91</v>
      </c>
      <c r="G178" s="42" t="s">
        <v>12</v>
      </c>
      <c r="H178" s="42" t="s">
        <v>47</v>
      </c>
      <c r="I178" s="42" t="s">
        <v>613</v>
      </c>
      <c r="J178" s="886">
        <v>168100</v>
      </c>
      <c r="K178" s="886">
        <v>142490</v>
      </c>
      <c r="L178" s="886">
        <v>94100</v>
      </c>
      <c r="M178" s="107">
        <f>L178*(1-1*'Скидка '!D$8)</f>
        <v>94100</v>
      </c>
    </row>
    <row r="179" spans="1:17" ht="15" customHeight="1">
      <c r="A179" s="152" t="s">
        <v>634</v>
      </c>
      <c r="B179" s="580" t="s">
        <v>640</v>
      </c>
      <c r="C179" s="166">
        <v>14</v>
      </c>
      <c r="D179" s="166">
        <v>15</v>
      </c>
      <c r="E179" s="167" t="s">
        <v>19</v>
      </c>
      <c r="F179" s="42" t="s">
        <v>86</v>
      </c>
      <c r="G179" s="42" t="s">
        <v>12</v>
      </c>
      <c r="H179" s="42" t="s">
        <v>35</v>
      </c>
      <c r="I179" s="42" t="s">
        <v>614</v>
      </c>
      <c r="J179" s="886">
        <v>208100</v>
      </c>
      <c r="K179" s="886">
        <v>176390</v>
      </c>
      <c r="L179" s="886">
        <v>116900</v>
      </c>
      <c r="M179" s="107">
        <f>L179*(1-1*'Скидка '!D$8)</f>
        <v>116900</v>
      </c>
    </row>
    <row r="180" spans="1:17" ht="15" customHeight="1">
      <c r="A180" s="152" t="s">
        <v>635</v>
      </c>
      <c r="B180" s="580" t="s">
        <v>641</v>
      </c>
      <c r="C180" s="166">
        <v>16</v>
      </c>
      <c r="D180" s="166">
        <v>17.5</v>
      </c>
      <c r="E180" s="42" t="s">
        <v>17</v>
      </c>
      <c r="F180" s="42" t="s">
        <v>86</v>
      </c>
      <c r="G180" s="42" t="s">
        <v>12</v>
      </c>
      <c r="H180" s="42" t="s">
        <v>11</v>
      </c>
      <c r="I180" s="42" t="s">
        <v>615</v>
      </c>
      <c r="J180" s="886">
        <v>223700</v>
      </c>
      <c r="K180" s="886">
        <v>189590</v>
      </c>
      <c r="L180" s="886">
        <v>124600</v>
      </c>
      <c r="M180" s="107">
        <f>L180*(1-1*'Скидка '!D$8)</f>
        <v>124600</v>
      </c>
    </row>
    <row r="181" spans="1:17" ht="18" customHeight="1">
      <c r="A181" s="152"/>
      <c r="B181" s="571" t="s">
        <v>655</v>
      </c>
      <c r="C181" s="162"/>
      <c r="D181" s="481"/>
      <c r="E181" s="74"/>
      <c r="F181" s="481"/>
      <c r="G181" s="481"/>
      <c r="H181" s="113"/>
      <c r="I181" s="74"/>
      <c r="J181" s="882"/>
      <c r="K181" s="883"/>
      <c r="L181" s="882"/>
      <c r="M181" s="74"/>
    </row>
    <row r="182" spans="1:17" ht="15" customHeight="1">
      <c r="A182" s="152" t="s">
        <v>648</v>
      </c>
      <c r="B182" s="580" t="s">
        <v>651</v>
      </c>
      <c r="C182" s="166">
        <v>7.2</v>
      </c>
      <c r="D182" s="166" t="s">
        <v>104</v>
      </c>
      <c r="E182" s="42" t="s">
        <v>105</v>
      </c>
      <c r="F182" s="42" t="s">
        <v>86</v>
      </c>
      <c r="G182" s="42" t="s">
        <v>103</v>
      </c>
      <c r="H182" s="42" t="s">
        <v>109</v>
      </c>
      <c r="I182" s="42" t="s">
        <v>597</v>
      </c>
      <c r="J182" s="886">
        <v>148900</v>
      </c>
      <c r="K182" s="886">
        <v>126190</v>
      </c>
      <c r="L182" s="886">
        <v>83000</v>
      </c>
      <c r="M182" s="107">
        <f>L182*(1-1*'Скидка '!D$8)</f>
        <v>83000</v>
      </c>
    </row>
    <row r="183" spans="1:17" ht="15" customHeight="1">
      <c r="A183" s="152" t="s">
        <v>649</v>
      </c>
      <c r="B183" s="580" t="s">
        <v>652</v>
      </c>
      <c r="C183" s="166">
        <v>14</v>
      </c>
      <c r="D183" s="166" t="s">
        <v>33</v>
      </c>
      <c r="E183" s="167" t="s">
        <v>21</v>
      </c>
      <c r="F183" s="42" t="s">
        <v>214</v>
      </c>
      <c r="G183" s="42" t="s">
        <v>34</v>
      </c>
      <c r="H183" s="42" t="s">
        <v>35</v>
      </c>
      <c r="I183" s="42" t="s">
        <v>598</v>
      </c>
      <c r="J183" s="886">
        <v>241200</v>
      </c>
      <c r="K183" s="886">
        <v>204390</v>
      </c>
      <c r="L183" s="886">
        <v>132300</v>
      </c>
      <c r="M183" s="107">
        <f>L183*(1-1*'Скидка '!D$8)</f>
        <v>132300</v>
      </c>
    </row>
    <row r="184" spans="1:17" ht="15" customHeight="1">
      <c r="A184" s="152" t="s">
        <v>650</v>
      </c>
      <c r="B184" s="580" t="s">
        <v>653</v>
      </c>
      <c r="C184" s="166">
        <v>16</v>
      </c>
      <c r="D184" s="166" t="s">
        <v>36</v>
      </c>
      <c r="E184" s="42" t="s">
        <v>16</v>
      </c>
      <c r="F184" s="42" t="s">
        <v>214</v>
      </c>
      <c r="G184" s="42" t="s">
        <v>34</v>
      </c>
      <c r="H184" s="42" t="s">
        <v>11</v>
      </c>
      <c r="I184" s="42" t="s">
        <v>599</v>
      </c>
      <c r="J184" s="886">
        <v>286300</v>
      </c>
      <c r="K184" s="886">
        <v>242590</v>
      </c>
      <c r="L184" s="886">
        <v>159500</v>
      </c>
      <c r="M184" s="107">
        <f>L184*(1-1*'Скидка '!D$8)</f>
        <v>159500</v>
      </c>
    </row>
    <row r="185" spans="1:17" ht="22.5" customHeight="1">
      <c r="A185" s="151"/>
      <c r="B185" s="568" t="s">
        <v>1586</v>
      </c>
      <c r="C185" s="157"/>
      <c r="D185" s="157"/>
      <c r="E185" s="158"/>
      <c r="F185" s="159"/>
      <c r="G185" s="158"/>
      <c r="H185" s="158"/>
      <c r="I185" s="158"/>
      <c r="J185" s="875"/>
      <c r="K185" s="875"/>
      <c r="L185" s="875"/>
      <c r="M185" s="160"/>
      <c r="N185"/>
    </row>
    <row r="186" spans="1:17" ht="18" customHeight="1">
      <c r="A186" s="152"/>
      <c r="B186" s="571" t="s">
        <v>1587</v>
      </c>
      <c r="C186" s="162"/>
      <c r="D186" s="112"/>
      <c r="E186" s="74"/>
      <c r="F186" s="112"/>
      <c r="G186" s="112"/>
      <c r="H186" s="113"/>
      <c r="I186" s="74"/>
      <c r="J186" s="882"/>
      <c r="K186" s="883"/>
      <c r="L186" s="882"/>
      <c r="M186" s="74"/>
      <c r="N186"/>
    </row>
    <row r="187" spans="1:17" ht="15" customHeight="1">
      <c r="A187" s="152" t="s">
        <v>1426</v>
      </c>
      <c r="B187" s="582" t="s">
        <v>1289</v>
      </c>
      <c r="C187" s="482" t="s">
        <v>1137</v>
      </c>
      <c r="D187" s="483" t="s">
        <v>1138</v>
      </c>
      <c r="E187" s="484" t="s">
        <v>1139</v>
      </c>
      <c r="F187" s="483" t="s">
        <v>828</v>
      </c>
      <c r="G187" s="485" t="s">
        <v>859</v>
      </c>
      <c r="H187" s="483" t="s">
        <v>79</v>
      </c>
      <c r="I187" s="486" t="s">
        <v>1140</v>
      </c>
      <c r="J187" s="886">
        <v>134900</v>
      </c>
      <c r="K187" s="886">
        <v>114290</v>
      </c>
      <c r="L187" s="886">
        <v>75100</v>
      </c>
      <c r="M187" s="107">
        <f>L187*(1-1*'Скидка '!D$8)</f>
        <v>75100</v>
      </c>
      <c r="N187"/>
      <c r="O187" s="27"/>
      <c r="P187" s="911"/>
      <c r="Q187" s="27"/>
    </row>
    <row r="188" spans="1:17" ht="15" customHeight="1">
      <c r="A188" s="152" t="s">
        <v>1427</v>
      </c>
      <c r="B188" s="582" t="s">
        <v>1290</v>
      </c>
      <c r="C188" s="166" t="s">
        <v>1141</v>
      </c>
      <c r="D188" s="166" t="s">
        <v>1142</v>
      </c>
      <c r="E188" s="484" t="s">
        <v>1143</v>
      </c>
      <c r="F188" s="42" t="s">
        <v>829</v>
      </c>
      <c r="G188" s="485" t="s">
        <v>859</v>
      </c>
      <c r="H188" s="42" t="s">
        <v>79</v>
      </c>
      <c r="I188" s="486" t="s">
        <v>1144</v>
      </c>
      <c r="J188" s="886">
        <v>140300</v>
      </c>
      <c r="K188" s="886">
        <v>118990</v>
      </c>
      <c r="L188" s="886">
        <v>78200</v>
      </c>
      <c r="M188" s="107">
        <f>L188*(1-1*'Скидка '!D$8)</f>
        <v>78200</v>
      </c>
      <c r="N188"/>
      <c r="O188" s="27"/>
      <c r="P188" s="911"/>
      <c r="Q188" s="27"/>
    </row>
    <row r="189" spans="1:17" ht="15" customHeight="1">
      <c r="A189" s="152" t="s">
        <v>1428</v>
      </c>
      <c r="B189" s="582" t="s">
        <v>1291</v>
      </c>
      <c r="C189" s="166" t="s">
        <v>1145</v>
      </c>
      <c r="D189" s="166" t="s">
        <v>1146</v>
      </c>
      <c r="E189" s="484" t="s">
        <v>1143</v>
      </c>
      <c r="F189" s="42" t="s">
        <v>1147</v>
      </c>
      <c r="G189" s="168" t="s">
        <v>1148</v>
      </c>
      <c r="H189" s="42" t="s">
        <v>109</v>
      </c>
      <c r="I189" s="486" t="s">
        <v>1149</v>
      </c>
      <c r="J189" s="886">
        <v>170500</v>
      </c>
      <c r="K189" s="886">
        <v>144490</v>
      </c>
      <c r="L189" s="886">
        <v>94900</v>
      </c>
      <c r="M189" s="107">
        <f>L189*(1-1*'Скидка '!D$8)</f>
        <v>94900</v>
      </c>
      <c r="N189"/>
      <c r="O189" s="27"/>
      <c r="P189" s="911"/>
      <c r="Q189" s="27"/>
    </row>
    <row r="190" spans="1:17" ht="15" customHeight="1">
      <c r="A190" s="152" t="s">
        <v>1429</v>
      </c>
      <c r="B190" s="582" t="s">
        <v>1292</v>
      </c>
      <c r="C190" s="166" t="s">
        <v>1150</v>
      </c>
      <c r="D190" s="166" t="s">
        <v>1151</v>
      </c>
      <c r="E190" s="484" t="s">
        <v>1143</v>
      </c>
      <c r="F190" s="42" t="s">
        <v>1152</v>
      </c>
      <c r="G190" s="168" t="s">
        <v>1153</v>
      </c>
      <c r="H190" s="42" t="s">
        <v>1154</v>
      </c>
      <c r="I190" s="486" t="s">
        <v>1155</v>
      </c>
      <c r="J190" s="886">
        <v>244000</v>
      </c>
      <c r="K190" s="886">
        <v>206790</v>
      </c>
      <c r="L190" s="886">
        <v>136400</v>
      </c>
      <c r="M190" s="107">
        <f>L190*(1-1*'Скидка '!D$8)</f>
        <v>136400</v>
      </c>
      <c r="N190"/>
    </row>
    <row r="191" spans="1:17" ht="15" customHeight="1">
      <c r="A191" s="152" t="s">
        <v>1430</v>
      </c>
      <c r="B191" s="582" t="s">
        <v>1293</v>
      </c>
      <c r="C191" s="166" t="s">
        <v>1156</v>
      </c>
      <c r="D191" s="166" t="s">
        <v>1157</v>
      </c>
      <c r="E191" s="484" t="s">
        <v>1158</v>
      </c>
      <c r="F191" s="42" t="s">
        <v>1159</v>
      </c>
      <c r="G191" s="42" t="s">
        <v>1153</v>
      </c>
      <c r="H191" s="42" t="s">
        <v>1160</v>
      </c>
      <c r="I191" s="486" t="s">
        <v>1161</v>
      </c>
      <c r="J191" s="886">
        <v>292200</v>
      </c>
      <c r="K191" s="886">
        <v>247590</v>
      </c>
      <c r="L191" s="886">
        <v>163300</v>
      </c>
      <c r="M191" s="107">
        <f>L191*(1-1*'Скидка '!D$8)</f>
        <v>163300</v>
      </c>
      <c r="N191"/>
    </row>
    <row r="192" spans="1:17" ht="15" customHeight="1">
      <c r="A192" s="152" t="s">
        <v>1531</v>
      </c>
      <c r="B192" s="582" t="s">
        <v>1526</v>
      </c>
      <c r="C192" s="601" t="s">
        <v>1536</v>
      </c>
      <c r="D192" s="601" t="s">
        <v>1537</v>
      </c>
      <c r="E192" s="484" t="s">
        <v>1143</v>
      </c>
      <c r="F192" s="6" t="s">
        <v>1538</v>
      </c>
      <c r="G192" s="6" t="s">
        <v>1153</v>
      </c>
      <c r="H192" s="6" t="s">
        <v>1539</v>
      </c>
      <c r="I192" s="486" t="s">
        <v>1540</v>
      </c>
      <c r="J192" s="886">
        <v>315800</v>
      </c>
      <c r="K192" s="886">
        <v>267590</v>
      </c>
      <c r="L192" s="886">
        <v>176500</v>
      </c>
      <c r="M192" s="107">
        <f>L192*(1-1*'Скидка '!D$8)</f>
        <v>176500</v>
      </c>
      <c r="N192"/>
    </row>
    <row r="193" spans="1:18" ht="9.75" customHeight="1">
      <c r="A193" s="680"/>
      <c r="B193" s="681" t="s">
        <v>1677</v>
      </c>
      <c r="C193" s="36"/>
      <c r="D193" s="36"/>
      <c r="E193" s="34"/>
      <c r="F193" s="34"/>
      <c r="G193" s="34"/>
      <c r="H193" s="34"/>
      <c r="I193" s="165"/>
      <c r="J193" s="885"/>
      <c r="K193" s="885"/>
      <c r="L193" s="885"/>
      <c r="M193" s="531"/>
      <c r="N193"/>
    </row>
    <row r="194" spans="1:18" ht="15" customHeight="1">
      <c r="A194" s="152" t="s">
        <v>1979</v>
      </c>
      <c r="B194" s="779" t="s">
        <v>1999</v>
      </c>
      <c r="C194" s="791" t="s">
        <v>1137</v>
      </c>
      <c r="D194" s="792" t="s">
        <v>1138</v>
      </c>
      <c r="E194" s="793" t="s">
        <v>1139</v>
      </c>
      <c r="F194" s="792" t="s">
        <v>828</v>
      </c>
      <c r="G194" s="794" t="s">
        <v>859</v>
      </c>
      <c r="H194" s="792" t="s">
        <v>79</v>
      </c>
      <c r="I194" s="795" t="s">
        <v>1140</v>
      </c>
      <c r="J194" s="887">
        <v>137000</v>
      </c>
      <c r="K194" s="887">
        <v>116090</v>
      </c>
      <c r="L194" s="887">
        <v>76400</v>
      </c>
      <c r="M194" s="107">
        <f>L194*(1-1*'Скидка '!D$8)</f>
        <v>76400</v>
      </c>
      <c r="N194"/>
      <c r="O194" s="27"/>
      <c r="P194" s="911"/>
      <c r="Q194" s="27"/>
    </row>
    <row r="195" spans="1:18" ht="15" customHeight="1">
      <c r="A195" s="152" t="s">
        <v>1980</v>
      </c>
      <c r="B195" s="779" t="s">
        <v>2000</v>
      </c>
      <c r="C195" s="786" t="s">
        <v>1141</v>
      </c>
      <c r="D195" s="786" t="s">
        <v>1142</v>
      </c>
      <c r="E195" s="793" t="s">
        <v>1143</v>
      </c>
      <c r="F195" s="787" t="s">
        <v>829</v>
      </c>
      <c r="G195" s="794" t="s">
        <v>859</v>
      </c>
      <c r="H195" s="787" t="s">
        <v>79</v>
      </c>
      <c r="I195" s="795" t="s">
        <v>1144</v>
      </c>
      <c r="J195" s="887">
        <v>142500</v>
      </c>
      <c r="K195" s="887">
        <v>120790</v>
      </c>
      <c r="L195" s="887">
        <v>79400</v>
      </c>
      <c r="M195" s="107">
        <f>L195*(1-1*'Скидка '!D$8)</f>
        <v>79400</v>
      </c>
      <c r="N195"/>
      <c r="O195" s="27"/>
      <c r="P195" s="911"/>
      <c r="Q195" s="27"/>
    </row>
    <row r="196" spans="1:18" ht="15" customHeight="1">
      <c r="A196" s="152" t="s">
        <v>1981</v>
      </c>
      <c r="B196" s="779" t="s">
        <v>2001</v>
      </c>
      <c r="C196" s="786" t="s">
        <v>1145</v>
      </c>
      <c r="D196" s="786" t="s">
        <v>1146</v>
      </c>
      <c r="E196" s="793" t="s">
        <v>1143</v>
      </c>
      <c r="F196" s="787" t="s">
        <v>1147</v>
      </c>
      <c r="G196" s="796" t="s">
        <v>1148</v>
      </c>
      <c r="H196" s="787" t="s">
        <v>109</v>
      </c>
      <c r="I196" s="795" t="s">
        <v>1149</v>
      </c>
      <c r="J196" s="887">
        <v>172700</v>
      </c>
      <c r="K196" s="887">
        <v>146390</v>
      </c>
      <c r="L196" s="887">
        <v>96200</v>
      </c>
      <c r="M196" s="107">
        <f>L196*(1-1*'Скидка '!D$8)</f>
        <v>96200</v>
      </c>
      <c r="N196"/>
      <c r="O196" s="27"/>
      <c r="P196" s="911"/>
      <c r="Q196" s="27"/>
    </row>
    <row r="197" spans="1:18" ht="15" customHeight="1">
      <c r="A197" s="152" t="s">
        <v>1982</v>
      </c>
      <c r="B197" s="779" t="s">
        <v>2002</v>
      </c>
      <c r="C197" s="786" t="s">
        <v>1150</v>
      </c>
      <c r="D197" s="786" t="s">
        <v>1151</v>
      </c>
      <c r="E197" s="793" t="s">
        <v>1143</v>
      </c>
      <c r="F197" s="787" t="s">
        <v>1152</v>
      </c>
      <c r="G197" s="796" t="s">
        <v>1153</v>
      </c>
      <c r="H197" s="787" t="s">
        <v>1154</v>
      </c>
      <c r="I197" s="795" t="s">
        <v>1155</v>
      </c>
      <c r="J197" s="887">
        <v>246100</v>
      </c>
      <c r="K197" s="887">
        <v>208590</v>
      </c>
      <c r="L197" s="887">
        <v>137600</v>
      </c>
      <c r="M197" s="107">
        <f>L197*(1-1*'Скидка '!D$8)</f>
        <v>137600</v>
      </c>
      <c r="N197"/>
    </row>
    <row r="198" spans="1:18" ht="15" customHeight="1">
      <c r="A198" s="152" t="s">
        <v>1983</v>
      </c>
      <c r="B198" s="779" t="s">
        <v>2003</v>
      </c>
      <c r="C198" s="786" t="s">
        <v>1156</v>
      </c>
      <c r="D198" s="786" t="s">
        <v>1157</v>
      </c>
      <c r="E198" s="793" t="s">
        <v>1158</v>
      </c>
      <c r="F198" s="787" t="s">
        <v>1159</v>
      </c>
      <c r="G198" s="787" t="s">
        <v>1153</v>
      </c>
      <c r="H198" s="787" t="s">
        <v>1160</v>
      </c>
      <c r="I198" s="795" t="s">
        <v>1161</v>
      </c>
      <c r="J198" s="887">
        <v>294300</v>
      </c>
      <c r="K198" s="887">
        <v>249390</v>
      </c>
      <c r="L198" s="887">
        <v>164500</v>
      </c>
      <c r="M198" s="107">
        <f>L198*(1-1*'Скидка '!D$8)</f>
        <v>164500</v>
      </c>
      <c r="N198"/>
    </row>
    <row r="199" spans="1:18" ht="15" customHeight="1">
      <c r="A199" s="152" t="s">
        <v>1984</v>
      </c>
      <c r="B199" s="779" t="s">
        <v>2004</v>
      </c>
      <c r="C199" s="789" t="s">
        <v>1536</v>
      </c>
      <c r="D199" s="789" t="s">
        <v>1537</v>
      </c>
      <c r="E199" s="793" t="s">
        <v>1143</v>
      </c>
      <c r="F199" s="790" t="s">
        <v>1538</v>
      </c>
      <c r="G199" s="790" t="s">
        <v>1153</v>
      </c>
      <c r="H199" s="790" t="s">
        <v>1539</v>
      </c>
      <c r="I199" s="795" t="s">
        <v>1540</v>
      </c>
      <c r="J199" s="888">
        <v>317900</v>
      </c>
      <c r="K199" s="888">
        <v>269390</v>
      </c>
      <c r="L199" s="888">
        <v>177700</v>
      </c>
      <c r="M199" s="107">
        <f>L199*(1-1*'Скидка '!D$8)</f>
        <v>177700</v>
      </c>
      <c r="N199"/>
    </row>
    <row r="200" spans="1:18" ht="18" customHeight="1">
      <c r="A200" s="154"/>
      <c r="B200" s="571" t="s">
        <v>1588</v>
      </c>
      <c r="C200" s="162"/>
      <c r="D200" s="481"/>
      <c r="E200" s="74"/>
      <c r="F200" s="481"/>
      <c r="G200" s="481"/>
      <c r="H200" s="113"/>
      <c r="I200" s="74"/>
      <c r="J200" s="882"/>
      <c r="K200" s="883"/>
      <c r="L200" s="882"/>
      <c r="M200" s="74"/>
      <c r="N200"/>
    </row>
    <row r="201" spans="1:18" ht="15" customHeight="1">
      <c r="A201" s="152" t="s">
        <v>1439</v>
      </c>
      <c r="B201" s="582" t="s">
        <v>1162</v>
      </c>
      <c r="C201" s="487" t="s">
        <v>1163</v>
      </c>
      <c r="D201" s="488" t="s">
        <v>1164</v>
      </c>
      <c r="E201" s="489" t="s">
        <v>1139</v>
      </c>
      <c r="F201" s="488" t="s">
        <v>826</v>
      </c>
      <c r="G201" s="488" t="s">
        <v>1165</v>
      </c>
      <c r="H201" s="488" t="s">
        <v>79</v>
      </c>
      <c r="I201" s="490" t="s">
        <v>1166</v>
      </c>
      <c r="J201" s="884">
        <v>111000</v>
      </c>
      <c r="K201" s="884">
        <v>94090</v>
      </c>
      <c r="L201" s="884">
        <v>61900</v>
      </c>
      <c r="M201" s="107">
        <f>L201*(1-1*'Скидка '!D$8)</f>
        <v>61900</v>
      </c>
    </row>
    <row r="202" spans="1:18" ht="15" customHeight="1">
      <c r="A202" s="152" t="s">
        <v>1440</v>
      </c>
      <c r="B202" s="582" t="s">
        <v>1167</v>
      </c>
      <c r="C202" s="487" t="s">
        <v>1137</v>
      </c>
      <c r="D202" s="488" t="s">
        <v>1138</v>
      </c>
      <c r="E202" s="489" t="s">
        <v>1139</v>
      </c>
      <c r="F202" s="488" t="s">
        <v>826</v>
      </c>
      <c r="G202" s="488" t="s">
        <v>1165</v>
      </c>
      <c r="H202" s="488" t="s">
        <v>79</v>
      </c>
      <c r="I202" s="490" t="s">
        <v>1166</v>
      </c>
      <c r="J202" s="884">
        <v>119200</v>
      </c>
      <c r="K202" s="884">
        <v>100990</v>
      </c>
      <c r="L202" s="884">
        <v>66500</v>
      </c>
      <c r="M202" s="107">
        <f>L202*(1-1*'Скидка '!D$8)</f>
        <v>66500</v>
      </c>
      <c r="O202" s="27"/>
      <c r="P202" s="911"/>
      <c r="Q202" s="27"/>
      <c r="R202" s="27"/>
    </row>
    <row r="203" spans="1:18" ht="15" customHeight="1">
      <c r="A203" s="152" t="s">
        <v>1441</v>
      </c>
      <c r="B203" s="582" t="s">
        <v>1168</v>
      </c>
      <c r="C203" s="376" t="s">
        <v>1141</v>
      </c>
      <c r="D203" s="376" t="s">
        <v>1142</v>
      </c>
      <c r="E203" s="489" t="s">
        <v>1143</v>
      </c>
      <c r="F203" s="377" t="s">
        <v>827</v>
      </c>
      <c r="G203" s="377" t="s">
        <v>1169</v>
      </c>
      <c r="H203" s="377" t="s">
        <v>79</v>
      </c>
      <c r="I203" s="490" t="s">
        <v>1170</v>
      </c>
      <c r="J203" s="884">
        <v>131100</v>
      </c>
      <c r="K203" s="884">
        <v>111190</v>
      </c>
      <c r="L203" s="884">
        <v>73100</v>
      </c>
      <c r="M203" s="107">
        <f>L203*(1-1*'Скидка '!D$8)</f>
        <v>73100</v>
      </c>
      <c r="O203" s="27"/>
      <c r="P203" s="911"/>
      <c r="Q203" s="27"/>
    </row>
    <row r="204" spans="1:18" ht="15" customHeight="1">
      <c r="A204" s="152" t="s">
        <v>1442</v>
      </c>
      <c r="B204" s="582" t="s">
        <v>1171</v>
      </c>
      <c r="C204" s="166" t="s">
        <v>1145</v>
      </c>
      <c r="D204" s="166" t="s">
        <v>1146</v>
      </c>
      <c r="E204" s="489" t="s">
        <v>1143</v>
      </c>
      <c r="F204" s="42" t="s">
        <v>78</v>
      </c>
      <c r="G204" s="42" t="s">
        <v>1172</v>
      </c>
      <c r="H204" s="42" t="s">
        <v>109</v>
      </c>
      <c r="I204" s="490" t="s">
        <v>1173</v>
      </c>
      <c r="J204" s="884">
        <v>167200</v>
      </c>
      <c r="K204" s="884">
        <v>141690</v>
      </c>
      <c r="L204" s="884">
        <v>93500</v>
      </c>
      <c r="M204" s="107">
        <f>L204*(1-1*'Скидка '!D$8)</f>
        <v>93500</v>
      </c>
    </row>
    <row r="205" spans="1:18" ht="15" customHeight="1">
      <c r="A205" s="152" t="s">
        <v>1443</v>
      </c>
      <c r="B205" s="582" t="s">
        <v>1174</v>
      </c>
      <c r="C205" s="166" t="s">
        <v>1150</v>
      </c>
      <c r="D205" s="166" t="s">
        <v>1151</v>
      </c>
      <c r="E205" s="489" t="s">
        <v>1143</v>
      </c>
      <c r="F205" s="42" t="s">
        <v>1175</v>
      </c>
      <c r="G205" s="42" t="s">
        <v>1176</v>
      </c>
      <c r="H205" s="42" t="s">
        <v>1154</v>
      </c>
      <c r="I205" s="490" t="s">
        <v>1177</v>
      </c>
      <c r="J205" s="884">
        <v>245400</v>
      </c>
      <c r="K205" s="884">
        <v>207990</v>
      </c>
      <c r="L205" s="884">
        <v>136700</v>
      </c>
      <c r="M205" s="107">
        <f>L205*(1-1*'Скидка '!D$8)</f>
        <v>136700</v>
      </c>
    </row>
    <row r="206" spans="1:18" ht="15" customHeight="1">
      <c r="A206" s="152" t="s">
        <v>1444</v>
      </c>
      <c r="B206" s="582" t="s">
        <v>1178</v>
      </c>
      <c r="C206" s="166" t="s">
        <v>1179</v>
      </c>
      <c r="D206" s="166" t="s">
        <v>1180</v>
      </c>
      <c r="E206" s="489" t="s">
        <v>1158</v>
      </c>
      <c r="F206" s="42" t="s">
        <v>1147</v>
      </c>
      <c r="G206" s="42" t="s">
        <v>1176</v>
      </c>
      <c r="H206" s="42" t="s">
        <v>1160</v>
      </c>
      <c r="I206" s="490" t="s">
        <v>1181</v>
      </c>
      <c r="J206" s="884">
        <v>278500</v>
      </c>
      <c r="K206" s="884">
        <v>235990</v>
      </c>
      <c r="L206" s="884">
        <v>155100</v>
      </c>
      <c r="M206" s="107">
        <f>L206*(1-1*'Скидка '!D$8)</f>
        <v>155100</v>
      </c>
    </row>
    <row r="207" spans="1:18" ht="15" customHeight="1">
      <c r="A207" s="152" t="s">
        <v>1532</v>
      </c>
      <c r="B207" s="582" t="s">
        <v>1527</v>
      </c>
      <c r="C207" s="602" t="s">
        <v>1536</v>
      </c>
      <c r="D207" s="601" t="s">
        <v>1541</v>
      </c>
      <c r="E207" s="489" t="s">
        <v>1143</v>
      </c>
      <c r="F207" s="6" t="s">
        <v>1543</v>
      </c>
      <c r="G207" s="6" t="s">
        <v>1176</v>
      </c>
      <c r="H207" s="6" t="s">
        <v>1539</v>
      </c>
      <c r="I207" s="490" t="s">
        <v>1542</v>
      </c>
      <c r="J207" s="885">
        <v>301200</v>
      </c>
      <c r="K207" s="885">
        <v>255290</v>
      </c>
      <c r="L207" s="885">
        <v>167800</v>
      </c>
      <c r="M207" s="107">
        <f>L207*(1-1*'Скидка '!D$8)</f>
        <v>167800</v>
      </c>
    </row>
    <row r="208" spans="1:18" ht="9.75" customHeight="1">
      <c r="A208" s="680"/>
      <c r="B208" s="681" t="s">
        <v>1677</v>
      </c>
      <c r="C208" s="36"/>
      <c r="D208" s="36"/>
      <c r="E208" s="34"/>
      <c r="F208" s="34"/>
      <c r="G208" s="34"/>
      <c r="H208" s="34"/>
      <c r="I208" s="165"/>
      <c r="J208" s="885"/>
      <c r="K208" s="885"/>
      <c r="L208" s="885"/>
      <c r="M208" s="531"/>
      <c r="N208" s="21"/>
    </row>
    <row r="209" spans="1:18" ht="15" customHeight="1">
      <c r="A209" s="152" t="s">
        <v>1985</v>
      </c>
      <c r="B209" s="779" t="s">
        <v>1986</v>
      </c>
      <c r="C209" s="780" t="s">
        <v>1163</v>
      </c>
      <c r="D209" s="781" t="s">
        <v>1164</v>
      </c>
      <c r="E209" s="782" t="s">
        <v>1139</v>
      </c>
      <c r="F209" s="781" t="s">
        <v>826</v>
      </c>
      <c r="G209" s="781" t="s">
        <v>1165</v>
      </c>
      <c r="H209" s="781" t="s">
        <v>79</v>
      </c>
      <c r="I209" s="783" t="s">
        <v>1166</v>
      </c>
      <c r="J209" s="887">
        <v>113200</v>
      </c>
      <c r="K209" s="887">
        <v>95890</v>
      </c>
      <c r="L209" s="887">
        <v>63200</v>
      </c>
      <c r="M209" s="107">
        <f>L209*(1-1*'Скидка '!D$8)</f>
        <v>63200</v>
      </c>
    </row>
    <row r="210" spans="1:18" ht="15" customHeight="1">
      <c r="A210" s="152" t="s">
        <v>1987</v>
      </c>
      <c r="B210" s="779" t="s">
        <v>1988</v>
      </c>
      <c r="C210" s="780" t="s">
        <v>1137</v>
      </c>
      <c r="D210" s="781" t="s">
        <v>1138</v>
      </c>
      <c r="E210" s="782" t="s">
        <v>1139</v>
      </c>
      <c r="F210" s="781" t="s">
        <v>826</v>
      </c>
      <c r="G210" s="781" t="s">
        <v>1165</v>
      </c>
      <c r="H210" s="781" t="s">
        <v>79</v>
      </c>
      <c r="I210" s="783" t="s">
        <v>1166</v>
      </c>
      <c r="J210" s="887">
        <v>121300</v>
      </c>
      <c r="K210" s="887">
        <v>102790</v>
      </c>
      <c r="L210" s="887">
        <v>67700</v>
      </c>
      <c r="M210" s="107">
        <f>L210*(1-1*'Скидка '!D$8)</f>
        <v>67700</v>
      </c>
      <c r="O210" s="27"/>
      <c r="P210" s="911"/>
      <c r="Q210" s="27"/>
    </row>
    <row r="211" spans="1:18" ht="15" customHeight="1">
      <c r="A211" s="152" t="s">
        <v>1989</v>
      </c>
      <c r="B211" s="779" t="s">
        <v>1990</v>
      </c>
      <c r="C211" s="784" t="s">
        <v>1141</v>
      </c>
      <c r="D211" s="784" t="s">
        <v>1142</v>
      </c>
      <c r="E211" s="782" t="s">
        <v>1143</v>
      </c>
      <c r="F211" s="785" t="s">
        <v>827</v>
      </c>
      <c r="G211" s="785" t="s">
        <v>1169</v>
      </c>
      <c r="H211" s="785" t="s">
        <v>79</v>
      </c>
      <c r="I211" s="783" t="s">
        <v>1170</v>
      </c>
      <c r="J211" s="887">
        <v>133400</v>
      </c>
      <c r="K211" s="887">
        <v>113090</v>
      </c>
      <c r="L211" s="887">
        <v>74300</v>
      </c>
      <c r="M211" s="107">
        <f>L211*(1-1*'Скидка '!D$8)</f>
        <v>74300</v>
      </c>
      <c r="O211" s="27"/>
      <c r="P211" s="911"/>
      <c r="Q211" s="27"/>
    </row>
    <row r="212" spans="1:18" ht="15" customHeight="1">
      <c r="A212" s="152" t="s">
        <v>1991</v>
      </c>
      <c r="B212" s="779" t="s">
        <v>1992</v>
      </c>
      <c r="C212" s="786" t="s">
        <v>1145</v>
      </c>
      <c r="D212" s="786" t="s">
        <v>1146</v>
      </c>
      <c r="E212" s="782" t="s">
        <v>1143</v>
      </c>
      <c r="F212" s="787" t="s">
        <v>78</v>
      </c>
      <c r="G212" s="787" t="s">
        <v>1172</v>
      </c>
      <c r="H212" s="787" t="s">
        <v>109</v>
      </c>
      <c r="I212" s="783" t="s">
        <v>1173</v>
      </c>
      <c r="J212" s="887">
        <v>169300</v>
      </c>
      <c r="K212" s="887">
        <v>143490</v>
      </c>
      <c r="L212" s="887">
        <v>94700</v>
      </c>
      <c r="M212" s="107">
        <f>L212*(1-1*'Скидка '!D$8)</f>
        <v>94700</v>
      </c>
    </row>
    <row r="213" spans="1:18" ht="15" customHeight="1">
      <c r="A213" s="152" t="s">
        <v>1993</v>
      </c>
      <c r="B213" s="779" t="s">
        <v>1994</v>
      </c>
      <c r="C213" s="786" t="s">
        <v>1150</v>
      </c>
      <c r="D213" s="786" t="s">
        <v>1151</v>
      </c>
      <c r="E213" s="782" t="s">
        <v>1143</v>
      </c>
      <c r="F213" s="787" t="s">
        <v>1175</v>
      </c>
      <c r="G213" s="787" t="s">
        <v>1176</v>
      </c>
      <c r="H213" s="787" t="s">
        <v>1154</v>
      </c>
      <c r="I213" s="783" t="s">
        <v>1177</v>
      </c>
      <c r="J213" s="887">
        <v>247600</v>
      </c>
      <c r="K213" s="887">
        <v>209790</v>
      </c>
      <c r="L213" s="887">
        <v>137900</v>
      </c>
      <c r="M213" s="107">
        <f>L213*(1-1*'Скидка '!D$8)</f>
        <v>137900</v>
      </c>
    </row>
    <row r="214" spans="1:18" ht="15" customHeight="1">
      <c r="A214" s="152" t="s">
        <v>1995</v>
      </c>
      <c r="B214" s="779" t="s">
        <v>1996</v>
      </c>
      <c r="C214" s="786" t="s">
        <v>1179</v>
      </c>
      <c r="D214" s="786" t="s">
        <v>1180</v>
      </c>
      <c r="E214" s="782" t="s">
        <v>1158</v>
      </c>
      <c r="F214" s="787" t="s">
        <v>1147</v>
      </c>
      <c r="G214" s="787" t="s">
        <v>1176</v>
      </c>
      <c r="H214" s="787" t="s">
        <v>1160</v>
      </c>
      <c r="I214" s="783" t="s">
        <v>1181</v>
      </c>
      <c r="J214" s="887">
        <v>280700</v>
      </c>
      <c r="K214" s="887">
        <v>237890</v>
      </c>
      <c r="L214" s="887">
        <v>156300</v>
      </c>
      <c r="M214" s="107">
        <f>L214*(1-1*'Скидка '!D$8)</f>
        <v>156300</v>
      </c>
    </row>
    <row r="215" spans="1:18" ht="15" customHeight="1">
      <c r="A215" s="152" t="s">
        <v>1997</v>
      </c>
      <c r="B215" s="779" t="s">
        <v>1998</v>
      </c>
      <c r="C215" s="788" t="s">
        <v>1536</v>
      </c>
      <c r="D215" s="789" t="s">
        <v>1541</v>
      </c>
      <c r="E215" s="782" t="s">
        <v>1143</v>
      </c>
      <c r="F215" s="790" t="s">
        <v>1543</v>
      </c>
      <c r="G215" s="790" t="s">
        <v>1176</v>
      </c>
      <c r="H215" s="790" t="s">
        <v>1539</v>
      </c>
      <c r="I215" s="783" t="s">
        <v>1542</v>
      </c>
      <c r="J215" s="888">
        <v>303500</v>
      </c>
      <c r="K215" s="888">
        <v>257190</v>
      </c>
      <c r="L215" s="888">
        <v>169000</v>
      </c>
      <c r="M215" s="107">
        <f>L215*(1-1*'Скидка '!D$8)</f>
        <v>169000</v>
      </c>
    </row>
    <row r="216" spans="1:18" ht="15" customHeight="1">
      <c r="A216" s="152" t="s">
        <v>1917</v>
      </c>
      <c r="B216" s="779" t="s">
        <v>1918</v>
      </c>
      <c r="C216" s="788" t="s">
        <v>1919</v>
      </c>
      <c r="D216" s="789" t="s">
        <v>1920</v>
      </c>
      <c r="E216" s="782" t="s">
        <v>68</v>
      </c>
      <c r="F216" s="790" t="s">
        <v>1921</v>
      </c>
      <c r="G216" s="790" t="s">
        <v>1922</v>
      </c>
      <c r="H216" s="790" t="s">
        <v>1923</v>
      </c>
      <c r="I216" s="783" t="s">
        <v>1924</v>
      </c>
      <c r="J216" s="888">
        <v>557200</v>
      </c>
      <c r="K216" s="888">
        <v>472190</v>
      </c>
      <c r="L216" s="888">
        <v>310400</v>
      </c>
      <c r="M216" s="107">
        <f>L216*(1-1*'Скидка '!D$8)</f>
        <v>310400</v>
      </c>
    </row>
    <row r="217" spans="1:18" ht="18" customHeight="1">
      <c r="A217" s="154"/>
      <c r="B217" s="571" t="s">
        <v>1589</v>
      </c>
      <c r="C217" s="133"/>
      <c r="D217" s="481"/>
      <c r="E217" s="74"/>
      <c r="F217" s="481"/>
      <c r="G217" s="481"/>
      <c r="H217" s="113"/>
      <c r="I217" s="74"/>
      <c r="J217" s="882"/>
      <c r="K217" s="883"/>
      <c r="L217" s="882"/>
      <c r="M217" s="74"/>
    </row>
    <row r="218" spans="1:18" ht="15" customHeight="1">
      <c r="A218" s="152" t="s">
        <v>1431</v>
      </c>
      <c r="B218" s="583" t="s">
        <v>1182</v>
      </c>
      <c r="C218" s="166" t="s">
        <v>1145</v>
      </c>
      <c r="D218" s="166" t="s">
        <v>1146</v>
      </c>
      <c r="E218" s="42" t="s">
        <v>1143</v>
      </c>
      <c r="F218" s="42" t="s">
        <v>1152</v>
      </c>
      <c r="G218" s="42" t="s">
        <v>76</v>
      </c>
      <c r="H218" s="42" t="s">
        <v>109</v>
      </c>
      <c r="I218" s="42" t="s">
        <v>1183</v>
      </c>
      <c r="J218" s="884">
        <v>166000</v>
      </c>
      <c r="K218" s="884">
        <v>140690</v>
      </c>
      <c r="L218" s="884">
        <v>92400</v>
      </c>
      <c r="M218" s="107">
        <f>L218*(1-1*'Скидка '!D$8)</f>
        <v>92400</v>
      </c>
      <c r="O218" s="44"/>
      <c r="P218" s="908"/>
      <c r="Q218" s="912"/>
      <c r="R218" s="907"/>
    </row>
    <row r="219" spans="1:18" ht="15" customHeight="1">
      <c r="A219" s="152" t="s">
        <v>1432</v>
      </c>
      <c r="B219" s="583" t="s">
        <v>1184</v>
      </c>
      <c r="C219" s="166" t="s">
        <v>1185</v>
      </c>
      <c r="D219" s="166" t="s">
        <v>1151</v>
      </c>
      <c r="E219" s="42" t="s">
        <v>1143</v>
      </c>
      <c r="F219" s="42" t="s">
        <v>1186</v>
      </c>
      <c r="G219" s="42" t="s">
        <v>1187</v>
      </c>
      <c r="H219" s="42" t="s">
        <v>1154</v>
      </c>
      <c r="I219" s="42" t="s">
        <v>1188</v>
      </c>
      <c r="J219" s="884">
        <v>236900</v>
      </c>
      <c r="K219" s="884">
        <v>200790</v>
      </c>
      <c r="L219" s="884">
        <v>133500</v>
      </c>
      <c r="M219" s="107">
        <f>L219*(1-1*'Скидка '!D$8)</f>
        <v>133500</v>
      </c>
      <c r="O219" s="44"/>
      <c r="P219" s="908"/>
      <c r="Q219" s="912"/>
      <c r="R219" s="907"/>
    </row>
    <row r="220" spans="1:18" ht="15" customHeight="1">
      <c r="A220" s="152" t="s">
        <v>1435</v>
      </c>
      <c r="B220" s="583" t="s">
        <v>1189</v>
      </c>
      <c r="C220" s="166" t="s">
        <v>1190</v>
      </c>
      <c r="D220" s="166" t="s">
        <v>1191</v>
      </c>
      <c r="E220" s="42" t="s">
        <v>1158</v>
      </c>
      <c r="F220" s="42" t="s">
        <v>1186</v>
      </c>
      <c r="G220" s="42" t="s">
        <v>1187</v>
      </c>
      <c r="H220" s="42" t="s">
        <v>1160</v>
      </c>
      <c r="I220" s="42" t="s">
        <v>1192</v>
      </c>
      <c r="J220" s="884">
        <v>283500</v>
      </c>
      <c r="K220" s="884">
        <v>240290</v>
      </c>
      <c r="L220" s="884">
        <v>159700</v>
      </c>
      <c r="M220" s="107">
        <f>L220*(1-1*'Скидка '!D$8)</f>
        <v>159700</v>
      </c>
      <c r="O220" s="44"/>
      <c r="P220" s="908"/>
      <c r="Q220" s="912"/>
      <c r="R220" s="907"/>
    </row>
    <row r="221" spans="1:18" ht="15" customHeight="1">
      <c r="A221" s="152" t="s">
        <v>1533</v>
      </c>
      <c r="B221" s="583" t="s">
        <v>1528</v>
      </c>
      <c r="C221" s="602" t="s">
        <v>1536</v>
      </c>
      <c r="D221" s="601" t="s">
        <v>1537</v>
      </c>
      <c r="E221" s="42" t="s">
        <v>1547</v>
      </c>
      <c r="F221" s="6" t="s">
        <v>1544</v>
      </c>
      <c r="G221" s="6" t="s">
        <v>1187</v>
      </c>
      <c r="H221" s="6" t="s">
        <v>1539</v>
      </c>
      <c r="I221" s="42" t="s">
        <v>1545</v>
      </c>
      <c r="J221" s="885">
        <v>301400</v>
      </c>
      <c r="K221" s="885">
        <v>255390</v>
      </c>
      <c r="L221" s="885">
        <v>167900</v>
      </c>
      <c r="M221" s="107">
        <f>L221*(1-1*'Скидка '!D$8)</f>
        <v>167900</v>
      </c>
      <c r="O221" s="44"/>
      <c r="P221" s="908"/>
      <c r="Q221" s="912"/>
      <c r="R221" s="907"/>
    </row>
    <row r="222" spans="1:18" ht="9.75" customHeight="1">
      <c r="A222" s="680"/>
      <c r="B222" s="681" t="s">
        <v>1677</v>
      </c>
      <c r="C222" s="36"/>
      <c r="D222" s="36"/>
      <c r="E222" s="34"/>
      <c r="F222" s="34"/>
      <c r="G222" s="34"/>
      <c r="H222" s="34"/>
      <c r="I222" s="165"/>
      <c r="J222" s="885"/>
      <c r="K222" s="885"/>
      <c r="L222" s="885"/>
      <c r="M222" s="531"/>
      <c r="N222" s="21"/>
    </row>
    <row r="223" spans="1:18" ht="15" customHeight="1">
      <c r="A223" s="152" t="s">
        <v>1971</v>
      </c>
      <c r="B223" s="797" t="s">
        <v>1972</v>
      </c>
      <c r="C223" s="786" t="s">
        <v>1145</v>
      </c>
      <c r="D223" s="786" t="s">
        <v>1146</v>
      </c>
      <c r="E223" s="787" t="s">
        <v>1143</v>
      </c>
      <c r="F223" s="787" t="s">
        <v>1152</v>
      </c>
      <c r="G223" s="787" t="s">
        <v>76</v>
      </c>
      <c r="H223" s="787" t="s">
        <v>109</v>
      </c>
      <c r="I223" s="787" t="s">
        <v>1183</v>
      </c>
      <c r="J223" s="887">
        <v>168200</v>
      </c>
      <c r="K223" s="887">
        <v>142590</v>
      </c>
      <c r="L223" s="887">
        <v>93600</v>
      </c>
      <c r="M223" s="107">
        <f>L223*(1-1*'Скидка '!D$8)</f>
        <v>93600</v>
      </c>
      <c r="O223" s="44"/>
      <c r="P223" s="908"/>
      <c r="Q223" s="912"/>
      <c r="R223" s="907"/>
    </row>
    <row r="224" spans="1:18" ht="15" customHeight="1">
      <c r="A224" s="152" t="s">
        <v>1973</v>
      </c>
      <c r="B224" s="797" t="s">
        <v>1974</v>
      </c>
      <c r="C224" s="786" t="s">
        <v>1185</v>
      </c>
      <c r="D224" s="786" t="s">
        <v>1151</v>
      </c>
      <c r="E224" s="787" t="s">
        <v>1143</v>
      </c>
      <c r="F224" s="787" t="s">
        <v>1186</v>
      </c>
      <c r="G224" s="787" t="s">
        <v>1187</v>
      </c>
      <c r="H224" s="787" t="s">
        <v>1154</v>
      </c>
      <c r="I224" s="787" t="s">
        <v>1188</v>
      </c>
      <c r="J224" s="887">
        <v>239200</v>
      </c>
      <c r="K224" s="887">
        <v>202690</v>
      </c>
      <c r="L224" s="887">
        <v>134700</v>
      </c>
      <c r="M224" s="107">
        <f>L224*(1-1*'Скидка '!D$8)</f>
        <v>134700</v>
      </c>
      <c r="O224" s="44"/>
      <c r="P224" s="908"/>
      <c r="Q224" s="912"/>
      <c r="R224" s="907"/>
    </row>
    <row r="225" spans="1:18" ht="15" customHeight="1">
      <c r="A225" s="152" t="s">
        <v>1975</v>
      </c>
      <c r="B225" s="797" t="s">
        <v>1976</v>
      </c>
      <c r="C225" s="786" t="s">
        <v>1190</v>
      </c>
      <c r="D225" s="786" t="s">
        <v>1191</v>
      </c>
      <c r="E225" s="787" t="s">
        <v>1158</v>
      </c>
      <c r="F225" s="787" t="s">
        <v>1186</v>
      </c>
      <c r="G225" s="787" t="s">
        <v>1187</v>
      </c>
      <c r="H225" s="787" t="s">
        <v>1160</v>
      </c>
      <c r="I225" s="787" t="s">
        <v>1192</v>
      </c>
      <c r="J225" s="887">
        <v>285800</v>
      </c>
      <c r="K225" s="887">
        <v>242190</v>
      </c>
      <c r="L225" s="887">
        <v>160900</v>
      </c>
      <c r="M225" s="107">
        <f>L225*(1-1*'Скидка '!D$8)</f>
        <v>160900</v>
      </c>
      <c r="O225" s="44"/>
      <c r="P225" s="908"/>
      <c r="Q225" s="912"/>
      <c r="R225" s="907"/>
    </row>
    <row r="226" spans="1:18" ht="15" customHeight="1">
      <c r="A226" s="152" t="s">
        <v>1977</v>
      </c>
      <c r="B226" s="797" t="s">
        <v>1978</v>
      </c>
      <c r="C226" s="788" t="s">
        <v>1536</v>
      </c>
      <c r="D226" s="789" t="s">
        <v>1537</v>
      </c>
      <c r="E226" s="787" t="s">
        <v>1547</v>
      </c>
      <c r="F226" s="790" t="s">
        <v>1544</v>
      </c>
      <c r="G226" s="790" t="s">
        <v>1187</v>
      </c>
      <c r="H226" s="790" t="s">
        <v>1539</v>
      </c>
      <c r="I226" s="787" t="s">
        <v>1545</v>
      </c>
      <c r="J226" s="888">
        <v>303500</v>
      </c>
      <c r="K226" s="888">
        <v>257190</v>
      </c>
      <c r="L226" s="888">
        <v>169100</v>
      </c>
      <c r="M226" s="107">
        <f>L226*(1-1*'Скидка '!D$8)</f>
        <v>169100</v>
      </c>
      <c r="O226" s="44"/>
      <c r="P226" s="908"/>
      <c r="Q226" s="912"/>
      <c r="R226" s="907"/>
    </row>
    <row r="227" spans="1:18" ht="18" customHeight="1">
      <c r="A227" s="154"/>
      <c r="B227" s="571" t="s">
        <v>1590</v>
      </c>
      <c r="C227" s="133"/>
      <c r="D227" s="112"/>
      <c r="E227" s="74"/>
      <c r="F227" s="112"/>
      <c r="G227" s="112"/>
      <c r="H227" s="113"/>
      <c r="I227" s="74"/>
      <c r="J227" s="882"/>
      <c r="K227" s="883"/>
      <c r="L227" s="882"/>
      <c r="M227" s="74"/>
    </row>
    <row r="228" spans="1:18" ht="15" customHeight="1">
      <c r="A228" s="152" t="s">
        <v>1193</v>
      </c>
      <c r="B228" s="583" t="s">
        <v>1194</v>
      </c>
      <c r="C228" s="166" t="s">
        <v>1163</v>
      </c>
      <c r="D228" s="166" t="s">
        <v>1164</v>
      </c>
      <c r="E228" s="167" t="s">
        <v>1143</v>
      </c>
      <c r="F228" s="42" t="s">
        <v>830</v>
      </c>
      <c r="G228" s="42" t="s">
        <v>284</v>
      </c>
      <c r="H228" s="42" t="s">
        <v>79</v>
      </c>
      <c r="I228" s="41" t="s">
        <v>1195</v>
      </c>
      <c r="J228" s="884">
        <v>112000</v>
      </c>
      <c r="K228" s="884">
        <v>94890</v>
      </c>
      <c r="L228" s="884">
        <v>62400</v>
      </c>
      <c r="M228" s="107">
        <f>L228*(1-1*'Скидка '!D$8)</f>
        <v>62400</v>
      </c>
    </row>
    <row r="229" spans="1:18" ht="15" customHeight="1">
      <c r="A229" s="152" t="s">
        <v>1196</v>
      </c>
      <c r="B229" s="583" t="s">
        <v>1197</v>
      </c>
      <c r="C229" s="166" t="s">
        <v>1137</v>
      </c>
      <c r="D229" s="166" t="s">
        <v>1198</v>
      </c>
      <c r="E229" s="167" t="s">
        <v>1143</v>
      </c>
      <c r="F229" s="42" t="s">
        <v>830</v>
      </c>
      <c r="G229" s="42" t="s">
        <v>284</v>
      </c>
      <c r="H229" s="42" t="s">
        <v>79</v>
      </c>
      <c r="I229" s="41" t="s">
        <v>1195</v>
      </c>
      <c r="J229" s="884">
        <v>121000</v>
      </c>
      <c r="K229" s="884">
        <v>102490</v>
      </c>
      <c r="L229" s="884">
        <v>67400</v>
      </c>
      <c r="M229" s="107">
        <f>L229*(1-1*'Скидка '!D$8)</f>
        <v>67400</v>
      </c>
    </row>
    <row r="230" spans="1:18" ht="9.75" customHeight="1">
      <c r="A230" s="680"/>
      <c r="B230" s="681" t="s">
        <v>1677</v>
      </c>
      <c r="C230" s="36"/>
      <c r="D230" s="36"/>
      <c r="E230" s="34"/>
      <c r="F230" s="34"/>
      <c r="G230" s="34"/>
      <c r="H230" s="34"/>
      <c r="I230" s="165"/>
      <c r="J230" s="885"/>
      <c r="K230" s="885"/>
      <c r="L230" s="885"/>
      <c r="M230" s="531"/>
      <c r="N230" s="21"/>
    </row>
    <row r="231" spans="1:18" ht="15" customHeight="1">
      <c r="A231" s="152" t="s">
        <v>1967</v>
      </c>
      <c r="B231" s="797" t="s">
        <v>1968</v>
      </c>
      <c r="C231" s="786" t="s">
        <v>1163</v>
      </c>
      <c r="D231" s="786" t="s">
        <v>1164</v>
      </c>
      <c r="E231" s="798" t="s">
        <v>1143</v>
      </c>
      <c r="F231" s="787" t="s">
        <v>830</v>
      </c>
      <c r="G231" s="787" t="s">
        <v>284</v>
      </c>
      <c r="H231" s="787" t="s">
        <v>79</v>
      </c>
      <c r="I231" s="799" t="s">
        <v>1195</v>
      </c>
      <c r="J231" s="887">
        <v>114100</v>
      </c>
      <c r="K231" s="887">
        <v>96690</v>
      </c>
      <c r="L231" s="887">
        <v>63600</v>
      </c>
      <c r="M231" s="107">
        <f>L231*(1-1*'Скидка '!D$8)</f>
        <v>63600</v>
      </c>
    </row>
    <row r="232" spans="1:18" ht="15" customHeight="1">
      <c r="A232" s="152" t="s">
        <v>1969</v>
      </c>
      <c r="B232" s="797" t="s">
        <v>1970</v>
      </c>
      <c r="C232" s="786" t="s">
        <v>1137</v>
      </c>
      <c r="D232" s="786" t="s">
        <v>1198</v>
      </c>
      <c r="E232" s="798" t="s">
        <v>1143</v>
      </c>
      <c r="F232" s="787" t="s">
        <v>830</v>
      </c>
      <c r="G232" s="787" t="s">
        <v>284</v>
      </c>
      <c r="H232" s="787" t="s">
        <v>79</v>
      </c>
      <c r="I232" s="799" t="s">
        <v>1195</v>
      </c>
      <c r="J232" s="887">
        <v>123100</v>
      </c>
      <c r="K232" s="887">
        <v>104290</v>
      </c>
      <c r="L232" s="887">
        <v>68600</v>
      </c>
      <c r="M232" s="107">
        <f>L232*(1-1*'Скидка '!D$8)</f>
        <v>68600</v>
      </c>
    </row>
    <row r="233" spans="1:18" ht="24.75" customHeight="1" thickBot="1">
      <c r="A233" s="21"/>
      <c r="B233" s="734" t="s">
        <v>1436</v>
      </c>
      <c r="C233" s="735"/>
      <c r="D233" s="735"/>
      <c r="E233" s="736"/>
      <c r="F233" s="737"/>
      <c r="G233" s="736"/>
      <c r="H233" s="736"/>
      <c r="I233" s="736"/>
      <c r="J233" s="876"/>
      <c r="K233" s="876"/>
      <c r="L233" s="876"/>
      <c r="M233" s="738"/>
      <c r="N233" s="739"/>
    </row>
    <row r="234" spans="1:18" ht="18" customHeight="1" thickBot="1">
      <c r="A234" s="21"/>
      <c r="B234" s="571" t="s">
        <v>544</v>
      </c>
      <c r="C234" s="133"/>
      <c r="D234" s="481"/>
      <c r="E234" s="74"/>
      <c r="F234" s="481"/>
      <c r="G234" s="603" t="s">
        <v>1550</v>
      </c>
      <c r="H234" s="113"/>
      <c r="I234" s="74"/>
      <c r="J234" s="882"/>
      <c r="K234" s="883"/>
      <c r="L234" s="889"/>
      <c r="M234" s="467"/>
    </row>
    <row r="235" spans="1:18" ht="15" customHeight="1">
      <c r="A235" s="152" t="s">
        <v>562</v>
      </c>
      <c r="B235" s="577" t="s">
        <v>545</v>
      </c>
      <c r="C235" s="134" t="s">
        <v>1416</v>
      </c>
      <c r="D235" s="134" t="s">
        <v>1421</v>
      </c>
      <c r="E235" s="135" t="s">
        <v>29</v>
      </c>
      <c r="F235" s="135">
        <v>58</v>
      </c>
      <c r="G235" s="135">
        <v>30</v>
      </c>
      <c r="H235" s="135" t="s">
        <v>555</v>
      </c>
      <c r="I235" s="163">
        <v>28.5</v>
      </c>
      <c r="J235" s="884">
        <v>84200</v>
      </c>
      <c r="K235" s="884">
        <v>71390</v>
      </c>
      <c r="L235" s="884">
        <v>54500</v>
      </c>
      <c r="M235" s="107">
        <f>L235*(1-1*'Скидка '!D$6)</f>
        <v>54500</v>
      </c>
      <c r="N235"/>
    </row>
    <row r="236" spans="1:18" ht="15" customHeight="1">
      <c r="A236" s="152" t="s">
        <v>563</v>
      </c>
      <c r="B236" s="577" t="s">
        <v>546</v>
      </c>
      <c r="C236" s="134" t="s">
        <v>1417</v>
      </c>
      <c r="D236" s="134" t="s">
        <v>1422</v>
      </c>
      <c r="E236" s="135" t="s">
        <v>29</v>
      </c>
      <c r="F236" s="135">
        <v>60</v>
      </c>
      <c r="G236" s="135">
        <v>30</v>
      </c>
      <c r="H236" s="135" t="s">
        <v>79</v>
      </c>
      <c r="I236" s="163">
        <v>35</v>
      </c>
      <c r="J236" s="884">
        <v>89300</v>
      </c>
      <c r="K236" s="884">
        <v>75690</v>
      </c>
      <c r="L236" s="884">
        <v>57800</v>
      </c>
      <c r="M236" s="107">
        <f>L236*(1-1*'Скидка '!D$6)</f>
        <v>57800</v>
      </c>
      <c r="N236"/>
    </row>
    <row r="237" spans="1:18" ht="15" customHeight="1">
      <c r="A237" s="152" t="s">
        <v>1546</v>
      </c>
      <c r="B237" s="577" t="s">
        <v>1966</v>
      </c>
      <c r="C237" s="134" t="s">
        <v>1548</v>
      </c>
      <c r="D237" s="134" t="s">
        <v>1549</v>
      </c>
      <c r="E237" s="135" t="s">
        <v>29</v>
      </c>
      <c r="F237" s="135">
        <v>62</v>
      </c>
      <c r="G237" s="135">
        <v>45</v>
      </c>
      <c r="H237" s="163" t="s">
        <v>109</v>
      </c>
      <c r="I237" s="163">
        <v>43</v>
      </c>
      <c r="J237" s="884">
        <v>116700</v>
      </c>
      <c r="K237" s="884">
        <v>98890</v>
      </c>
      <c r="L237" s="884">
        <v>75500</v>
      </c>
      <c r="M237" s="107">
        <f>L237*(1-1*'Скидка '!D$6)</f>
        <v>75500</v>
      </c>
      <c r="N237"/>
    </row>
    <row r="238" spans="1:18" ht="15" customHeight="1">
      <c r="A238" s="680" t="s">
        <v>564</v>
      </c>
      <c r="B238" s="577" t="s">
        <v>547</v>
      </c>
      <c r="C238" s="134" t="s">
        <v>1418</v>
      </c>
      <c r="D238" s="134" t="s">
        <v>1423</v>
      </c>
      <c r="E238" s="135" t="s">
        <v>29</v>
      </c>
      <c r="F238" s="135">
        <v>63</v>
      </c>
      <c r="G238" s="135">
        <v>50</v>
      </c>
      <c r="H238" s="135" t="s">
        <v>109</v>
      </c>
      <c r="I238" s="163">
        <v>45</v>
      </c>
      <c r="J238" s="884">
        <v>126000</v>
      </c>
      <c r="K238" s="884">
        <v>106790</v>
      </c>
      <c r="L238" s="884">
        <v>81400</v>
      </c>
      <c r="M238" s="107">
        <f>L238*(1-1*'Скидка '!D$6)</f>
        <v>81400</v>
      </c>
      <c r="N238"/>
    </row>
    <row r="239" spans="1:18" ht="15" customHeight="1">
      <c r="A239" s="680" t="s">
        <v>565</v>
      </c>
      <c r="B239" s="577" t="s">
        <v>548</v>
      </c>
      <c r="C239" s="134" t="s">
        <v>1419</v>
      </c>
      <c r="D239" s="134" t="s">
        <v>1424</v>
      </c>
      <c r="E239" s="135" t="s">
        <v>29</v>
      </c>
      <c r="F239" s="135">
        <v>64</v>
      </c>
      <c r="G239" s="135">
        <v>60</v>
      </c>
      <c r="H239" s="135" t="s">
        <v>109</v>
      </c>
      <c r="I239" s="163">
        <v>48</v>
      </c>
      <c r="J239" s="884">
        <v>139300</v>
      </c>
      <c r="K239" s="884">
        <v>118090</v>
      </c>
      <c r="L239" s="884">
        <v>90100</v>
      </c>
      <c r="M239" s="107">
        <f>L239*(1-1*'Скидка '!D$6)</f>
        <v>90100</v>
      </c>
      <c r="N239"/>
    </row>
    <row r="240" spans="1:18" ht="15" customHeight="1">
      <c r="A240" s="680" t="s">
        <v>1551</v>
      </c>
      <c r="B240" s="577" t="s">
        <v>1552</v>
      </c>
      <c r="C240" s="134" t="s">
        <v>1553</v>
      </c>
      <c r="D240" s="134" t="s">
        <v>1554</v>
      </c>
      <c r="E240" s="135" t="s">
        <v>29</v>
      </c>
      <c r="F240" s="135">
        <v>68</v>
      </c>
      <c r="G240" s="135">
        <v>60</v>
      </c>
      <c r="H240" s="135" t="s">
        <v>1555</v>
      </c>
      <c r="I240" s="163">
        <v>69</v>
      </c>
      <c r="J240" s="884">
        <v>198900</v>
      </c>
      <c r="K240" s="884">
        <v>168590</v>
      </c>
      <c r="L240" s="884">
        <v>128600</v>
      </c>
      <c r="M240" s="107">
        <f>L240*(1-1*'Скидка '!D$6)</f>
        <v>128600</v>
      </c>
      <c r="N240"/>
    </row>
    <row r="241" spans="1:14" ht="15" customHeight="1" thickBot="1">
      <c r="A241" s="152" t="s">
        <v>566</v>
      </c>
      <c r="B241" s="577" t="s">
        <v>549</v>
      </c>
      <c r="C241" s="134" t="s">
        <v>1420</v>
      </c>
      <c r="D241" s="134" t="s">
        <v>1425</v>
      </c>
      <c r="E241" s="135" t="s">
        <v>556</v>
      </c>
      <c r="F241" s="135">
        <v>75</v>
      </c>
      <c r="G241" s="135">
        <v>80</v>
      </c>
      <c r="H241" s="135" t="s">
        <v>23</v>
      </c>
      <c r="I241" s="163">
        <v>90</v>
      </c>
      <c r="J241" s="884">
        <v>229500</v>
      </c>
      <c r="K241" s="884">
        <v>194490</v>
      </c>
      <c r="L241" s="884">
        <v>148400</v>
      </c>
      <c r="M241" s="107">
        <f>L241*(1-1*'Скидка '!D$6)</f>
        <v>148400</v>
      </c>
      <c r="N241"/>
    </row>
    <row r="242" spans="1:14" ht="18" customHeight="1" thickBot="1">
      <c r="A242" s="154"/>
      <c r="B242" s="571" t="s">
        <v>552</v>
      </c>
      <c r="C242" s="133"/>
      <c r="D242" s="481"/>
      <c r="E242" s="74"/>
      <c r="F242" s="481"/>
      <c r="G242" s="603" t="s">
        <v>1550</v>
      </c>
      <c r="H242" s="113"/>
      <c r="I242" s="74"/>
      <c r="J242" s="882"/>
      <c r="K242" s="883"/>
      <c r="L242" s="889"/>
      <c r="M242" s="467"/>
      <c r="N242"/>
    </row>
    <row r="243" spans="1:14" ht="15" customHeight="1">
      <c r="A243" s="152" t="s">
        <v>727</v>
      </c>
      <c r="B243" s="577" t="s">
        <v>557</v>
      </c>
      <c r="C243" s="134" t="s">
        <v>816</v>
      </c>
      <c r="D243" s="134" t="s">
        <v>817</v>
      </c>
      <c r="E243" s="135" t="s">
        <v>29</v>
      </c>
      <c r="F243" s="135">
        <v>58</v>
      </c>
      <c r="G243" s="164">
        <v>60</v>
      </c>
      <c r="H243" s="135" t="s">
        <v>555</v>
      </c>
      <c r="I243" s="163">
        <v>28.5</v>
      </c>
      <c r="J243" s="884">
        <v>87200</v>
      </c>
      <c r="K243" s="884">
        <v>73890</v>
      </c>
      <c r="L243" s="884">
        <v>56500</v>
      </c>
      <c r="M243" s="107">
        <f>L243*(1-1*'Скидка '!D$6)</f>
        <v>56500</v>
      </c>
      <c r="N243"/>
    </row>
    <row r="244" spans="1:14" ht="15" customHeight="1">
      <c r="A244" s="152" t="s">
        <v>728</v>
      </c>
      <c r="B244" s="577" t="s">
        <v>558</v>
      </c>
      <c r="C244" s="134" t="s">
        <v>818</v>
      </c>
      <c r="D244" s="134" t="s">
        <v>819</v>
      </c>
      <c r="E244" s="135" t="s">
        <v>29</v>
      </c>
      <c r="F244" s="135">
        <v>60</v>
      </c>
      <c r="G244" s="164">
        <v>80</v>
      </c>
      <c r="H244" s="135" t="s">
        <v>79</v>
      </c>
      <c r="I244" s="163">
        <v>35</v>
      </c>
      <c r="J244" s="884">
        <v>94000</v>
      </c>
      <c r="K244" s="884">
        <v>79690</v>
      </c>
      <c r="L244" s="884">
        <v>60800</v>
      </c>
      <c r="M244" s="107">
        <f>L244*(1-1*'Скидка '!D$6)</f>
        <v>60800</v>
      </c>
      <c r="N244"/>
    </row>
    <row r="245" spans="1:14" ht="15" customHeight="1">
      <c r="A245" s="152" t="s">
        <v>1593</v>
      </c>
      <c r="B245" s="577" t="s">
        <v>1594</v>
      </c>
      <c r="C245" s="134" t="s">
        <v>1595</v>
      </c>
      <c r="D245" s="134" t="s">
        <v>1599</v>
      </c>
      <c r="E245" s="135" t="s">
        <v>29</v>
      </c>
      <c r="F245" s="135">
        <v>62</v>
      </c>
      <c r="G245" s="164">
        <v>90</v>
      </c>
      <c r="H245" s="135" t="s">
        <v>109</v>
      </c>
      <c r="I245" s="163">
        <v>43</v>
      </c>
      <c r="J245" s="884">
        <v>122000</v>
      </c>
      <c r="K245" s="884">
        <v>103390</v>
      </c>
      <c r="L245" s="884">
        <v>78500</v>
      </c>
      <c r="M245" s="107">
        <f>L245*(1-1*'Скидка '!D$6)</f>
        <v>78500</v>
      </c>
      <c r="N245"/>
    </row>
    <row r="246" spans="1:14" ht="15" customHeight="1">
      <c r="A246" s="152" t="s">
        <v>729</v>
      </c>
      <c r="B246" s="577" t="s">
        <v>559</v>
      </c>
      <c r="C246" s="134" t="s">
        <v>1596</v>
      </c>
      <c r="D246" s="134" t="s">
        <v>1602</v>
      </c>
      <c r="E246" s="135" t="s">
        <v>29</v>
      </c>
      <c r="F246" s="135">
        <v>63</v>
      </c>
      <c r="G246" s="164">
        <v>100</v>
      </c>
      <c r="H246" s="135" t="s">
        <v>109</v>
      </c>
      <c r="I246" s="163">
        <v>45</v>
      </c>
      <c r="J246" s="884">
        <v>130300</v>
      </c>
      <c r="K246" s="884">
        <v>110390</v>
      </c>
      <c r="L246" s="884">
        <v>84500</v>
      </c>
      <c r="M246" s="107">
        <f>L246*(1-1*'Скидка '!D$6)</f>
        <v>84500</v>
      </c>
      <c r="N246"/>
    </row>
    <row r="247" spans="1:14" ht="15" customHeight="1">
      <c r="A247" s="152" t="s">
        <v>730</v>
      </c>
      <c r="B247" s="577" t="s">
        <v>560</v>
      </c>
      <c r="C247" s="134" t="s">
        <v>1598</v>
      </c>
      <c r="D247" s="134" t="s">
        <v>1601</v>
      </c>
      <c r="E247" s="135" t="s">
        <v>29</v>
      </c>
      <c r="F247" s="135">
        <v>64</v>
      </c>
      <c r="G247" s="164">
        <v>110</v>
      </c>
      <c r="H247" s="135" t="s">
        <v>109</v>
      </c>
      <c r="I247" s="163">
        <v>48</v>
      </c>
      <c r="J247" s="884">
        <v>143600</v>
      </c>
      <c r="K247" s="884">
        <v>121690</v>
      </c>
      <c r="L247" s="884">
        <v>93100</v>
      </c>
      <c r="M247" s="107">
        <f>L247*(1-1*'Скидка '!D$6)</f>
        <v>93100</v>
      </c>
      <c r="N247"/>
    </row>
    <row r="248" spans="1:14" ht="15" customHeight="1">
      <c r="A248" s="152" t="s">
        <v>1592</v>
      </c>
      <c r="B248" s="577" t="s">
        <v>1591</v>
      </c>
      <c r="C248" s="134" t="s">
        <v>1597</v>
      </c>
      <c r="D248" s="134" t="s">
        <v>1600</v>
      </c>
      <c r="E248" s="135" t="s">
        <v>29</v>
      </c>
      <c r="F248" s="135">
        <v>68</v>
      </c>
      <c r="G248" s="164">
        <v>120</v>
      </c>
      <c r="H248" s="135" t="s">
        <v>1555</v>
      </c>
      <c r="I248" s="163">
        <v>69</v>
      </c>
      <c r="J248" s="884">
        <v>206800</v>
      </c>
      <c r="K248" s="884">
        <v>175290</v>
      </c>
      <c r="L248" s="884">
        <v>133700</v>
      </c>
      <c r="M248" s="107">
        <f>L248*(1-1*'Скидка '!D$6)</f>
        <v>133700</v>
      </c>
      <c r="N248"/>
    </row>
    <row r="249" spans="1:14" ht="15" customHeight="1" thickBot="1">
      <c r="A249" s="152" t="s">
        <v>660</v>
      </c>
      <c r="B249" s="577" t="s">
        <v>561</v>
      </c>
      <c r="C249" s="134" t="s">
        <v>821</v>
      </c>
      <c r="D249" s="134" t="s">
        <v>820</v>
      </c>
      <c r="E249" s="135" t="s">
        <v>556</v>
      </c>
      <c r="F249" s="135">
        <v>75</v>
      </c>
      <c r="G249" s="164">
        <v>130</v>
      </c>
      <c r="H249" s="135" t="s">
        <v>23</v>
      </c>
      <c r="I249" s="163">
        <v>90</v>
      </c>
      <c r="J249" s="884">
        <v>237800</v>
      </c>
      <c r="K249" s="884">
        <v>201490</v>
      </c>
      <c r="L249" s="884">
        <v>153500</v>
      </c>
      <c r="M249" s="107">
        <f>L249*(1-1*'Скидка '!D$6)</f>
        <v>153500</v>
      </c>
      <c r="N249"/>
    </row>
    <row r="250" spans="1:14" ht="21" customHeight="1" thickBot="1">
      <c r="A250" s="151"/>
      <c r="B250" s="571" t="s">
        <v>2032</v>
      </c>
      <c r="C250" s="73"/>
      <c r="D250" s="112"/>
      <c r="E250" s="74"/>
      <c r="F250" s="112"/>
      <c r="G250" s="112"/>
      <c r="H250" s="113"/>
      <c r="I250" s="74"/>
      <c r="J250" s="882"/>
      <c r="K250" s="883"/>
      <c r="L250" s="948" t="s">
        <v>117</v>
      </c>
      <c r="M250" s="949"/>
    </row>
    <row r="251" spans="1:14" ht="21" customHeight="1">
      <c r="A251" s="151" t="s">
        <v>1312</v>
      </c>
      <c r="B251" s="572" t="s">
        <v>1316</v>
      </c>
      <c r="C251" s="60" t="s">
        <v>1240</v>
      </c>
      <c r="D251" s="60" t="s">
        <v>1242</v>
      </c>
      <c r="E251" s="142" t="s">
        <v>449</v>
      </c>
      <c r="F251" s="142" t="s">
        <v>1244</v>
      </c>
      <c r="G251" s="60" t="s">
        <v>1245</v>
      </c>
      <c r="H251" s="60"/>
      <c r="I251" s="498" t="s">
        <v>1246</v>
      </c>
      <c r="J251" s="884">
        <f>'RAC INVERTER'!L12</f>
        <v>26500</v>
      </c>
      <c r="K251" s="884">
        <f>'RAC INVERTER'!M12</f>
        <v>22400</v>
      </c>
      <c r="L251" s="884">
        <f>'RAC INVERTER'!N12</f>
        <v>16900</v>
      </c>
      <c r="M251" s="107">
        <f>L251*(1-1*'Скидка '!D$4)</f>
        <v>16900</v>
      </c>
    </row>
    <row r="252" spans="1:14" ht="21" customHeight="1">
      <c r="A252" s="151" t="s">
        <v>1310</v>
      </c>
      <c r="B252" s="572" t="s">
        <v>1314</v>
      </c>
      <c r="C252" s="60" t="s">
        <v>1241</v>
      </c>
      <c r="D252" s="60" t="s">
        <v>1243</v>
      </c>
      <c r="E252" s="142" t="s">
        <v>449</v>
      </c>
      <c r="F252" s="142" t="s">
        <v>1244</v>
      </c>
      <c r="G252" s="60" t="s">
        <v>1245</v>
      </c>
      <c r="H252" s="60"/>
      <c r="I252" s="498" t="s">
        <v>1246</v>
      </c>
      <c r="J252" s="884">
        <f>'RAC INVERTER'!L14</f>
        <v>28300</v>
      </c>
      <c r="K252" s="884">
        <f>'RAC INVERTER'!M14</f>
        <v>24000</v>
      </c>
      <c r="L252" s="884">
        <f>'RAC INVERTER'!N14</f>
        <v>18100</v>
      </c>
      <c r="M252" s="107">
        <f>L252*(1-1*'Скидка '!D$4)</f>
        <v>18100</v>
      </c>
    </row>
    <row r="253" spans="1:14" ht="21" customHeight="1" thickBot="1">
      <c r="A253" s="151" t="s">
        <v>2091</v>
      </c>
      <c r="B253" s="573" t="s">
        <v>2093</v>
      </c>
      <c r="C253" s="679" t="s">
        <v>1141</v>
      </c>
      <c r="D253" s="679" t="s">
        <v>2095</v>
      </c>
      <c r="E253" s="867" t="s">
        <v>2096</v>
      </c>
      <c r="F253" s="867" t="s">
        <v>2097</v>
      </c>
      <c r="G253" s="679" t="s">
        <v>2098</v>
      </c>
      <c r="H253" s="679"/>
      <c r="I253" s="872" t="s">
        <v>2099</v>
      </c>
      <c r="J253" s="885">
        <f>'RAC INVERTER'!L16</f>
        <v>42900</v>
      </c>
      <c r="K253" s="885">
        <f>'RAC INVERTER'!M16</f>
        <v>36400</v>
      </c>
      <c r="L253" s="885">
        <f>'RAC INVERTER'!N16</f>
        <v>27500</v>
      </c>
      <c r="M253" s="107">
        <f>L253*(1-1*'Скидка '!D$4)</f>
        <v>27500</v>
      </c>
    </row>
    <row r="254" spans="1:14" ht="21" customHeight="1" thickBot="1">
      <c r="A254" s="151"/>
      <c r="B254" s="571" t="s">
        <v>2033</v>
      </c>
      <c r="C254" s="73"/>
      <c r="D254" s="112"/>
      <c r="E254" s="74"/>
      <c r="F254" s="112"/>
      <c r="G254" s="112"/>
      <c r="H254" s="113"/>
      <c r="I254" s="74"/>
      <c r="J254" s="882"/>
      <c r="K254" s="883"/>
      <c r="L254" s="948" t="s">
        <v>117</v>
      </c>
      <c r="M254" s="949"/>
    </row>
    <row r="255" spans="1:14" ht="21" customHeight="1">
      <c r="A255" s="151" t="s">
        <v>1305</v>
      </c>
      <c r="B255" s="572" t="s">
        <v>1301</v>
      </c>
      <c r="C255" s="60" t="s">
        <v>1240</v>
      </c>
      <c r="D255" s="60" t="s">
        <v>1242</v>
      </c>
      <c r="E255" s="142" t="s">
        <v>449</v>
      </c>
      <c r="F255" s="60" t="s">
        <v>1244</v>
      </c>
      <c r="G255" s="60" t="s">
        <v>1245</v>
      </c>
      <c r="H255" s="60"/>
      <c r="I255" s="498" t="s">
        <v>1246</v>
      </c>
      <c r="J255" s="884">
        <f>'RAC INVERTER'!L24</f>
        <v>30900</v>
      </c>
      <c r="K255" s="884">
        <f>'RAC INVERTER'!M24</f>
        <v>26200</v>
      </c>
      <c r="L255" s="884">
        <f>'RAC INVERTER'!N24</f>
        <v>19700</v>
      </c>
      <c r="M255" s="107">
        <f>L255*(1-1*'Скидка '!D$4)</f>
        <v>19700</v>
      </c>
    </row>
    <row r="256" spans="1:14" ht="21" customHeight="1" thickBot="1">
      <c r="A256" s="151" t="s">
        <v>1303</v>
      </c>
      <c r="B256" s="572" t="s">
        <v>1299</v>
      </c>
      <c r="C256" s="60" t="s">
        <v>1241</v>
      </c>
      <c r="D256" s="60" t="s">
        <v>1243</v>
      </c>
      <c r="E256" s="142" t="s">
        <v>449</v>
      </c>
      <c r="F256" s="60" t="s">
        <v>1244</v>
      </c>
      <c r="G256" s="60" t="s">
        <v>1245</v>
      </c>
      <c r="H256" s="60"/>
      <c r="I256" s="498" t="s">
        <v>1246</v>
      </c>
      <c r="J256" s="884">
        <f>'RAC INVERTER'!L26</f>
        <v>33400</v>
      </c>
      <c r="K256" s="884">
        <f>'RAC INVERTER'!M26</f>
        <v>28400</v>
      </c>
      <c r="L256" s="884">
        <f>'RAC INVERTER'!N26</f>
        <v>21400</v>
      </c>
      <c r="M256" s="107">
        <f>L256*(1-1*'Скидка '!D$4)</f>
        <v>21400</v>
      </c>
    </row>
    <row r="257" spans="1:13" ht="18" customHeight="1" thickBot="1">
      <c r="A257" s="152"/>
      <c r="B257" s="571" t="s">
        <v>880</v>
      </c>
      <c r="C257" s="133"/>
      <c r="D257" s="481"/>
      <c r="E257" s="74"/>
      <c r="F257" s="481"/>
      <c r="G257" s="481"/>
      <c r="H257" s="113"/>
      <c r="I257" s="74"/>
      <c r="J257" s="882"/>
      <c r="K257" s="883"/>
      <c r="L257" s="889"/>
      <c r="M257" s="467"/>
    </row>
    <row r="258" spans="1:13" ht="15" customHeight="1">
      <c r="A258" s="152" t="s">
        <v>573</v>
      </c>
      <c r="B258" s="577" t="s">
        <v>575</v>
      </c>
      <c r="C258" s="134">
        <v>2.6</v>
      </c>
      <c r="D258" s="134">
        <v>2.8</v>
      </c>
      <c r="E258" s="135" t="s">
        <v>29</v>
      </c>
      <c r="F258" s="135" t="s">
        <v>298</v>
      </c>
      <c r="G258" s="135" t="s">
        <v>63</v>
      </c>
      <c r="H258" s="135"/>
      <c r="I258" s="163">
        <v>8.5</v>
      </c>
      <c r="J258" s="884">
        <v>30600</v>
      </c>
      <c r="K258" s="884">
        <v>25890</v>
      </c>
      <c r="L258" s="884">
        <v>19700</v>
      </c>
      <c r="M258" s="107">
        <f>L258*(1-1*'Скидка '!D$6)</f>
        <v>19700</v>
      </c>
    </row>
    <row r="259" spans="1:13" ht="15" customHeight="1">
      <c r="A259" s="152" t="s">
        <v>574</v>
      </c>
      <c r="B259" s="579" t="s">
        <v>576</v>
      </c>
      <c r="C259" s="134">
        <v>3.5</v>
      </c>
      <c r="D259" s="134">
        <v>3.9</v>
      </c>
      <c r="E259" s="135" t="s">
        <v>29</v>
      </c>
      <c r="F259" s="135" t="s">
        <v>823</v>
      </c>
      <c r="G259" s="135" t="s">
        <v>63</v>
      </c>
      <c r="H259" s="135"/>
      <c r="I259" s="163">
        <v>8.5</v>
      </c>
      <c r="J259" s="884">
        <v>34300</v>
      </c>
      <c r="K259" s="884">
        <v>29090</v>
      </c>
      <c r="L259" s="884">
        <v>22400</v>
      </c>
      <c r="M259" s="107">
        <f>L259*(1-1*'Скидка '!D$6)</f>
        <v>22400</v>
      </c>
    </row>
    <row r="260" spans="1:13" ht="9.75" customHeight="1">
      <c r="A260" s="152"/>
      <c r="B260" s="681" t="s">
        <v>1677</v>
      </c>
      <c r="C260" s="471"/>
      <c r="D260" s="36"/>
      <c r="E260" s="34"/>
      <c r="F260" s="34"/>
      <c r="G260" s="34"/>
      <c r="H260" s="34"/>
      <c r="I260" s="165"/>
      <c r="J260" s="885"/>
      <c r="K260" s="885"/>
      <c r="L260" s="885"/>
      <c r="M260" s="531"/>
    </row>
    <row r="261" spans="1:13" ht="15" customHeight="1">
      <c r="A261" s="152" t="s">
        <v>1663</v>
      </c>
      <c r="B261" s="683" t="s">
        <v>575</v>
      </c>
      <c r="C261" s="684">
        <v>2.6</v>
      </c>
      <c r="D261" s="684">
        <v>2.8</v>
      </c>
      <c r="E261" s="685" t="s">
        <v>29</v>
      </c>
      <c r="F261" s="685" t="s">
        <v>298</v>
      </c>
      <c r="G261" s="685" t="s">
        <v>63</v>
      </c>
      <c r="H261" s="685"/>
      <c r="I261" s="686">
        <v>8.5</v>
      </c>
      <c r="J261" s="726">
        <v>32300</v>
      </c>
      <c r="K261" s="726">
        <v>27390</v>
      </c>
      <c r="L261" s="726">
        <v>20900</v>
      </c>
      <c r="M261" s="107">
        <f>L261*(1-1*'Скидка '!D$6)</f>
        <v>20900</v>
      </c>
    </row>
    <row r="262" spans="1:13" ht="15" customHeight="1" thickBot="1">
      <c r="A262" s="152" t="s">
        <v>1664</v>
      </c>
      <c r="B262" s="683" t="s">
        <v>576</v>
      </c>
      <c r="C262" s="684">
        <v>3.5</v>
      </c>
      <c r="D262" s="684">
        <v>3.9</v>
      </c>
      <c r="E262" s="685" t="s">
        <v>29</v>
      </c>
      <c r="F262" s="685" t="s">
        <v>823</v>
      </c>
      <c r="G262" s="685" t="s">
        <v>63</v>
      </c>
      <c r="H262" s="685"/>
      <c r="I262" s="686">
        <v>8.5</v>
      </c>
      <c r="J262" s="726">
        <v>36200</v>
      </c>
      <c r="K262" s="726">
        <v>30690</v>
      </c>
      <c r="L262" s="726">
        <v>23600</v>
      </c>
      <c r="M262" s="107">
        <f>L262*(1-1*'Скидка '!D$6)</f>
        <v>23600</v>
      </c>
    </row>
    <row r="263" spans="1:13" ht="18" customHeight="1" thickBot="1">
      <c r="A263" s="152"/>
      <c r="B263" s="571" t="s">
        <v>881</v>
      </c>
      <c r="C263" s="133"/>
      <c r="D263" s="481"/>
      <c r="E263" s="74"/>
      <c r="F263" s="481"/>
      <c r="G263" s="481"/>
      <c r="H263" s="113"/>
      <c r="I263" s="74"/>
      <c r="J263" s="882"/>
      <c r="K263" s="883"/>
      <c r="L263" s="889"/>
      <c r="M263" s="467"/>
    </row>
    <row r="264" spans="1:13" ht="15" customHeight="1">
      <c r="A264" s="152" t="s">
        <v>593</v>
      </c>
      <c r="B264" s="577" t="s">
        <v>595</v>
      </c>
      <c r="C264" s="134">
        <v>2.6</v>
      </c>
      <c r="D264" s="134">
        <v>2.8</v>
      </c>
      <c r="E264" s="135" t="s">
        <v>29</v>
      </c>
      <c r="F264" s="135" t="s">
        <v>298</v>
      </c>
      <c r="G264" s="135" t="s">
        <v>63</v>
      </c>
      <c r="H264" s="135"/>
      <c r="I264" s="163">
        <v>8.5</v>
      </c>
      <c r="J264" s="884">
        <v>30600</v>
      </c>
      <c r="K264" s="884">
        <v>25890</v>
      </c>
      <c r="L264" s="884">
        <v>19700</v>
      </c>
      <c r="M264" s="107">
        <f>L264*(1-1*'Скидка '!D$6)</f>
        <v>19700</v>
      </c>
    </row>
    <row r="265" spans="1:13" ht="15" customHeight="1">
      <c r="A265" s="152" t="s">
        <v>594</v>
      </c>
      <c r="B265" s="577" t="s">
        <v>596</v>
      </c>
      <c r="C265" s="134">
        <v>3.5</v>
      </c>
      <c r="D265" s="134">
        <v>3.9</v>
      </c>
      <c r="E265" s="135" t="s">
        <v>29</v>
      </c>
      <c r="F265" s="135" t="s">
        <v>823</v>
      </c>
      <c r="G265" s="135" t="s">
        <v>63</v>
      </c>
      <c r="H265" s="135"/>
      <c r="I265" s="163">
        <v>8.5</v>
      </c>
      <c r="J265" s="884">
        <v>34300</v>
      </c>
      <c r="K265" s="884">
        <v>29090</v>
      </c>
      <c r="L265" s="884">
        <v>22400</v>
      </c>
      <c r="M265" s="107">
        <f>L265*(1-1*'Скидка '!D$6)</f>
        <v>22400</v>
      </c>
    </row>
    <row r="266" spans="1:13" ht="9.75" customHeight="1">
      <c r="A266" s="152"/>
      <c r="B266" s="681" t="s">
        <v>1677</v>
      </c>
      <c r="C266" s="471"/>
      <c r="D266" s="36"/>
      <c r="E266" s="34"/>
      <c r="F266" s="34"/>
      <c r="G266" s="34"/>
      <c r="H266" s="34"/>
      <c r="I266" s="165"/>
      <c r="J266" s="885"/>
      <c r="K266" s="885"/>
      <c r="L266" s="885"/>
      <c r="M266" s="531"/>
    </row>
    <row r="267" spans="1:13" ht="15" customHeight="1">
      <c r="A267" s="152" t="s">
        <v>1665</v>
      </c>
      <c r="B267" s="683" t="s">
        <v>595</v>
      </c>
      <c r="C267" s="684">
        <v>2.6</v>
      </c>
      <c r="D267" s="684">
        <v>2.8</v>
      </c>
      <c r="E267" s="685" t="s">
        <v>29</v>
      </c>
      <c r="F267" s="685" t="s">
        <v>298</v>
      </c>
      <c r="G267" s="685" t="s">
        <v>63</v>
      </c>
      <c r="H267" s="685"/>
      <c r="I267" s="686">
        <v>8.5</v>
      </c>
      <c r="J267" s="726">
        <v>32300</v>
      </c>
      <c r="K267" s="726">
        <v>27390</v>
      </c>
      <c r="L267" s="726">
        <v>20900</v>
      </c>
      <c r="M267" s="107">
        <f>L267*(1-1*'Скидка '!D$6)</f>
        <v>20900</v>
      </c>
    </row>
    <row r="268" spans="1:13" ht="15" customHeight="1" thickBot="1">
      <c r="A268" s="152" t="s">
        <v>1666</v>
      </c>
      <c r="B268" s="683" t="s">
        <v>596</v>
      </c>
      <c r="C268" s="684">
        <v>3.5</v>
      </c>
      <c r="D268" s="684">
        <v>3.9</v>
      </c>
      <c r="E268" s="685" t="s">
        <v>29</v>
      </c>
      <c r="F268" s="685" t="s">
        <v>823</v>
      </c>
      <c r="G268" s="685" t="s">
        <v>63</v>
      </c>
      <c r="H268" s="685"/>
      <c r="I268" s="686">
        <v>8.5</v>
      </c>
      <c r="J268" s="726">
        <v>36200</v>
      </c>
      <c r="K268" s="726">
        <v>30690</v>
      </c>
      <c r="L268" s="726">
        <v>23600</v>
      </c>
      <c r="M268" s="107">
        <f>L268*(1-1*'Скидка '!D$6)</f>
        <v>23600</v>
      </c>
    </row>
    <row r="269" spans="1:13" ht="18" customHeight="1" thickBot="1">
      <c r="A269" s="152"/>
      <c r="B269" s="571" t="s">
        <v>882</v>
      </c>
      <c r="C269" s="133"/>
      <c r="D269" s="481"/>
      <c r="E269" s="74"/>
      <c r="F269" s="481"/>
      <c r="G269" s="481"/>
      <c r="H269" s="113"/>
      <c r="I269" s="74"/>
      <c r="J269" s="882"/>
      <c r="K269" s="883"/>
      <c r="L269" s="889"/>
      <c r="M269" s="467"/>
    </row>
    <row r="270" spans="1:13" ht="15" customHeight="1">
      <c r="A270" s="152" t="s">
        <v>577</v>
      </c>
      <c r="B270" s="577" t="s">
        <v>579</v>
      </c>
      <c r="C270" s="134">
        <v>2.6</v>
      </c>
      <c r="D270" s="134">
        <v>2.8</v>
      </c>
      <c r="E270" s="135" t="s">
        <v>29</v>
      </c>
      <c r="F270" s="135" t="s">
        <v>298</v>
      </c>
      <c r="G270" s="135" t="s">
        <v>63</v>
      </c>
      <c r="H270" s="135"/>
      <c r="I270" s="163">
        <v>8.5</v>
      </c>
      <c r="J270" s="884">
        <v>29300</v>
      </c>
      <c r="K270" s="884">
        <v>24790</v>
      </c>
      <c r="L270" s="884">
        <v>18900</v>
      </c>
      <c r="M270" s="107">
        <f>L270*(1-1*'Скидка '!D$6)</f>
        <v>18900</v>
      </c>
    </row>
    <row r="271" spans="1:13" ht="15" customHeight="1">
      <c r="A271" s="152" t="s">
        <v>578</v>
      </c>
      <c r="B271" s="577" t="s">
        <v>580</v>
      </c>
      <c r="C271" s="134">
        <v>3.5</v>
      </c>
      <c r="D271" s="134">
        <v>3.9</v>
      </c>
      <c r="E271" s="135" t="s">
        <v>29</v>
      </c>
      <c r="F271" s="135" t="s">
        <v>823</v>
      </c>
      <c r="G271" s="135" t="s">
        <v>63</v>
      </c>
      <c r="H271" s="135"/>
      <c r="I271" s="163">
        <v>8.5</v>
      </c>
      <c r="J271" s="884">
        <v>33000</v>
      </c>
      <c r="K271" s="884">
        <v>27990</v>
      </c>
      <c r="L271" s="884">
        <v>21500</v>
      </c>
      <c r="M271" s="107">
        <f>L271*(1-1*'Скидка '!D$6)</f>
        <v>21500</v>
      </c>
    </row>
    <row r="272" spans="1:13" ht="9.75" customHeight="1">
      <c r="A272" s="152"/>
      <c r="B272" s="681" t="s">
        <v>1677</v>
      </c>
      <c r="C272" s="471"/>
      <c r="D272" s="36"/>
      <c r="E272" s="34"/>
      <c r="F272" s="34"/>
      <c r="G272" s="34"/>
      <c r="H272" s="34"/>
      <c r="I272" s="165"/>
      <c r="J272" s="885"/>
      <c r="K272" s="885"/>
      <c r="L272" s="885"/>
      <c r="M272" s="531"/>
    </row>
    <row r="273" spans="1:13" ht="15" customHeight="1">
      <c r="A273" s="152" t="s">
        <v>1667</v>
      </c>
      <c r="B273" s="683" t="s">
        <v>579</v>
      </c>
      <c r="C273" s="684">
        <v>2.6</v>
      </c>
      <c r="D273" s="684">
        <v>2.8</v>
      </c>
      <c r="E273" s="685" t="s">
        <v>29</v>
      </c>
      <c r="F273" s="685" t="s">
        <v>298</v>
      </c>
      <c r="G273" s="685" t="s">
        <v>63</v>
      </c>
      <c r="H273" s="685"/>
      <c r="I273" s="686">
        <v>8.5</v>
      </c>
      <c r="J273" s="726">
        <v>31100</v>
      </c>
      <c r="K273" s="726">
        <v>26390</v>
      </c>
      <c r="L273" s="726">
        <v>20100</v>
      </c>
      <c r="M273" s="107">
        <f>L273*(1-1*'Скидка '!D$6)</f>
        <v>20100</v>
      </c>
    </row>
    <row r="274" spans="1:13" ht="15" customHeight="1" thickBot="1">
      <c r="A274" s="152" t="s">
        <v>1668</v>
      </c>
      <c r="B274" s="683" t="s">
        <v>580</v>
      </c>
      <c r="C274" s="684">
        <v>3.5</v>
      </c>
      <c r="D274" s="684">
        <v>3.9</v>
      </c>
      <c r="E274" s="685" t="s">
        <v>29</v>
      </c>
      <c r="F274" s="685" t="s">
        <v>823</v>
      </c>
      <c r="G274" s="685" t="s">
        <v>63</v>
      </c>
      <c r="H274" s="685"/>
      <c r="I274" s="686">
        <v>8.5</v>
      </c>
      <c r="J274" s="726">
        <v>34900</v>
      </c>
      <c r="K274" s="726">
        <v>29590</v>
      </c>
      <c r="L274" s="726">
        <v>22700</v>
      </c>
      <c r="M274" s="107">
        <f>L274*(1-1*'Скидка '!D$6)</f>
        <v>22700</v>
      </c>
    </row>
    <row r="275" spans="1:13" ht="18" customHeight="1" thickBot="1">
      <c r="A275" s="152"/>
      <c r="B275" s="571" t="s">
        <v>1005</v>
      </c>
      <c r="C275" s="133"/>
      <c r="D275" s="481"/>
      <c r="E275" s="74"/>
      <c r="F275" s="481"/>
      <c r="G275" s="481"/>
      <c r="H275" s="113"/>
      <c r="I275" s="74"/>
      <c r="J275" s="882"/>
      <c r="K275" s="883"/>
      <c r="L275" s="889"/>
      <c r="M275" s="467"/>
    </row>
    <row r="276" spans="1:13" ht="15" customHeight="1">
      <c r="A276" s="152" t="s">
        <v>567</v>
      </c>
      <c r="B276" s="577" t="s">
        <v>570</v>
      </c>
      <c r="C276" s="134">
        <v>2.6</v>
      </c>
      <c r="D276" s="134">
        <v>2.8</v>
      </c>
      <c r="E276" s="135" t="s">
        <v>29</v>
      </c>
      <c r="F276" s="135" t="s">
        <v>298</v>
      </c>
      <c r="G276" s="135" t="s">
        <v>63</v>
      </c>
      <c r="H276" s="135"/>
      <c r="I276" s="163">
        <v>8.5</v>
      </c>
      <c r="J276" s="884">
        <v>23200</v>
      </c>
      <c r="K276" s="884">
        <v>19690</v>
      </c>
      <c r="L276" s="884">
        <v>15000</v>
      </c>
      <c r="M276" s="107">
        <f>L276*(1-1*'Скидка '!D$6)</f>
        <v>15000</v>
      </c>
    </row>
    <row r="277" spans="1:13" ht="15" customHeight="1">
      <c r="A277" s="152" t="s">
        <v>568</v>
      </c>
      <c r="B277" s="577" t="s">
        <v>571</v>
      </c>
      <c r="C277" s="134">
        <v>3.5</v>
      </c>
      <c r="D277" s="134">
        <v>4</v>
      </c>
      <c r="E277" s="135" t="s">
        <v>29</v>
      </c>
      <c r="F277" s="135" t="s">
        <v>823</v>
      </c>
      <c r="G277" s="135" t="s">
        <v>63</v>
      </c>
      <c r="H277" s="135"/>
      <c r="I277" s="163">
        <v>8.5</v>
      </c>
      <c r="J277" s="884">
        <v>26100</v>
      </c>
      <c r="K277" s="884">
        <v>22090</v>
      </c>
      <c r="L277" s="884">
        <v>17000</v>
      </c>
      <c r="M277" s="107">
        <f>L277*(1-1*'Скидка '!D$6)</f>
        <v>17000</v>
      </c>
    </row>
    <row r="278" spans="1:13" ht="15" customHeight="1">
      <c r="A278" s="152" t="s">
        <v>569</v>
      </c>
      <c r="B278" s="577" t="s">
        <v>572</v>
      </c>
      <c r="C278" s="134">
        <v>5</v>
      </c>
      <c r="D278" s="134">
        <v>5.6</v>
      </c>
      <c r="E278" s="135" t="s">
        <v>29</v>
      </c>
      <c r="F278" s="135" t="s">
        <v>822</v>
      </c>
      <c r="G278" s="135" t="s">
        <v>24</v>
      </c>
      <c r="H278" s="135"/>
      <c r="I278" s="163">
        <v>8.5</v>
      </c>
      <c r="J278" s="884">
        <v>33700</v>
      </c>
      <c r="K278" s="884">
        <v>28590</v>
      </c>
      <c r="L278" s="884">
        <v>22000</v>
      </c>
      <c r="M278" s="107">
        <f>L278*(1-1*'Скидка '!D$6)</f>
        <v>22000</v>
      </c>
    </row>
    <row r="279" spans="1:13" ht="9.75" customHeight="1">
      <c r="A279" s="152"/>
      <c r="B279" s="681" t="s">
        <v>1677</v>
      </c>
      <c r="C279" s="471"/>
      <c r="D279" s="36"/>
      <c r="E279" s="34"/>
      <c r="F279" s="34"/>
      <c r="G279" s="34"/>
      <c r="H279" s="34"/>
      <c r="I279" s="165"/>
      <c r="J279" s="885"/>
      <c r="K279" s="885"/>
      <c r="L279" s="885"/>
      <c r="M279" s="531"/>
    </row>
    <row r="280" spans="1:13" ht="15" customHeight="1">
      <c r="A280" s="152" t="s">
        <v>1669</v>
      </c>
      <c r="B280" s="683" t="s">
        <v>570</v>
      </c>
      <c r="C280" s="684">
        <v>2.6</v>
      </c>
      <c r="D280" s="684">
        <v>2.8</v>
      </c>
      <c r="E280" s="685" t="s">
        <v>29</v>
      </c>
      <c r="F280" s="685" t="s">
        <v>298</v>
      </c>
      <c r="G280" s="685" t="s">
        <v>63</v>
      </c>
      <c r="H280" s="685"/>
      <c r="I280" s="686">
        <v>8.5</v>
      </c>
      <c r="J280" s="726">
        <v>25000</v>
      </c>
      <c r="K280" s="726">
        <v>21190</v>
      </c>
      <c r="L280" s="726">
        <v>16200</v>
      </c>
      <c r="M280" s="107">
        <f>L280*(1-1*'Скидка '!D$6)</f>
        <v>16200</v>
      </c>
    </row>
    <row r="281" spans="1:13" ht="15" customHeight="1">
      <c r="A281" s="152" t="s">
        <v>1670</v>
      </c>
      <c r="B281" s="683" t="s">
        <v>571</v>
      </c>
      <c r="C281" s="684">
        <v>3.5</v>
      </c>
      <c r="D281" s="684">
        <v>4</v>
      </c>
      <c r="E281" s="685" t="s">
        <v>29</v>
      </c>
      <c r="F281" s="685" t="s">
        <v>823</v>
      </c>
      <c r="G281" s="685" t="s">
        <v>63</v>
      </c>
      <c r="H281" s="685"/>
      <c r="I281" s="686">
        <v>8.5</v>
      </c>
      <c r="J281" s="726">
        <v>28000</v>
      </c>
      <c r="K281" s="726">
        <v>23690</v>
      </c>
      <c r="L281" s="726">
        <v>18200</v>
      </c>
      <c r="M281" s="107">
        <f>L281*(1-1*'Скидка '!D$6)</f>
        <v>18200</v>
      </c>
    </row>
    <row r="282" spans="1:13" ht="15" customHeight="1" thickBot="1">
      <c r="A282" s="152" t="s">
        <v>1671</v>
      </c>
      <c r="B282" s="683" t="s">
        <v>572</v>
      </c>
      <c r="C282" s="684">
        <v>5</v>
      </c>
      <c r="D282" s="684">
        <v>5.6</v>
      </c>
      <c r="E282" s="685" t="s">
        <v>29</v>
      </c>
      <c r="F282" s="685" t="s">
        <v>822</v>
      </c>
      <c r="G282" s="685" t="s">
        <v>24</v>
      </c>
      <c r="H282" s="685"/>
      <c r="I282" s="686">
        <v>8.5</v>
      </c>
      <c r="J282" s="726">
        <v>35600</v>
      </c>
      <c r="K282" s="726">
        <v>30190</v>
      </c>
      <c r="L282" s="726">
        <v>23200</v>
      </c>
      <c r="M282" s="107">
        <f>L282*(1-1*'Скидка '!D$6)</f>
        <v>23200</v>
      </c>
    </row>
    <row r="283" spans="1:13" ht="18" customHeight="1" thickBot="1">
      <c r="A283" s="152"/>
      <c r="B283" s="571" t="s">
        <v>1006</v>
      </c>
      <c r="C283" s="162"/>
      <c r="D283" s="481"/>
      <c r="E283" s="74"/>
      <c r="F283" s="481"/>
      <c r="G283" s="481"/>
      <c r="H283" s="113"/>
      <c r="I283" s="74"/>
      <c r="J283" s="882"/>
      <c r="K283" s="883"/>
      <c r="L283" s="889"/>
      <c r="M283" s="467"/>
    </row>
    <row r="284" spans="1:13" ht="15" customHeight="1">
      <c r="A284" s="152" t="s">
        <v>585</v>
      </c>
      <c r="B284" s="577" t="s">
        <v>589</v>
      </c>
      <c r="C284" s="134">
        <v>2.1</v>
      </c>
      <c r="D284" s="134">
        <v>2.6</v>
      </c>
      <c r="E284" s="135" t="s">
        <v>29</v>
      </c>
      <c r="F284" s="135" t="s">
        <v>298</v>
      </c>
      <c r="G284" s="135" t="s">
        <v>978</v>
      </c>
      <c r="H284" s="135"/>
      <c r="I284" s="163">
        <v>8.5</v>
      </c>
      <c r="J284" s="884">
        <v>18400</v>
      </c>
      <c r="K284" s="884">
        <v>15590</v>
      </c>
      <c r="L284" s="884">
        <v>11800</v>
      </c>
      <c r="M284" s="107">
        <f>L284*(1-1*'Скидка '!D$6)</f>
        <v>11800</v>
      </c>
    </row>
    <row r="285" spans="1:13" ht="15" customHeight="1">
      <c r="A285" s="152" t="s">
        <v>586</v>
      </c>
      <c r="B285" s="577" t="s">
        <v>590</v>
      </c>
      <c r="C285" s="134">
        <v>2.6</v>
      </c>
      <c r="D285" s="134">
        <v>2.8</v>
      </c>
      <c r="E285" s="135" t="s">
        <v>29</v>
      </c>
      <c r="F285" s="135" t="s">
        <v>824</v>
      </c>
      <c r="G285" s="135" t="s">
        <v>978</v>
      </c>
      <c r="H285" s="135"/>
      <c r="I285" s="163">
        <v>8.5</v>
      </c>
      <c r="J285" s="884">
        <v>18900</v>
      </c>
      <c r="K285" s="884">
        <v>15990</v>
      </c>
      <c r="L285" s="884">
        <v>12100</v>
      </c>
      <c r="M285" s="107">
        <f>L285*(1-1*'Скидка '!D$6)</f>
        <v>12100</v>
      </c>
    </row>
    <row r="286" spans="1:13" ht="15" customHeight="1">
      <c r="A286" s="152" t="s">
        <v>587</v>
      </c>
      <c r="B286" s="577" t="s">
        <v>591</v>
      </c>
      <c r="C286" s="134">
        <v>3.5</v>
      </c>
      <c r="D286" s="134">
        <v>4</v>
      </c>
      <c r="E286" s="135" t="s">
        <v>29</v>
      </c>
      <c r="F286" s="135" t="s">
        <v>823</v>
      </c>
      <c r="G286" s="135" t="s">
        <v>978</v>
      </c>
      <c r="H286" s="135"/>
      <c r="I286" s="163">
        <v>8.5</v>
      </c>
      <c r="J286" s="884">
        <v>20800</v>
      </c>
      <c r="K286" s="884">
        <v>17590</v>
      </c>
      <c r="L286" s="884">
        <v>13200</v>
      </c>
      <c r="M286" s="107">
        <f>L286*(1-1*'Скидка '!D$6)</f>
        <v>13200</v>
      </c>
    </row>
    <row r="287" spans="1:13" ht="15" customHeight="1" thickBot="1">
      <c r="A287" s="152" t="s">
        <v>588</v>
      </c>
      <c r="B287" s="577" t="s">
        <v>592</v>
      </c>
      <c r="C287" s="134">
        <v>5</v>
      </c>
      <c r="D287" s="134">
        <v>5.6</v>
      </c>
      <c r="E287" s="135" t="s">
        <v>29</v>
      </c>
      <c r="F287" s="135" t="s">
        <v>825</v>
      </c>
      <c r="G287" s="135" t="s">
        <v>283</v>
      </c>
      <c r="H287" s="135"/>
      <c r="I287" s="163">
        <v>12</v>
      </c>
      <c r="J287" s="884">
        <v>23700</v>
      </c>
      <c r="K287" s="884">
        <v>20090</v>
      </c>
      <c r="L287" s="884">
        <v>15100</v>
      </c>
      <c r="M287" s="107">
        <f>L287*(1-1*'Скидка '!D$6)</f>
        <v>15100</v>
      </c>
    </row>
    <row r="288" spans="1:13" ht="18" customHeight="1" thickBot="1">
      <c r="A288" s="152"/>
      <c r="B288" s="571" t="s">
        <v>1007</v>
      </c>
      <c r="C288" s="162"/>
      <c r="D288" s="481"/>
      <c r="E288" s="74"/>
      <c r="F288" s="481"/>
      <c r="G288" s="481"/>
      <c r="H288" s="113"/>
      <c r="I288" s="74"/>
      <c r="J288" s="882"/>
      <c r="K288" s="883"/>
      <c r="L288" s="889"/>
      <c r="M288" s="467"/>
    </row>
    <row r="289" spans="1:17" ht="15" customHeight="1">
      <c r="A289" s="152" t="s">
        <v>1122</v>
      </c>
      <c r="B289" s="577" t="s">
        <v>1123</v>
      </c>
      <c r="C289" s="471">
        <v>2.15</v>
      </c>
      <c r="D289" s="36">
        <v>2.5</v>
      </c>
      <c r="E289" s="135" t="s">
        <v>29</v>
      </c>
      <c r="F289" s="34" t="s">
        <v>298</v>
      </c>
      <c r="G289" s="34" t="s">
        <v>234</v>
      </c>
      <c r="H289" s="34"/>
      <c r="I289" s="165">
        <v>7.1</v>
      </c>
      <c r="J289" s="884">
        <v>20300</v>
      </c>
      <c r="K289" s="884">
        <v>17190</v>
      </c>
      <c r="L289" s="884">
        <v>13100</v>
      </c>
      <c r="M289" s="107">
        <f>L289*(1-1*'Скидка '!D$6)</f>
        <v>13100</v>
      </c>
    </row>
    <row r="290" spans="1:17" ht="15" customHeight="1">
      <c r="A290" s="152" t="s">
        <v>1124</v>
      </c>
      <c r="B290" s="577" t="s">
        <v>1125</v>
      </c>
      <c r="C290" s="471">
        <v>2.6</v>
      </c>
      <c r="D290" s="36">
        <v>2.7</v>
      </c>
      <c r="E290" s="135" t="s">
        <v>29</v>
      </c>
      <c r="F290" s="34" t="s">
        <v>824</v>
      </c>
      <c r="G290" s="34" t="s">
        <v>234</v>
      </c>
      <c r="H290" s="34"/>
      <c r="I290" s="165">
        <v>7.1</v>
      </c>
      <c r="J290" s="884">
        <v>20600</v>
      </c>
      <c r="K290" s="884">
        <v>17490</v>
      </c>
      <c r="L290" s="884">
        <v>13400</v>
      </c>
      <c r="M290" s="107">
        <f>L290*(1-1*'Скидка '!D$6)</f>
        <v>13400</v>
      </c>
    </row>
    <row r="291" spans="1:17" ht="15" customHeight="1">
      <c r="A291" s="152" t="s">
        <v>1126</v>
      </c>
      <c r="B291" s="577" t="s">
        <v>1127</v>
      </c>
      <c r="C291" s="471">
        <v>3.5</v>
      </c>
      <c r="D291" s="36">
        <v>3.8</v>
      </c>
      <c r="E291" s="135" t="s">
        <v>29</v>
      </c>
      <c r="F291" s="34" t="s">
        <v>998</v>
      </c>
      <c r="G291" s="34" t="s">
        <v>234</v>
      </c>
      <c r="H291" s="34"/>
      <c r="I291" s="165">
        <v>7.1</v>
      </c>
      <c r="J291" s="884">
        <v>22800</v>
      </c>
      <c r="K291" s="884">
        <v>19290</v>
      </c>
      <c r="L291" s="884">
        <v>14700</v>
      </c>
      <c r="M291" s="107">
        <f>L291*(1-1*'Скидка '!D$6)</f>
        <v>14700</v>
      </c>
    </row>
    <row r="292" spans="1:17" ht="15" customHeight="1">
      <c r="A292" s="152" t="s">
        <v>996</v>
      </c>
      <c r="B292" s="577" t="s">
        <v>997</v>
      </c>
      <c r="C292" s="471">
        <v>5</v>
      </c>
      <c r="D292" s="36">
        <v>5.6</v>
      </c>
      <c r="E292" s="135" t="s">
        <v>29</v>
      </c>
      <c r="F292" s="34" t="s">
        <v>999</v>
      </c>
      <c r="G292" s="34" t="s">
        <v>232</v>
      </c>
      <c r="H292" s="34"/>
      <c r="I292" s="165">
        <v>11</v>
      </c>
      <c r="J292" s="884">
        <v>28200</v>
      </c>
      <c r="K292" s="884">
        <v>23890</v>
      </c>
      <c r="L292" s="884">
        <v>18200</v>
      </c>
      <c r="M292" s="107">
        <f>L292*(1-1*'Скидка '!D$6)</f>
        <v>18200</v>
      </c>
    </row>
    <row r="293" spans="1:17" ht="18.75" customHeight="1">
      <c r="A293" s="152" t="s">
        <v>1413</v>
      </c>
      <c r="B293" s="577" t="s">
        <v>1414</v>
      </c>
      <c r="C293" s="471">
        <v>6.5</v>
      </c>
      <c r="D293" s="36">
        <v>7.1</v>
      </c>
      <c r="E293" s="135" t="s">
        <v>29</v>
      </c>
      <c r="F293" s="34" t="s">
        <v>1415</v>
      </c>
      <c r="G293" s="34" t="s">
        <v>231</v>
      </c>
      <c r="H293" s="34"/>
      <c r="I293" s="165">
        <v>11</v>
      </c>
      <c r="J293" s="884">
        <v>33900</v>
      </c>
      <c r="K293" s="884">
        <v>28690</v>
      </c>
      <c r="L293" s="884">
        <v>22200</v>
      </c>
      <c r="M293" s="107">
        <f>L293*(1-1*'Скидка '!D$6)</f>
        <v>22200</v>
      </c>
    </row>
    <row r="294" spans="1:17" ht="9.75" customHeight="1">
      <c r="A294" s="152"/>
      <c r="B294" s="681" t="s">
        <v>1677</v>
      </c>
      <c r="C294" s="471"/>
      <c r="D294" s="36"/>
      <c r="E294" s="34"/>
      <c r="F294" s="34"/>
      <c r="G294" s="34"/>
      <c r="H294" s="34"/>
      <c r="I294" s="165"/>
      <c r="J294" s="885"/>
      <c r="K294" s="885"/>
      <c r="L294" s="885"/>
      <c r="M294" s="531"/>
    </row>
    <row r="295" spans="1:17" ht="18.75" customHeight="1">
      <c r="A295" s="152" t="s">
        <v>1672</v>
      </c>
      <c r="B295" s="683" t="s">
        <v>1123</v>
      </c>
      <c r="C295" s="684">
        <v>2.15</v>
      </c>
      <c r="D295" s="684">
        <v>2.5</v>
      </c>
      <c r="E295" s="685" t="s">
        <v>29</v>
      </c>
      <c r="F295" s="685" t="s">
        <v>298</v>
      </c>
      <c r="G295" s="685" t="s">
        <v>234</v>
      </c>
      <c r="H295" s="685"/>
      <c r="I295" s="686">
        <v>7.1</v>
      </c>
      <c r="J295" s="726">
        <v>22200</v>
      </c>
      <c r="K295" s="726">
        <v>18790</v>
      </c>
      <c r="L295" s="726">
        <v>14300</v>
      </c>
      <c r="M295" s="107">
        <f>L295*(1-1*'Скидка '!D$6)</f>
        <v>14300</v>
      </c>
    </row>
    <row r="296" spans="1:17" ht="18.75" customHeight="1">
      <c r="A296" s="152" t="s">
        <v>1673</v>
      </c>
      <c r="B296" s="683" t="s">
        <v>1125</v>
      </c>
      <c r="C296" s="684">
        <v>2.6</v>
      </c>
      <c r="D296" s="684">
        <v>2.7</v>
      </c>
      <c r="E296" s="685" t="s">
        <v>29</v>
      </c>
      <c r="F296" s="685" t="s">
        <v>824</v>
      </c>
      <c r="G296" s="685" t="s">
        <v>234</v>
      </c>
      <c r="H296" s="685"/>
      <c r="I296" s="686">
        <v>7.1</v>
      </c>
      <c r="J296" s="726">
        <v>22500</v>
      </c>
      <c r="K296" s="726">
        <v>19090</v>
      </c>
      <c r="L296" s="726">
        <v>14600</v>
      </c>
      <c r="M296" s="107">
        <f>L296*(1-1*'Скидка '!D$6)</f>
        <v>14600</v>
      </c>
    </row>
    <row r="297" spans="1:17" ht="18.75" customHeight="1">
      <c r="A297" s="152" t="s">
        <v>1674</v>
      </c>
      <c r="B297" s="683" t="s">
        <v>1127</v>
      </c>
      <c r="C297" s="684">
        <v>3.5</v>
      </c>
      <c r="D297" s="684">
        <v>3.8</v>
      </c>
      <c r="E297" s="685" t="s">
        <v>29</v>
      </c>
      <c r="F297" s="685" t="s">
        <v>998</v>
      </c>
      <c r="G297" s="685" t="s">
        <v>234</v>
      </c>
      <c r="H297" s="685"/>
      <c r="I297" s="686">
        <v>7.1</v>
      </c>
      <c r="J297" s="726">
        <v>24700</v>
      </c>
      <c r="K297" s="726">
        <v>20890</v>
      </c>
      <c r="L297" s="726">
        <v>15900</v>
      </c>
      <c r="M297" s="107">
        <f>L297*(1-1*'Скидка '!D$6)</f>
        <v>15900</v>
      </c>
    </row>
    <row r="298" spans="1:17" ht="18.75" customHeight="1">
      <c r="A298" s="152" t="s">
        <v>1675</v>
      </c>
      <c r="B298" s="683" t="s">
        <v>997</v>
      </c>
      <c r="C298" s="684">
        <v>5</v>
      </c>
      <c r="D298" s="684">
        <v>5.6</v>
      </c>
      <c r="E298" s="685" t="s">
        <v>29</v>
      </c>
      <c r="F298" s="685" t="s">
        <v>999</v>
      </c>
      <c r="G298" s="685" t="s">
        <v>232</v>
      </c>
      <c r="H298" s="685"/>
      <c r="I298" s="686">
        <v>11</v>
      </c>
      <c r="J298" s="726">
        <v>30100</v>
      </c>
      <c r="K298" s="726">
        <v>25490</v>
      </c>
      <c r="L298" s="726">
        <v>19400</v>
      </c>
      <c r="M298" s="107">
        <f>L298*(1-1*'Скидка '!D$6)</f>
        <v>19400</v>
      </c>
    </row>
    <row r="299" spans="1:17" ht="18.75" customHeight="1">
      <c r="A299" s="152" t="s">
        <v>1676</v>
      </c>
      <c r="B299" s="683" t="s">
        <v>1414</v>
      </c>
      <c r="C299" s="684">
        <v>6.5</v>
      </c>
      <c r="D299" s="684">
        <v>7.1</v>
      </c>
      <c r="E299" s="685" t="s">
        <v>29</v>
      </c>
      <c r="F299" s="685" t="s">
        <v>1415</v>
      </c>
      <c r="G299" s="685" t="s">
        <v>231</v>
      </c>
      <c r="H299" s="685"/>
      <c r="I299" s="686">
        <v>11</v>
      </c>
      <c r="J299" s="726">
        <v>35700</v>
      </c>
      <c r="K299" s="726">
        <v>30290</v>
      </c>
      <c r="L299" s="726">
        <v>23400</v>
      </c>
      <c r="M299" s="107">
        <f>L299*(1-1*'Скидка '!D$6)</f>
        <v>23400</v>
      </c>
    </row>
    <row r="300" spans="1:17" ht="18" customHeight="1" thickBot="1">
      <c r="A300" s="152"/>
      <c r="B300" s="571" t="s">
        <v>934</v>
      </c>
      <c r="C300" s="162"/>
      <c r="D300" s="481"/>
      <c r="E300" s="74"/>
      <c r="F300" s="481"/>
      <c r="G300" s="481"/>
      <c r="H300" s="113"/>
      <c r="I300" s="74"/>
      <c r="J300" s="882"/>
      <c r="K300" s="883"/>
      <c r="L300" s="890"/>
      <c r="M300" s="682"/>
      <c r="N300" s="21"/>
    </row>
    <row r="301" spans="1:17" ht="15" customHeight="1">
      <c r="A301" s="152" t="s">
        <v>581</v>
      </c>
      <c r="B301" s="578" t="s">
        <v>583</v>
      </c>
      <c r="C301" s="36">
        <v>2.8</v>
      </c>
      <c r="D301" s="36">
        <v>3</v>
      </c>
      <c r="E301" s="34" t="s">
        <v>29</v>
      </c>
      <c r="F301" s="34" t="s">
        <v>830</v>
      </c>
      <c r="G301" s="34" t="s">
        <v>284</v>
      </c>
      <c r="H301" s="34"/>
      <c r="I301" s="165">
        <v>15</v>
      </c>
      <c r="J301" s="884">
        <v>50400</v>
      </c>
      <c r="K301" s="884">
        <v>42690</v>
      </c>
      <c r="L301" s="884">
        <v>28000</v>
      </c>
      <c r="M301" s="107">
        <f>L301*(1-1*'Скидка '!D$6)</f>
        <v>28000</v>
      </c>
      <c r="N301" s="21"/>
      <c r="O301" s="27"/>
      <c r="P301" s="911"/>
      <c r="Q301" s="27"/>
    </row>
    <row r="302" spans="1:17" ht="15" customHeight="1">
      <c r="A302" s="152" t="s">
        <v>582</v>
      </c>
      <c r="B302" s="578" t="s">
        <v>584</v>
      </c>
      <c r="C302" s="36">
        <v>3.52</v>
      </c>
      <c r="D302" s="36">
        <v>3.8</v>
      </c>
      <c r="E302" s="34" t="s">
        <v>29</v>
      </c>
      <c r="F302" s="34" t="s">
        <v>830</v>
      </c>
      <c r="G302" s="34" t="s">
        <v>284</v>
      </c>
      <c r="H302" s="34"/>
      <c r="I302" s="165">
        <v>15</v>
      </c>
      <c r="J302" s="884">
        <v>54400</v>
      </c>
      <c r="K302" s="884">
        <v>46090</v>
      </c>
      <c r="L302" s="884">
        <v>30300</v>
      </c>
      <c r="M302" s="107">
        <f>L302*(1-1*'Скидка '!D$6)</f>
        <v>30300</v>
      </c>
      <c r="N302" s="21"/>
      <c r="O302" s="27"/>
      <c r="P302" s="911"/>
      <c r="Q302" s="27"/>
    </row>
    <row r="303" spans="1:17" ht="9.75" customHeight="1">
      <c r="A303" s="152"/>
      <c r="B303" s="681" t="s">
        <v>1677</v>
      </c>
      <c r="C303" s="36"/>
      <c r="D303" s="36"/>
      <c r="E303" s="34"/>
      <c r="F303" s="34"/>
      <c r="G303" s="34"/>
      <c r="H303" s="34"/>
      <c r="I303" s="165"/>
      <c r="J303" s="885"/>
      <c r="K303" s="885"/>
      <c r="L303" s="885"/>
      <c r="M303" s="531"/>
      <c r="N303" s="21"/>
    </row>
    <row r="304" spans="1:17" ht="15" customHeight="1">
      <c r="A304" s="152" t="s">
        <v>2011</v>
      </c>
      <c r="B304" s="775" t="s">
        <v>583</v>
      </c>
      <c r="C304" s="776">
        <v>2.8</v>
      </c>
      <c r="D304" s="776">
        <v>3</v>
      </c>
      <c r="E304" s="777" t="s">
        <v>29</v>
      </c>
      <c r="F304" s="777" t="s">
        <v>830</v>
      </c>
      <c r="G304" s="777" t="s">
        <v>284</v>
      </c>
      <c r="H304" s="777"/>
      <c r="I304" s="778">
        <v>15</v>
      </c>
      <c r="J304" s="888">
        <v>52500</v>
      </c>
      <c r="K304" s="888">
        <v>44490</v>
      </c>
      <c r="L304" s="888">
        <v>29200</v>
      </c>
      <c r="M304" s="107">
        <f>L304*(1-1*'Скидка '!D$6)</f>
        <v>29200</v>
      </c>
      <c r="N304" s="21"/>
      <c r="O304" s="27"/>
      <c r="P304" s="911"/>
      <c r="Q304" s="27"/>
    </row>
    <row r="305" spans="1:17" ht="15" customHeight="1" thickBot="1">
      <c r="A305" s="152" t="s">
        <v>2012</v>
      </c>
      <c r="B305" s="775" t="s">
        <v>584</v>
      </c>
      <c r="C305" s="776">
        <v>3.52</v>
      </c>
      <c r="D305" s="776">
        <v>3.8</v>
      </c>
      <c r="E305" s="777" t="s">
        <v>29</v>
      </c>
      <c r="F305" s="777" t="s">
        <v>830</v>
      </c>
      <c r="G305" s="777" t="s">
        <v>284</v>
      </c>
      <c r="H305" s="777"/>
      <c r="I305" s="778">
        <v>15</v>
      </c>
      <c r="J305" s="888">
        <v>56500</v>
      </c>
      <c r="K305" s="888">
        <v>47890</v>
      </c>
      <c r="L305" s="888">
        <v>31500</v>
      </c>
      <c r="M305" s="107">
        <f>L305*(1-1*'Скидка '!D$6)</f>
        <v>31500</v>
      </c>
      <c r="N305" s="21"/>
      <c r="O305" s="27"/>
      <c r="P305" s="911"/>
      <c r="Q305" s="27"/>
    </row>
    <row r="306" spans="1:17" ht="18" customHeight="1" thickBot="1">
      <c r="A306" s="152"/>
      <c r="B306" s="571" t="s">
        <v>885</v>
      </c>
      <c r="C306" s="133"/>
      <c r="D306" s="481"/>
      <c r="E306" s="74"/>
      <c r="F306" s="481"/>
      <c r="G306" s="481"/>
      <c r="H306" s="113"/>
      <c r="I306" s="74"/>
      <c r="J306" s="882"/>
      <c r="K306" s="883"/>
      <c r="L306" s="889"/>
      <c r="M306" s="467"/>
      <c r="N306" s="21"/>
    </row>
    <row r="307" spans="1:17" ht="15" customHeight="1">
      <c r="A307" s="680" t="s">
        <v>1128</v>
      </c>
      <c r="B307" s="578" t="s">
        <v>1129</v>
      </c>
      <c r="C307" s="36">
        <v>2.6</v>
      </c>
      <c r="D307" s="36">
        <v>3</v>
      </c>
      <c r="E307" s="34" t="s">
        <v>29</v>
      </c>
      <c r="F307" s="34" t="s">
        <v>826</v>
      </c>
      <c r="G307" s="34" t="s">
        <v>831</v>
      </c>
      <c r="H307" s="34"/>
      <c r="I307" s="165">
        <v>18</v>
      </c>
      <c r="J307" s="884">
        <v>49400</v>
      </c>
      <c r="K307" s="884">
        <v>41890</v>
      </c>
      <c r="L307" s="884">
        <v>27500</v>
      </c>
      <c r="M307" s="107">
        <f>L307*(1-1*'Скидка '!D$6)</f>
        <v>27500</v>
      </c>
      <c r="N307" s="733"/>
    </row>
    <row r="308" spans="1:17" ht="15" customHeight="1">
      <c r="A308" s="680" t="s">
        <v>1130</v>
      </c>
      <c r="B308" s="578" t="s">
        <v>1131</v>
      </c>
      <c r="C308" s="36">
        <v>3.2</v>
      </c>
      <c r="D308" s="36">
        <v>3.7</v>
      </c>
      <c r="E308" s="34" t="s">
        <v>29</v>
      </c>
      <c r="F308" s="34" t="s">
        <v>826</v>
      </c>
      <c r="G308" s="34" t="s">
        <v>831</v>
      </c>
      <c r="H308" s="34"/>
      <c r="I308" s="165">
        <v>18</v>
      </c>
      <c r="J308" s="884">
        <v>52600</v>
      </c>
      <c r="K308" s="884">
        <v>44590</v>
      </c>
      <c r="L308" s="884">
        <v>29400</v>
      </c>
      <c r="M308" s="107">
        <f>L308*(1-1*'Скидка '!D$6)</f>
        <v>29400</v>
      </c>
      <c r="N308" s="733"/>
      <c r="O308" s="27"/>
      <c r="P308" s="911"/>
      <c r="Q308" s="27"/>
    </row>
    <row r="309" spans="1:17" ht="15" customHeight="1">
      <c r="A309" s="680" t="s">
        <v>1132</v>
      </c>
      <c r="B309" s="578" t="s">
        <v>1133</v>
      </c>
      <c r="C309" s="36">
        <v>5</v>
      </c>
      <c r="D309" s="36">
        <v>5.5</v>
      </c>
      <c r="E309" s="34" t="s">
        <v>29</v>
      </c>
      <c r="F309" s="34" t="s">
        <v>827</v>
      </c>
      <c r="G309" s="34" t="s">
        <v>832</v>
      </c>
      <c r="H309" s="34"/>
      <c r="I309" s="165">
        <v>24.5</v>
      </c>
      <c r="J309" s="884">
        <v>61200</v>
      </c>
      <c r="K309" s="884">
        <v>51890</v>
      </c>
      <c r="L309" s="884">
        <v>34200</v>
      </c>
      <c r="M309" s="107">
        <f>L309*(1-1*'Скидка '!D$6)</f>
        <v>34200</v>
      </c>
      <c r="O309" s="27"/>
      <c r="P309" s="911"/>
      <c r="Q309" s="27"/>
    </row>
    <row r="310" spans="1:17" ht="9.75" customHeight="1">
      <c r="A310" s="680"/>
      <c r="B310" s="681" t="s">
        <v>1677</v>
      </c>
      <c r="C310" s="36"/>
      <c r="D310" s="36"/>
      <c r="E310" s="34"/>
      <c r="F310" s="34"/>
      <c r="G310" s="34"/>
      <c r="H310" s="34"/>
      <c r="I310" s="165"/>
      <c r="J310" s="885"/>
      <c r="K310" s="885"/>
      <c r="L310" s="885"/>
      <c r="M310" s="531"/>
    </row>
    <row r="311" spans="1:17" ht="15" customHeight="1">
      <c r="A311" s="680" t="s">
        <v>2014</v>
      </c>
      <c r="B311" s="775" t="s">
        <v>1129</v>
      </c>
      <c r="C311" s="776">
        <v>2.6</v>
      </c>
      <c r="D311" s="776">
        <v>3</v>
      </c>
      <c r="E311" s="777" t="s">
        <v>29</v>
      </c>
      <c r="F311" s="777" t="s">
        <v>826</v>
      </c>
      <c r="G311" s="777" t="s">
        <v>831</v>
      </c>
      <c r="H311" s="777"/>
      <c r="I311" s="778">
        <v>18</v>
      </c>
      <c r="J311" s="888">
        <v>51600</v>
      </c>
      <c r="K311" s="888">
        <v>43690</v>
      </c>
      <c r="L311" s="888">
        <v>28800</v>
      </c>
      <c r="M311" s="107">
        <f>L311*(1-1*'Скидка '!D$6)</f>
        <v>28800</v>
      </c>
    </row>
    <row r="312" spans="1:17" ht="15" customHeight="1">
      <c r="A312" s="680" t="s">
        <v>2015</v>
      </c>
      <c r="B312" s="775" t="s">
        <v>1131</v>
      </c>
      <c r="C312" s="776">
        <v>3.2</v>
      </c>
      <c r="D312" s="776">
        <v>3.7</v>
      </c>
      <c r="E312" s="777" t="s">
        <v>29</v>
      </c>
      <c r="F312" s="777" t="s">
        <v>826</v>
      </c>
      <c r="G312" s="777" t="s">
        <v>831</v>
      </c>
      <c r="H312" s="777"/>
      <c r="I312" s="778">
        <v>18</v>
      </c>
      <c r="J312" s="888">
        <v>54700</v>
      </c>
      <c r="K312" s="888">
        <v>46390</v>
      </c>
      <c r="L312" s="888">
        <v>30600</v>
      </c>
      <c r="M312" s="107">
        <f>L312*(1-1*'Скидка '!D$6)</f>
        <v>30600</v>
      </c>
      <c r="O312" s="27"/>
      <c r="P312" s="911"/>
      <c r="Q312" s="27"/>
    </row>
    <row r="313" spans="1:17" ht="15" customHeight="1" thickBot="1">
      <c r="A313" s="680" t="s">
        <v>2016</v>
      </c>
      <c r="B313" s="775" t="s">
        <v>1133</v>
      </c>
      <c r="C313" s="776">
        <v>5</v>
      </c>
      <c r="D313" s="776">
        <v>5.5</v>
      </c>
      <c r="E313" s="777" t="s">
        <v>29</v>
      </c>
      <c r="F313" s="777" t="s">
        <v>827</v>
      </c>
      <c r="G313" s="777" t="s">
        <v>832</v>
      </c>
      <c r="H313" s="777"/>
      <c r="I313" s="778">
        <v>24.5</v>
      </c>
      <c r="J313" s="888">
        <v>63500</v>
      </c>
      <c r="K313" s="888">
        <v>53790</v>
      </c>
      <c r="L313" s="888">
        <v>35400</v>
      </c>
      <c r="M313" s="107">
        <f>L313*(1-1*'Скидка '!D$6)</f>
        <v>35400</v>
      </c>
      <c r="O313" s="27"/>
      <c r="P313" s="911"/>
      <c r="Q313" s="27"/>
    </row>
    <row r="314" spans="1:17" ht="18" customHeight="1" thickBot="1">
      <c r="A314" s="680"/>
      <c r="B314" s="571" t="s">
        <v>886</v>
      </c>
      <c r="C314" s="133"/>
      <c r="D314" s="481"/>
      <c r="E314" s="74"/>
      <c r="F314" s="481"/>
      <c r="G314" s="481"/>
      <c r="H314" s="113"/>
      <c r="I314" s="74"/>
      <c r="J314" s="882"/>
      <c r="K314" s="883"/>
      <c r="L314" s="889"/>
      <c r="M314" s="467"/>
      <c r="N314" s="21"/>
    </row>
    <row r="315" spans="1:17" ht="15" customHeight="1">
      <c r="A315" s="680" t="s">
        <v>1486</v>
      </c>
      <c r="B315" s="578" t="s">
        <v>1281</v>
      </c>
      <c r="C315" s="36">
        <v>3.5</v>
      </c>
      <c r="D315" s="36">
        <v>4</v>
      </c>
      <c r="E315" s="34" t="s">
        <v>29</v>
      </c>
      <c r="F315" s="34" t="s">
        <v>828</v>
      </c>
      <c r="G315" s="34" t="s">
        <v>833</v>
      </c>
      <c r="H315" s="34"/>
      <c r="I315" s="165">
        <v>15.5</v>
      </c>
      <c r="J315" s="884">
        <v>68300</v>
      </c>
      <c r="K315" s="884">
        <v>57890</v>
      </c>
      <c r="L315" s="884">
        <v>38000</v>
      </c>
      <c r="M315" s="107">
        <f>L315*(1-1*'Скидка '!D$6)</f>
        <v>38000</v>
      </c>
      <c r="N315" s="21"/>
    </row>
    <row r="316" spans="1:17" ht="15" customHeight="1">
      <c r="A316" s="680" t="s">
        <v>1487</v>
      </c>
      <c r="B316" s="578" t="s">
        <v>1282</v>
      </c>
      <c r="C316" s="36">
        <v>5</v>
      </c>
      <c r="D316" s="36">
        <v>5.5</v>
      </c>
      <c r="E316" s="34" t="s">
        <v>29</v>
      </c>
      <c r="F316" s="34" t="s">
        <v>829</v>
      </c>
      <c r="G316" s="34" t="s">
        <v>833</v>
      </c>
      <c r="H316" s="34"/>
      <c r="I316" s="165">
        <v>15.5</v>
      </c>
      <c r="J316" s="884">
        <v>70400</v>
      </c>
      <c r="K316" s="884">
        <v>59690</v>
      </c>
      <c r="L316" s="884">
        <v>39300</v>
      </c>
      <c r="M316" s="107">
        <f>L316*(1-1*'Скидка '!D$6)</f>
        <v>39300</v>
      </c>
      <c r="N316" s="21"/>
    </row>
    <row r="317" spans="1:17" ht="15" customHeight="1">
      <c r="A317" s="680" t="s">
        <v>1488</v>
      </c>
      <c r="B317" s="578" t="s">
        <v>1438</v>
      </c>
      <c r="C317" s="36">
        <v>6.5</v>
      </c>
      <c r="D317" s="36">
        <v>7.1</v>
      </c>
      <c r="E317" s="34" t="s">
        <v>29</v>
      </c>
      <c r="F317" s="34" t="s">
        <v>1147</v>
      </c>
      <c r="G317" s="34" t="s">
        <v>1148</v>
      </c>
      <c r="H317" s="34"/>
      <c r="I317" s="165">
        <v>23</v>
      </c>
      <c r="J317" s="884">
        <v>83700</v>
      </c>
      <c r="K317" s="884">
        <v>70890</v>
      </c>
      <c r="L317" s="884">
        <v>46600</v>
      </c>
      <c r="M317" s="107">
        <f>L317*(1-1*'Скидка '!D$6)</f>
        <v>46600</v>
      </c>
      <c r="N317" s="21"/>
    </row>
    <row r="318" spans="1:17" ht="9.75" customHeight="1">
      <c r="A318" s="680"/>
      <c r="B318" s="681" t="s">
        <v>1677</v>
      </c>
      <c r="C318" s="36"/>
      <c r="D318" s="36"/>
      <c r="E318" s="34"/>
      <c r="F318" s="34"/>
      <c r="G318" s="34"/>
      <c r="H318" s="34"/>
      <c r="I318" s="165"/>
      <c r="J318" s="885"/>
      <c r="K318" s="885"/>
      <c r="L318" s="885"/>
      <c r="M318" s="531"/>
      <c r="N318" s="21"/>
    </row>
    <row r="319" spans="1:17" ht="15" customHeight="1">
      <c r="A319" s="680" t="s">
        <v>2008</v>
      </c>
      <c r="B319" s="775" t="s">
        <v>2005</v>
      </c>
      <c r="C319" s="776">
        <v>3.5</v>
      </c>
      <c r="D319" s="776">
        <v>4</v>
      </c>
      <c r="E319" s="777" t="s">
        <v>29</v>
      </c>
      <c r="F319" s="777" t="s">
        <v>828</v>
      </c>
      <c r="G319" s="777" t="s">
        <v>833</v>
      </c>
      <c r="H319" s="777"/>
      <c r="I319" s="778">
        <v>15.5</v>
      </c>
      <c r="J319" s="888">
        <v>70400</v>
      </c>
      <c r="K319" s="888">
        <v>59690</v>
      </c>
      <c r="L319" s="888">
        <v>39300</v>
      </c>
      <c r="M319" s="107">
        <f>L319*(1-1*'Скидка '!D$6)</f>
        <v>39300</v>
      </c>
      <c r="N319" s="21"/>
    </row>
    <row r="320" spans="1:17" ht="15" customHeight="1">
      <c r="A320" s="680" t="s">
        <v>2009</v>
      </c>
      <c r="B320" s="775" t="s">
        <v>2006</v>
      </c>
      <c r="C320" s="776">
        <v>5</v>
      </c>
      <c r="D320" s="776">
        <v>5.5</v>
      </c>
      <c r="E320" s="777" t="s">
        <v>29</v>
      </c>
      <c r="F320" s="777" t="s">
        <v>829</v>
      </c>
      <c r="G320" s="777" t="s">
        <v>833</v>
      </c>
      <c r="H320" s="777"/>
      <c r="I320" s="778">
        <v>15.5</v>
      </c>
      <c r="J320" s="888">
        <v>72600</v>
      </c>
      <c r="K320" s="888">
        <v>61490</v>
      </c>
      <c r="L320" s="888">
        <v>40500</v>
      </c>
      <c r="M320" s="107">
        <f>L320*(1-1*'Скидка '!D$6)</f>
        <v>40500</v>
      </c>
      <c r="N320" s="21"/>
    </row>
    <row r="321" spans="1:14" ht="15" customHeight="1" thickBot="1">
      <c r="A321" s="680" t="s">
        <v>2010</v>
      </c>
      <c r="B321" s="775" t="s">
        <v>2007</v>
      </c>
      <c r="C321" s="776">
        <v>6.5</v>
      </c>
      <c r="D321" s="776">
        <v>7.1</v>
      </c>
      <c r="E321" s="777" t="s">
        <v>29</v>
      </c>
      <c r="F321" s="777" t="s">
        <v>1147</v>
      </c>
      <c r="G321" s="777" t="s">
        <v>1148</v>
      </c>
      <c r="H321" s="777"/>
      <c r="I321" s="778">
        <v>23</v>
      </c>
      <c r="J321" s="888">
        <v>85900</v>
      </c>
      <c r="K321" s="888">
        <v>72790</v>
      </c>
      <c r="L321" s="888">
        <v>47900</v>
      </c>
      <c r="M321" s="107">
        <f>L321*(1-1*'Скидка '!D$6)</f>
        <v>47900</v>
      </c>
      <c r="N321" s="21"/>
    </row>
    <row r="322" spans="1:14" ht="18" customHeight="1" thickBot="1">
      <c r="A322" s="680"/>
      <c r="B322" s="571" t="s">
        <v>1433</v>
      </c>
      <c r="C322" s="133"/>
      <c r="D322" s="481"/>
      <c r="E322" s="74"/>
      <c r="F322" s="481"/>
      <c r="G322" s="481"/>
      <c r="H322" s="113"/>
      <c r="I322" s="74"/>
      <c r="J322" s="882"/>
      <c r="K322" s="883"/>
      <c r="L322" s="889"/>
      <c r="M322" s="467"/>
      <c r="N322" s="21"/>
    </row>
    <row r="323" spans="1:14" ht="15" customHeight="1">
      <c r="A323" s="152" t="s">
        <v>1334</v>
      </c>
      <c r="B323" s="578" t="s">
        <v>1434</v>
      </c>
      <c r="C323" s="36">
        <v>6.5</v>
      </c>
      <c r="D323" s="36">
        <v>7.1</v>
      </c>
      <c r="E323" s="34" t="s">
        <v>29</v>
      </c>
      <c r="F323" s="34" t="s">
        <v>1152</v>
      </c>
      <c r="G323" s="34" t="s">
        <v>76</v>
      </c>
      <c r="H323" s="34"/>
      <c r="I323" s="165">
        <v>37</v>
      </c>
      <c r="J323" s="891">
        <v>79200</v>
      </c>
      <c r="K323" s="891">
        <v>67090</v>
      </c>
      <c r="L323" s="891">
        <v>44100</v>
      </c>
      <c r="M323" s="107">
        <f>L323*(1-1*'Скидка '!D$6)</f>
        <v>44100</v>
      </c>
      <c r="N323" s="21"/>
    </row>
    <row r="324" spans="1:14" ht="9.75" customHeight="1">
      <c r="A324" s="152"/>
      <c r="B324" s="681" t="s">
        <v>1677</v>
      </c>
      <c r="C324" s="36"/>
      <c r="D324" s="36"/>
      <c r="E324" s="34"/>
      <c r="F324" s="34"/>
      <c r="G324" s="34"/>
      <c r="H324" s="34"/>
      <c r="I324" s="165"/>
      <c r="J324" s="892"/>
      <c r="K324" s="892"/>
      <c r="L324" s="892"/>
      <c r="M324" s="531"/>
      <c r="N324" s="21"/>
    </row>
    <row r="325" spans="1:14" ht="15" customHeight="1">
      <c r="A325" s="152" t="s">
        <v>2013</v>
      </c>
      <c r="B325" s="775" t="s">
        <v>1434</v>
      </c>
      <c r="C325" s="776">
        <v>6.5</v>
      </c>
      <c r="D325" s="776">
        <v>7.1</v>
      </c>
      <c r="E325" s="777" t="s">
        <v>29</v>
      </c>
      <c r="F325" s="777" t="s">
        <v>1152</v>
      </c>
      <c r="G325" s="777" t="s">
        <v>76</v>
      </c>
      <c r="H325" s="777"/>
      <c r="I325" s="778">
        <v>37</v>
      </c>
      <c r="J325" s="893">
        <v>81400</v>
      </c>
      <c r="K325" s="893">
        <v>68990</v>
      </c>
      <c r="L325" s="893">
        <v>45300</v>
      </c>
      <c r="M325" s="107">
        <f>L325*(1-1*'Скидка '!D$6)</f>
        <v>45300</v>
      </c>
      <c r="N325" s="21"/>
    </row>
    <row r="326" spans="1:14" ht="21" customHeight="1" thickBot="1">
      <c r="A326" s="151"/>
      <c r="B326" s="568" t="s">
        <v>1000</v>
      </c>
      <c r="C326" s="157"/>
      <c r="D326" s="157"/>
      <c r="E326" s="158"/>
      <c r="F326" s="159"/>
      <c r="G326" s="158"/>
      <c r="H326" s="158"/>
      <c r="I326" s="158"/>
      <c r="J326" s="875"/>
      <c r="K326" s="875"/>
      <c r="L326" s="875"/>
      <c r="M326" s="160"/>
      <c r="N326" s="21"/>
    </row>
    <row r="327" spans="1:14" ht="18" customHeight="1" thickBot="1">
      <c r="A327" s="152"/>
      <c r="B327" s="571" t="s">
        <v>1001</v>
      </c>
      <c r="C327" s="133"/>
      <c r="D327" s="481"/>
      <c r="E327" s="74"/>
      <c r="F327" s="481"/>
      <c r="G327" s="603" t="s">
        <v>1550</v>
      </c>
      <c r="H327" s="113"/>
      <c r="I327" s="74"/>
      <c r="J327" s="882"/>
      <c r="K327" s="883"/>
      <c r="L327" s="889"/>
      <c r="M327" s="467"/>
    </row>
    <row r="328" spans="1:14" ht="15" customHeight="1">
      <c r="A328" s="152" t="s">
        <v>224</v>
      </c>
      <c r="B328" s="579" t="s">
        <v>22</v>
      </c>
      <c r="C328" s="134" t="s">
        <v>553</v>
      </c>
      <c r="D328" s="134" t="s">
        <v>554</v>
      </c>
      <c r="E328" s="135" t="s">
        <v>15</v>
      </c>
      <c r="F328" s="135">
        <v>59</v>
      </c>
      <c r="G328" s="135">
        <v>100</v>
      </c>
      <c r="H328" s="135" t="s">
        <v>23</v>
      </c>
      <c r="I328" s="136">
        <v>82</v>
      </c>
      <c r="J328" s="884">
        <v>198600</v>
      </c>
      <c r="K328" s="884">
        <v>168290</v>
      </c>
      <c r="L328" s="884">
        <v>128400</v>
      </c>
      <c r="M328" s="107">
        <f>L328*(1-1*'Скидка '!D$6)</f>
        <v>128400</v>
      </c>
    </row>
    <row r="329" spans="1:14" ht="15" customHeight="1">
      <c r="A329" s="152" t="s">
        <v>225</v>
      </c>
      <c r="B329" s="577" t="s">
        <v>56</v>
      </c>
      <c r="C329" s="134">
        <v>16</v>
      </c>
      <c r="D329" s="134">
        <v>18</v>
      </c>
      <c r="E329" s="135" t="s">
        <v>220</v>
      </c>
      <c r="F329" s="135">
        <v>60</v>
      </c>
      <c r="G329" s="135">
        <v>100</v>
      </c>
      <c r="H329" s="135" t="s">
        <v>57</v>
      </c>
      <c r="I329" s="136">
        <v>108</v>
      </c>
      <c r="J329" s="884">
        <v>220600</v>
      </c>
      <c r="K329" s="884">
        <v>186990</v>
      </c>
      <c r="L329" s="884">
        <v>141900</v>
      </c>
      <c r="M329" s="107">
        <f>L329*(1-1*'Скидка '!D$6)</f>
        <v>141900</v>
      </c>
    </row>
    <row r="330" spans="1:14" ht="15" customHeight="1" thickBot="1">
      <c r="A330" s="152" t="s">
        <v>226</v>
      </c>
      <c r="B330" s="579" t="s">
        <v>1136</v>
      </c>
      <c r="C330" s="134" t="s">
        <v>550</v>
      </c>
      <c r="D330" s="134" t="s">
        <v>551</v>
      </c>
      <c r="E330" s="135" t="s">
        <v>15</v>
      </c>
      <c r="F330" s="135"/>
      <c r="G330" s="135"/>
      <c r="H330" s="135" t="s">
        <v>1473</v>
      </c>
      <c r="I330" s="136">
        <v>7.4</v>
      </c>
      <c r="J330" s="884">
        <v>27200</v>
      </c>
      <c r="K330" s="884">
        <v>24090</v>
      </c>
      <c r="L330" s="884">
        <v>18400</v>
      </c>
      <c r="M330" s="107">
        <f>L330*(1-1*'Скидка '!D$6)</f>
        <v>18400</v>
      </c>
    </row>
    <row r="331" spans="1:14" ht="18" customHeight="1" thickBot="1">
      <c r="A331" s="152"/>
      <c r="B331" s="571" t="s">
        <v>2087</v>
      </c>
      <c r="C331" s="133"/>
      <c r="D331" s="481"/>
      <c r="E331" s="74"/>
      <c r="F331" s="481"/>
      <c r="G331" s="481"/>
      <c r="H331" s="113"/>
      <c r="I331" s="74"/>
      <c r="J331" s="882"/>
      <c r="K331" s="883"/>
      <c r="L331" s="889"/>
      <c r="M331" s="467"/>
    </row>
    <row r="332" spans="1:14" ht="15" customHeight="1">
      <c r="A332" s="152" t="s">
        <v>2079</v>
      </c>
      <c r="B332" s="577" t="s">
        <v>2083</v>
      </c>
      <c r="C332" s="134">
        <v>2.6</v>
      </c>
      <c r="D332" s="134">
        <v>2.8</v>
      </c>
      <c r="E332" s="135" t="s">
        <v>15</v>
      </c>
      <c r="F332" s="135" t="s">
        <v>285</v>
      </c>
      <c r="G332" s="135" t="s">
        <v>63</v>
      </c>
      <c r="H332" s="135"/>
      <c r="I332" s="163">
        <v>8.5</v>
      </c>
      <c r="J332" s="884">
        <v>23800</v>
      </c>
      <c r="K332" s="884">
        <v>20190</v>
      </c>
      <c r="L332" s="884">
        <v>15200</v>
      </c>
      <c r="M332" s="107">
        <f>L332*(1-1*'Скидка '!D$6)</f>
        <v>15200</v>
      </c>
    </row>
    <row r="333" spans="1:14" ht="15" customHeight="1" thickBot="1">
      <c r="A333" s="152" t="s">
        <v>2080</v>
      </c>
      <c r="B333" s="577" t="s">
        <v>2084</v>
      </c>
      <c r="C333" s="134">
        <v>3.5</v>
      </c>
      <c r="D333" s="134">
        <v>3.9</v>
      </c>
      <c r="E333" s="135" t="s">
        <v>15</v>
      </c>
      <c r="F333" s="135" t="s">
        <v>286</v>
      </c>
      <c r="G333" s="135" t="s">
        <v>63</v>
      </c>
      <c r="H333" s="135"/>
      <c r="I333" s="163">
        <v>8.5</v>
      </c>
      <c r="J333" s="884">
        <v>24700</v>
      </c>
      <c r="K333" s="884">
        <v>20890</v>
      </c>
      <c r="L333" s="884">
        <v>15700</v>
      </c>
      <c r="M333" s="107">
        <f>L333*(1-1*'Скидка '!D$6)</f>
        <v>15700</v>
      </c>
    </row>
    <row r="334" spans="1:14" ht="18" customHeight="1" thickBot="1">
      <c r="A334" s="152"/>
      <c r="B334" s="571" t="s">
        <v>2088</v>
      </c>
      <c r="C334" s="133"/>
      <c r="D334" s="481"/>
      <c r="E334" s="74"/>
      <c r="F334" s="481"/>
      <c r="G334" s="481"/>
      <c r="H334" s="113"/>
      <c r="I334" s="74"/>
      <c r="J334" s="882"/>
      <c r="K334" s="883"/>
      <c r="L334" s="889"/>
      <c r="M334" s="467"/>
    </row>
    <row r="335" spans="1:14" ht="15" customHeight="1">
      <c r="A335" s="152" t="s">
        <v>2081</v>
      </c>
      <c r="B335" s="577" t="s">
        <v>2085</v>
      </c>
      <c r="C335" s="134">
        <v>2.6</v>
      </c>
      <c r="D335" s="134">
        <v>2.8</v>
      </c>
      <c r="E335" s="135" t="s">
        <v>15</v>
      </c>
      <c r="F335" s="135" t="s">
        <v>285</v>
      </c>
      <c r="G335" s="135" t="s">
        <v>2102</v>
      </c>
      <c r="H335" s="135"/>
      <c r="I335" s="163">
        <v>8.5</v>
      </c>
      <c r="J335" s="884">
        <v>23800</v>
      </c>
      <c r="K335" s="884">
        <v>20190</v>
      </c>
      <c r="L335" s="884">
        <v>15200</v>
      </c>
      <c r="M335" s="107">
        <f>L335*(1-1*'Скидка '!D$6)</f>
        <v>15200</v>
      </c>
    </row>
    <row r="336" spans="1:14" ht="15" customHeight="1">
      <c r="A336" s="152" t="s">
        <v>2082</v>
      </c>
      <c r="B336" s="577" t="s">
        <v>2086</v>
      </c>
      <c r="C336" s="134">
        <v>3.5</v>
      </c>
      <c r="D336" s="134">
        <v>3.9</v>
      </c>
      <c r="E336" s="135" t="s">
        <v>15</v>
      </c>
      <c r="F336" s="135" t="s">
        <v>286</v>
      </c>
      <c r="G336" s="135" t="s">
        <v>2102</v>
      </c>
      <c r="H336" s="135"/>
      <c r="I336" s="163">
        <v>8.5</v>
      </c>
      <c r="J336" s="884">
        <v>24700</v>
      </c>
      <c r="K336" s="884">
        <v>20890</v>
      </c>
      <c r="L336" s="884">
        <v>15700</v>
      </c>
      <c r="M336" s="107">
        <f>L336*(1-1*'Скидка '!D$6)</f>
        <v>15700</v>
      </c>
    </row>
    <row r="337" spans="1:13" ht="31.5" customHeight="1">
      <c r="A337" s="154"/>
      <c r="B337" s="568" t="s">
        <v>304</v>
      </c>
      <c r="C337" s="950" t="s">
        <v>1464</v>
      </c>
      <c r="D337" s="950"/>
      <c r="E337" s="951" t="s">
        <v>1465</v>
      </c>
      <c r="F337" s="952" t="s">
        <v>1466</v>
      </c>
      <c r="G337" s="953" t="s">
        <v>1467</v>
      </c>
      <c r="H337" s="954"/>
      <c r="I337" s="951" t="s">
        <v>1478</v>
      </c>
      <c r="J337" s="873" t="s">
        <v>1468</v>
      </c>
      <c r="K337" s="873" t="s">
        <v>1469</v>
      </c>
      <c r="L337" s="873" t="s">
        <v>1470</v>
      </c>
      <c r="M337" s="170" t="s">
        <v>1471</v>
      </c>
    </row>
    <row r="338" spans="1:13" ht="27" customHeight="1" thickBot="1">
      <c r="A338" s="154"/>
      <c r="B338" s="568"/>
      <c r="C338" s="171" t="s">
        <v>8</v>
      </c>
      <c r="D338" s="171" t="s">
        <v>9</v>
      </c>
      <c r="E338" s="951"/>
      <c r="F338" s="952"/>
      <c r="G338" s="955" t="s">
        <v>424</v>
      </c>
      <c r="H338" s="956"/>
      <c r="I338" s="951"/>
      <c r="J338" s="874"/>
      <c r="K338" s="874"/>
      <c r="L338" s="874"/>
      <c r="M338" s="173"/>
    </row>
    <row r="339" spans="1:13" ht="29.25" customHeight="1" thickBot="1">
      <c r="A339" s="152"/>
      <c r="B339" s="571" t="s">
        <v>703</v>
      </c>
      <c r="C339" s="133"/>
      <c r="D339" s="112"/>
      <c r="E339" s="74"/>
      <c r="F339" s="112"/>
      <c r="G339" s="112"/>
      <c r="H339" s="113"/>
      <c r="I339" s="74"/>
      <c r="J339" s="882"/>
      <c r="K339" s="883"/>
      <c r="L339" s="946" t="s">
        <v>117</v>
      </c>
      <c r="M339" s="947"/>
    </row>
    <row r="340" spans="1:13" ht="15" customHeight="1">
      <c r="A340" s="232" t="s">
        <v>417</v>
      </c>
      <c r="B340" s="372" t="s">
        <v>418</v>
      </c>
      <c r="C340" s="223">
        <v>2.0499999999999998</v>
      </c>
      <c r="D340" s="223" t="s">
        <v>10</v>
      </c>
      <c r="E340" s="233" t="s">
        <v>704</v>
      </c>
      <c r="F340" s="210" t="s">
        <v>189</v>
      </c>
      <c r="G340" s="990" t="s">
        <v>190</v>
      </c>
      <c r="H340" s="991"/>
      <c r="I340" s="532">
        <v>21</v>
      </c>
      <c r="J340" s="884">
        <v>28299</v>
      </c>
      <c r="K340" s="884">
        <v>28299</v>
      </c>
      <c r="L340" s="884">
        <v>22968</v>
      </c>
      <c r="M340" s="107">
        <f>L340*(1-1*'Скидка '!D$9)</f>
        <v>22968</v>
      </c>
    </row>
    <row r="341" spans="1:13" ht="18" customHeight="1" thickBot="1">
      <c r="A341" s="222" t="s">
        <v>419</v>
      </c>
      <c r="B341" s="412" t="s">
        <v>420</v>
      </c>
      <c r="C341" s="36">
        <v>2.4900000000000002</v>
      </c>
      <c r="D341" s="36" t="s">
        <v>10</v>
      </c>
      <c r="E341" s="6" t="s">
        <v>184</v>
      </c>
      <c r="F341" s="34" t="s">
        <v>411</v>
      </c>
      <c r="G341" s="992" t="s">
        <v>190</v>
      </c>
      <c r="H341" s="991"/>
      <c r="I341" s="533">
        <v>24.5</v>
      </c>
      <c r="J341" s="884">
        <v>31699</v>
      </c>
      <c r="K341" s="884">
        <v>31699</v>
      </c>
      <c r="L341" s="884">
        <v>25815</v>
      </c>
      <c r="M341" s="107">
        <f>L341*(1-1*'Скидка '!D$9)</f>
        <v>25815</v>
      </c>
    </row>
    <row r="342" spans="1:13" ht="18" customHeight="1" thickBot="1">
      <c r="A342" s="33"/>
      <c r="B342" s="571" t="s">
        <v>2058</v>
      </c>
      <c r="C342" s="133"/>
      <c r="D342" s="112"/>
      <c r="E342" s="74"/>
      <c r="F342" s="112"/>
      <c r="G342" s="112"/>
      <c r="H342" s="113"/>
      <c r="I342" s="74"/>
      <c r="J342" s="882"/>
      <c r="K342" s="883"/>
      <c r="L342" s="946" t="s">
        <v>117</v>
      </c>
      <c r="M342" s="947"/>
    </row>
    <row r="343" spans="1:13" ht="18" customHeight="1">
      <c r="A343" s="33" t="s">
        <v>2059</v>
      </c>
      <c r="B343" s="372" t="s">
        <v>2061</v>
      </c>
      <c r="C343" s="223">
        <v>2.0499999999999998</v>
      </c>
      <c r="D343" s="223" t="s">
        <v>10</v>
      </c>
      <c r="E343" s="233" t="s">
        <v>704</v>
      </c>
      <c r="F343" s="210" t="s">
        <v>189</v>
      </c>
      <c r="G343" s="990" t="s">
        <v>190</v>
      </c>
      <c r="H343" s="991"/>
      <c r="I343" s="532">
        <v>21</v>
      </c>
      <c r="J343" s="884">
        <v>28299</v>
      </c>
      <c r="K343" s="884">
        <v>28299</v>
      </c>
      <c r="L343" s="884">
        <v>22968</v>
      </c>
      <c r="M343" s="107">
        <f>L343*(1-1*'Скидка '!D$9)</f>
        <v>22968</v>
      </c>
    </row>
    <row r="344" spans="1:13" ht="18" customHeight="1" thickBot="1">
      <c r="A344" s="33" t="s">
        <v>2060</v>
      </c>
      <c r="B344" s="412" t="s">
        <v>2062</v>
      </c>
      <c r="C344" s="36">
        <v>2.4900000000000002</v>
      </c>
      <c r="D344" s="36" t="s">
        <v>10</v>
      </c>
      <c r="E344" s="6" t="s">
        <v>184</v>
      </c>
      <c r="F344" s="34" t="s">
        <v>411</v>
      </c>
      <c r="G344" s="992" t="s">
        <v>190</v>
      </c>
      <c r="H344" s="991"/>
      <c r="I344" s="533">
        <v>24.5</v>
      </c>
      <c r="J344" s="884">
        <v>31699</v>
      </c>
      <c r="K344" s="884">
        <v>31699</v>
      </c>
      <c r="L344" s="884">
        <v>25815</v>
      </c>
      <c r="M344" s="107">
        <f>L344*(1-1*'Скидка '!D$9)</f>
        <v>25815</v>
      </c>
    </row>
    <row r="345" spans="1:13" ht="26.25" customHeight="1" thickBot="1">
      <c r="A345" s="33"/>
      <c r="B345" s="571" t="s">
        <v>1482</v>
      </c>
      <c r="C345" s="133"/>
      <c r="D345" s="112"/>
      <c r="E345" s="74"/>
      <c r="F345" s="112"/>
      <c r="G345" s="112"/>
      <c r="H345" s="113"/>
      <c r="I345" s="534"/>
      <c r="J345" s="882"/>
      <c r="K345" s="883"/>
      <c r="L345" s="946" t="s">
        <v>117</v>
      </c>
      <c r="M345" s="947"/>
    </row>
    <row r="346" spans="1:13" ht="15" customHeight="1">
      <c r="A346" s="33" t="s">
        <v>1342</v>
      </c>
      <c r="B346" s="412" t="s">
        <v>1343</v>
      </c>
      <c r="C346" s="36">
        <v>2.6</v>
      </c>
      <c r="D346" s="36" t="s">
        <v>10</v>
      </c>
      <c r="E346" s="6" t="s">
        <v>184</v>
      </c>
      <c r="F346" s="34" t="s">
        <v>185</v>
      </c>
      <c r="G346" s="992" t="s">
        <v>1347</v>
      </c>
      <c r="H346" s="991"/>
      <c r="I346" s="535">
        <v>25.5</v>
      </c>
      <c r="J346" s="885">
        <v>39599</v>
      </c>
      <c r="K346" s="885">
        <v>39599</v>
      </c>
      <c r="L346" s="885">
        <v>32220</v>
      </c>
      <c r="M346" s="107">
        <f>L346*(1-1*'Скидка '!D$9)</f>
        <v>32220</v>
      </c>
    </row>
    <row r="347" spans="1:13" ht="15" customHeight="1">
      <c r="A347" s="33" t="s">
        <v>1344</v>
      </c>
      <c r="B347" s="412" t="s">
        <v>1345</v>
      </c>
      <c r="C347" s="36">
        <v>3.5</v>
      </c>
      <c r="D347" s="36" t="s">
        <v>10</v>
      </c>
      <c r="E347" s="6" t="s">
        <v>184</v>
      </c>
      <c r="F347" s="34" t="s">
        <v>1346</v>
      </c>
      <c r="G347" s="992" t="s">
        <v>1348</v>
      </c>
      <c r="H347" s="991"/>
      <c r="I347" s="535">
        <v>31.3</v>
      </c>
      <c r="J347" s="885">
        <v>46299</v>
      </c>
      <c r="K347" s="885">
        <v>46299</v>
      </c>
      <c r="L347" s="885">
        <v>37608</v>
      </c>
      <c r="M347" s="107">
        <f>L347*(1-1*'Скидка '!D$9)</f>
        <v>37608</v>
      </c>
    </row>
    <row r="348" spans="1:13" ht="59.25" customHeight="1">
      <c r="A348" s="33"/>
      <c r="B348" s="568" t="s">
        <v>1929</v>
      </c>
      <c r="C348" s="158" t="s">
        <v>1352</v>
      </c>
      <c r="D348" s="158" t="s">
        <v>1353</v>
      </c>
      <c r="E348" s="158" t="s">
        <v>1354</v>
      </c>
      <c r="F348" s="159" t="s">
        <v>1355</v>
      </c>
      <c r="G348" s="1007" t="s">
        <v>1356</v>
      </c>
      <c r="H348" s="1008"/>
      <c r="I348" s="158" t="s">
        <v>100</v>
      </c>
      <c r="J348" s="873" t="s">
        <v>1468</v>
      </c>
      <c r="K348" s="873" t="s">
        <v>1469</v>
      </c>
      <c r="L348" s="873" t="s">
        <v>1470</v>
      </c>
      <c r="M348" s="170" t="s">
        <v>1471</v>
      </c>
    </row>
    <row r="349" spans="1:13" ht="15" customHeight="1">
      <c r="A349" s="33"/>
      <c r="B349" s="571" t="s">
        <v>1351</v>
      </c>
      <c r="C349" s="133"/>
      <c r="D349" s="112"/>
      <c r="E349" s="74"/>
      <c r="F349" s="112"/>
      <c r="G349" s="112"/>
      <c r="H349" s="113"/>
      <c r="I349" s="74"/>
      <c r="J349" s="882"/>
      <c r="K349" s="883"/>
      <c r="L349" s="883"/>
      <c r="M349" s="531"/>
    </row>
    <row r="350" spans="1:13" ht="15" customHeight="1" thickBot="1">
      <c r="A350" s="33" t="s">
        <v>1349</v>
      </c>
      <c r="B350" s="578" t="s">
        <v>1350</v>
      </c>
      <c r="C350" s="34">
        <v>12</v>
      </c>
      <c r="D350" s="34">
        <v>2</v>
      </c>
      <c r="E350" s="34">
        <v>100</v>
      </c>
      <c r="F350" s="34">
        <v>40</v>
      </c>
      <c r="G350" s="1009" t="s">
        <v>1357</v>
      </c>
      <c r="H350" s="991"/>
      <c r="I350" s="34">
        <v>11</v>
      </c>
      <c r="J350" s="885">
        <v>17299</v>
      </c>
      <c r="K350" s="885">
        <v>16190</v>
      </c>
      <c r="L350" s="885">
        <v>13217</v>
      </c>
      <c r="M350" s="107">
        <f>L350*(1-1*'Скидка '!D$9)</f>
        <v>13217</v>
      </c>
    </row>
    <row r="351" spans="1:13" ht="18" customHeight="1" thickBot="1">
      <c r="A351" s="33"/>
      <c r="B351" s="571" t="s">
        <v>937</v>
      </c>
      <c r="C351" s="133"/>
      <c r="D351" s="112"/>
      <c r="E351" s="74"/>
      <c r="F351" s="112"/>
      <c r="G351" s="112"/>
      <c r="H351" s="113"/>
      <c r="I351" s="74"/>
      <c r="J351" s="882"/>
      <c r="K351" s="883"/>
      <c r="L351" s="946" t="s">
        <v>117</v>
      </c>
      <c r="M351" s="947"/>
    </row>
    <row r="352" spans="1:13" ht="15" customHeight="1">
      <c r="A352" s="21"/>
      <c r="B352" s="584" t="s">
        <v>115</v>
      </c>
      <c r="C352" s="976" t="s">
        <v>539</v>
      </c>
      <c r="D352" s="977"/>
      <c r="E352" s="977"/>
      <c r="F352" s="977"/>
      <c r="G352" s="977"/>
      <c r="H352" s="977"/>
      <c r="I352" s="978"/>
      <c r="J352" s="873" t="s">
        <v>503</v>
      </c>
      <c r="K352" s="873" t="s">
        <v>504</v>
      </c>
      <c r="L352" s="873" t="s">
        <v>405</v>
      </c>
      <c r="M352" s="170" t="s">
        <v>55</v>
      </c>
    </row>
    <row r="353" spans="1:16" ht="42.75" customHeight="1">
      <c r="A353" s="33" t="s">
        <v>1462</v>
      </c>
      <c r="B353" s="412" t="s">
        <v>952</v>
      </c>
      <c r="C353" s="985" t="s">
        <v>956</v>
      </c>
      <c r="D353" s="985"/>
      <c r="E353" s="985"/>
      <c r="F353" s="985"/>
      <c r="G353" s="985"/>
      <c r="H353" s="985"/>
      <c r="I353" s="985"/>
      <c r="J353" s="885">
        <v>1599</v>
      </c>
      <c r="K353" s="885">
        <v>1599</v>
      </c>
      <c r="L353" s="885">
        <v>1109</v>
      </c>
      <c r="M353" s="107">
        <f>L353*(1-1*'Скидка '!D$12)</f>
        <v>1109</v>
      </c>
    </row>
    <row r="354" spans="1:16" ht="30" customHeight="1">
      <c r="A354" s="154"/>
      <c r="B354" s="568" t="s">
        <v>888</v>
      </c>
      <c r="C354" s="157"/>
      <c r="D354" s="157"/>
      <c r="E354" s="158"/>
      <c r="F354" s="159"/>
      <c r="G354" s="158"/>
      <c r="H354" s="158"/>
      <c r="I354" s="158"/>
      <c r="J354" s="875"/>
      <c r="K354" s="875"/>
      <c r="L354" s="875"/>
      <c r="M354" s="160"/>
    </row>
    <row r="355" spans="1:16" ht="36" customHeight="1">
      <c r="A355" s="156"/>
      <c r="B355" s="584" t="s">
        <v>115</v>
      </c>
      <c r="C355" s="976" t="s">
        <v>539</v>
      </c>
      <c r="D355" s="977"/>
      <c r="E355" s="977"/>
      <c r="F355" s="977"/>
      <c r="G355" s="977"/>
      <c r="H355" s="977"/>
      <c r="I355" s="978"/>
      <c r="J355" s="873" t="s">
        <v>503</v>
      </c>
      <c r="K355" s="873" t="s">
        <v>504</v>
      </c>
      <c r="L355" s="873" t="s">
        <v>405</v>
      </c>
      <c r="M355" s="170" t="s">
        <v>55</v>
      </c>
    </row>
    <row r="356" spans="1:16" ht="15" customHeight="1">
      <c r="A356" s="152" t="s">
        <v>408</v>
      </c>
      <c r="B356" s="373" t="s">
        <v>409</v>
      </c>
      <c r="C356" s="979" t="s">
        <v>540</v>
      </c>
      <c r="D356" s="980"/>
      <c r="E356" s="980"/>
      <c r="F356" s="980"/>
      <c r="G356" s="980"/>
      <c r="H356" s="980"/>
      <c r="I356" s="981"/>
      <c r="J356" s="894">
        <v>3990</v>
      </c>
      <c r="K356" s="894">
        <v>3490</v>
      </c>
      <c r="L356" s="894">
        <v>2600</v>
      </c>
      <c r="M356" s="107">
        <f>L356*(1-1*'Скидка '!D$7)</f>
        <v>2600</v>
      </c>
    </row>
    <row r="357" spans="1:16" ht="15" customHeight="1">
      <c r="A357" s="152" t="s">
        <v>543</v>
      </c>
      <c r="B357" s="727" t="s">
        <v>542</v>
      </c>
      <c r="C357" s="982" t="s">
        <v>877</v>
      </c>
      <c r="D357" s="982"/>
      <c r="E357" s="982"/>
      <c r="F357" s="982"/>
      <c r="G357" s="982"/>
      <c r="H357" s="982"/>
      <c r="I357" s="982"/>
      <c r="J357" s="895">
        <v>11759.999999999998</v>
      </c>
      <c r="K357" s="895">
        <v>10069.5</v>
      </c>
      <c r="L357" s="896">
        <v>6900</v>
      </c>
      <c r="M357" s="107">
        <f>L357*(1-1*'Скидка '!D$7)</f>
        <v>6900</v>
      </c>
    </row>
    <row r="358" spans="1:16" ht="15" customHeight="1">
      <c r="A358" s="152" t="s">
        <v>302</v>
      </c>
      <c r="B358" s="728" t="s">
        <v>541</v>
      </c>
      <c r="C358" s="983" t="s">
        <v>878</v>
      </c>
      <c r="D358" s="983"/>
      <c r="E358" s="983"/>
      <c r="F358" s="983"/>
      <c r="G358" s="983"/>
      <c r="H358" s="983"/>
      <c r="I358" s="983"/>
      <c r="J358" s="897">
        <v>22890</v>
      </c>
      <c r="K358" s="897">
        <v>19624.5</v>
      </c>
      <c r="L358" s="898">
        <v>13300</v>
      </c>
      <c r="M358" s="107">
        <f>L358*(1-1*'Скидка '!D$7)</f>
        <v>13300</v>
      </c>
    </row>
    <row r="359" spans="1:16" ht="15" customHeight="1">
      <c r="A359" s="152" t="s">
        <v>1042</v>
      </c>
      <c r="B359" s="729" t="s">
        <v>676</v>
      </c>
      <c r="C359" s="975" t="s">
        <v>2049</v>
      </c>
      <c r="D359" s="975"/>
      <c r="E359" s="975"/>
      <c r="F359" s="975"/>
      <c r="G359" s="975"/>
      <c r="H359" s="975"/>
      <c r="I359" s="975"/>
      <c r="J359" s="899">
        <v>8399.9999999999982</v>
      </c>
      <c r="K359" s="899">
        <v>7234.4999999999991</v>
      </c>
      <c r="L359" s="900">
        <v>4900</v>
      </c>
      <c r="M359" s="107">
        <f>L359*(1-1*'Скидка '!D$7)</f>
        <v>4900</v>
      </c>
    </row>
    <row r="360" spans="1:16" ht="15" customHeight="1">
      <c r="A360" s="152" t="s">
        <v>2048</v>
      </c>
      <c r="B360" s="729" t="s">
        <v>2047</v>
      </c>
      <c r="C360" s="975" t="s">
        <v>2055</v>
      </c>
      <c r="D360" s="975"/>
      <c r="E360" s="975"/>
      <c r="F360" s="975"/>
      <c r="G360" s="975"/>
      <c r="H360" s="975"/>
      <c r="I360" s="975"/>
      <c r="J360" s="899">
        <v>12290</v>
      </c>
      <c r="K360" s="899">
        <v>10990</v>
      </c>
      <c r="L360" s="900">
        <v>8700</v>
      </c>
      <c r="M360" s="107">
        <f>L360*(1-1*'Скидка '!D$7)</f>
        <v>8700</v>
      </c>
    </row>
    <row r="361" spans="1:16" ht="15" customHeight="1">
      <c r="A361" s="152" t="s">
        <v>2065</v>
      </c>
      <c r="B361" s="731" t="s">
        <v>976</v>
      </c>
      <c r="C361" s="974" t="s">
        <v>992</v>
      </c>
      <c r="D361" s="974"/>
      <c r="E361" s="974"/>
      <c r="F361" s="974"/>
      <c r="G361" s="974"/>
      <c r="H361" s="974"/>
      <c r="I361" s="974"/>
      <c r="J361" s="901">
        <v>1575</v>
      </c>
      <c r="K361" s="901">
        <v>1312.5</v>
      </c>
      <c r="L361" s="902">
        <v>900</v>
      </c>
      <c r="M361" s="107">
        <f>L361*(1-1*'Скидка '!D$7)</f>
        <v>900</v>
      </c>
    </row>
    <row r="362" spans="1:16" ht="15" customHeight="1" thickBot="1">
      <c r="A362" s="152" t="s">
        <v>990</v>
      </c>
      <c r="B362" s="730" t="s">
        <v>991</v>
      </c>
      <c r="C362" s="984" t="s">
        <v>993</v>
      </c>
      <c r="D362" s="984"/>
      <c r="E362" s="984"/>
      <c r="F362" s="984"/>
      <c r="G362" s="984"/>
      <c r="H362" s="984"/>
      <c r="I362" s="984"/>
      <c r="J362" s="903">
        <v>5974.5</v>
      </c>
      <c r="K362" s="903">
        <v>5029.5</v>
      </c>
      <c r="L362" s="904">
        <v>3300</v>
      </c>
      <c r="M362" s="107">
        <f>L362*(1-1*'Скидка '!D$7)</f>
        <v>3300</v>
      </c>
    </row>
    <row r="363" spans="1:16" ht="30" customHeight="1" thickBot="1">
      <c r="A363" s="414"/>
      <c r="B363" s="571" t="s">
        <v>979</v>
      </c>
      <c r="C363" s="133"/>
      <c r="D363" s="112"/>
      <c r="E363" s="74"/>
      <c r="F363" s="112"/>
      <c r="G363" s="112"/>
      <c r="H363" s="113"/>
      <c r="I363" s="74"/>
      <c r="J363" s="882"/>
      <c r="K363" s="883"/>
      <c r="L363" s="946"/>
      <c r="M363" s="947"/>
    </row>
    <row r="364" spans="1:16" customFormat="1" ht="30" customHeight="1">
      <c r="A364" s="993"/>
      <c r="B364" s="995" t="s">
        <v>114</v>
      </c>
      <c r="C364" s="997" t="s">
        <v>115</v>
      </c>
      <c r="D364" s="999" t="s">
        <v>245</v>
      </c>
      <c r="E364" s="1000"/>
      <c r="F364" s="967" t="s">
        <v>246</v>
      </c>
      <c r="G364" s="967" t="s">
        <v>247</v>
      </c>
      <c r="H364" s="967" t="s">
        <v>242</v>
      </c>
      <c r="I364" s="967" t="s">
        <v>100</v>
      </c>
      <c r="J364" s="986" t="s">
        <v>889</v>
      </c>
      <c r="K364" s="960" t="s">
        <v>37</v>
      </c>
      <c r="L364" s="962" t="s">
        <v>54</v>
      </c>
      <c r="M364" s="988" t="s">
        <v>55</v>
      </c>
      <c r="N364" s="661"/>
      <c r="P364" s="1"/>
    </row>
    <row r="365" spans="1:16" customFormat="1" ht="18" customHeight="1">
      <c r="A365" s="994"/>
      <c r="B365" s="996"/>
      <c r="C365" s="998"/>
      <c r="D365" s="478" t="s">
        <v>248</v>
      </c>
      <c r="E365" s="478" t="s">
        <v>890</v>
      </c>
      <c r="F365" s="968"/>
      <c r="G365" s="968"/>
      <c r="H365" s="968"/>
      <c r="I365" s="968"/>
      <c r="J365" s="987"/>
      <c r="K365" s="961"/>
      <c r="L365" s="963"/>
      <c r="M365" s="989"/>
      <c r="N365" s="661"/>
      <c r="P365" s="1"/>
    </row>
    <row r="366" spans="1:16" ht="15" customHeight="1">
      <c r="A366" s="414" t="s">
        <v>980</v>
      </c>
      <c r="B366" s="577" t="s">
        <v>981</v>
      </c>
      <c r="C366" s="134" t="s">
        <v>985</v>
      </c>
      <c r="D366" s="134">
        <v>15</v>
      </c>
      <c r="E366" s="135">
        <v>15</v>
      </c>
      <c r="F366" s="135" t="s">
        <v>249</v>
      </c>
      <c r="G366" s="135" t="s">
        <v>10</v>
      </c>
      <c r="H366" s="135" t="s">
        <v>986</v>
      </c>
      <c r="I366" s="163">
        <v>0.4</v>
      </c>
      <c r="J366" s="884">
        <v>3990</v>
      </c>
      <c r="K366" s="884">
        <v>3670</v>
      </c>
      <c r="L366" s="884">
        <f>VLOOKUP(A366,'[1]РАСХОДНЫЕ МАТЕРИАЛЫ (ВСЕ)'!$A$6:$H$200,8,0)</f>
        <v>2856.92</v>
      </c>
      <c r="M366" s="107">
        <f>L366*(1-1*'Скидка '!D$7)</f>
        <v>2856.92</v>
      </c>
    </row>
    <row r="367" spans="1:16" ht="15" customHeight="1">
      <c r="A367" s="414" t="s">
        <v>1008</v>
      </c>
      <c r="B367" s="577" t="s">
        <v>1009</v>
      </c>
      <c r="C367" s="134" t="s">
        <v>1016</v>
      </c>
      <c r="D367" s="134">
        <v>20</v>
      </c>
      <c r="E367" s="135">
        <v>15</v>
      </c>
      <c r="F367" s="135" t="s">
        <v>249</v>
      </c>
      <c r="G367" s="135" t="s">
        <v>10</v>
      </c>
      <c r="H367" s="135" t="s">
        <v>406</v>
      </c>
      <c r="I367" s="163">
        <v>0.45</v>
      </c>
      <c r="J367" s="884">
        <v>4780</v>
      </c>
      <c r="K367" s="884">
        <v>4400</v>
      </c>
      <c r="L367" s="884">
        <f>VLOOKUP(A367,'[1]РАСХОДНЫЕ МАТЕРИАЛЫ (ВСЕ)'!$A$6:$H$200,8,0)</f>
        <v>3517.8</v>
      </c>
      <c r="M367" s="107">
        <f>L367*(1-1*'Скидка '!D$7)</f>
        <v>3517.8</v>
      </c>
    </row>
    <row r="368" spans="1:16" ht="15" customHeight="1">
      <c r="A368" s="414" t="s">
        <v>1010</v>
      </c>
      <c r="B368" s="577" t="s">
        <v>1011</v>
      </c>
      <c r="C368" s="134" t="s">
        <v>1016</v>
      </c>
      <c r="D368" s="134">
        <v>38</v>
      </c>
      <c r="E368" s="135">
        <v>20</v>
      </c>
      <c r="F368" s="135" t="s">
        <v>249</v>
      </c>
      <c r="G368" s="135" t="s">
        <v>10</v>
      </c>
      <c r="H368" s="135" t="s">
        <v>406</v>
      </c>
      <c r="I368" s="163">
        <v>0.45</v>
      </c>
      <c r="J368" s="884">
        <v>5290</v>
      </c>
      <c r="K368" s="884">
        <v>4870</v>
      </c>
      <c r="L368" s="884">
        <f>VLOOKUP(A368,'[1]РАСХОДНЫЕ МАТЕРИАЛЫ (ВСЕ)'!$A$6:$H$200,8,0)</f>
        <v>3731.31</v>
      </c>
      <c r="M368" s="107">
        <f>L368*(1-1*'Скидка '!D$7)</f>
        <v>3731.31</v>
      </c>
    </row>
    <row r="369" spans="1:16" ht="15" customHeight="1">
      <c r="A369" s="414" t="s">
        <v>1012</v>
      </c>
      <c r="B369" s="577" t="s">
        <v>1013</v>
      </c>
      <c r="C369" s="134" t="s">
        <v>1017</v>
      </c>
      <c r="D369" s="134">
        <v>20</v>
      </c>
      <c r="E369" s="135">
        <v>15</v>
      </c>
      <c r="F369" s="135" t="s">
        <v>250</v>
      </c>
      <c r="G369" s="135">
        <v>0.3</v>
      </c>
      <c r="H369" s="135" t="s">
        <v>407</v>
      </c>
      <c r="I369" s="163">
        <v>0.56999999999999995</v>
      </c>
      <c r="J369" s="884">
        <v>5080</v>
      </c>
      <c r="K369" s="884">
        <v>4670</v>
      </c>
      <c r="L369" s="884">
        <f>VLOOKUP(A369,'[1]РАСХОДНЫЕ МАТЕРИАЛЫ (ВСЕ)'!$A$6:$H$200,8,0)</f>
        <v>3517.8</v>
      </c>
      <c r="M369" s="107">
        <f>L369*(1-1*'Скидка '!D$7)</f>
        <v>3517.8</v>
      </c>
    </row>
    <row r="370" spans="1:16" ht="15" customHeight="1">
      <c r="A370" s="414" t="s">
        <v>1014</v>
      </c>
      <c r="B370" s="577" t="s">
        <v>1015</v>
      </c>
      <c r="C370" s="134" t="s">
        <v>1017</v>
      </c>
      <c r="D370" s="134">
        <v>38</v>
      </c>
      <c r="E370" s="135">
        <v>20</v>
      </c>
      <c r="F370" s="135" t="s">
        <v>250</v>
      </c>
      <c r="G370" s="135">
        <v>0.3</v>
      </c>
      <c r="H370" s="135" t="s">
        <v>407</v>
      </c>
      <c r="I370" s="163">
        <v>0.56999999999999995</v>
      </c>
      <c r="J370" s="884">
        <v>5590</v>
      </c>
      <c r="K370" s="884">
        <v>5140</v>
      </c>
      <c r="L370" s="884">
        <f>VLOOKUP(A370,'[1]РАСХОДНЫЕ МАТЕРИАЛЫ (ВСЕ)'!$A$6:$H$200,8,0)</f>
        <v>3944.82</v>
      </c>
      <c r="M370" s="107">
        <f>L370*(1-1*'Скидка '!D$7)</f>
        <v>3944.82</v>
      </c>
    </row>
    <row r="371" spans="1:16" ht="15" customHeight="1" thickBot="1">
      <c r="A371" s="414" t="s">
        <v>982</v>
      </c>
      <c r="B371" s="577" t="s">
        <v>983</v>
      </c>
      <c r="C371" s="134" t="s">
        <v>984</v>
      </c>
      <c r="D371" s="134">
        <v>500</v>
      </c>
      <c r="E371" s="135">
        <v>8</v>
      </c>
      <c r="F371" s="135" t="s">
        <v>250</v>
      </c>
      <c r="G371" s="135" t="s">
        <v>10</v>
      </c>
      <c r="H371" s="135" t="s">
        <v>987</v>
      </c>
      <c r="I371" s="163">
        <v>1.36</v>
      </c>
      <c r="J371" s="884">
        <v>5300</v>
      </c>
      <c r="K371" s="884">
        <v>4880</v>
      </c>
      <c r="L371" s="884">
        <f>VLOOKUP(A371,'[1]РАСХОДНЫЕ МАТЕРИАЛЫ (ВСЕ)'!$A$6:$H$200,8,0)</f>
        <v>3883.77</v>
      </c>
      <c r="M371" s="107">
        <f>L371*(1-1*'Скидка '!D$7)</f>
        <v>3883.77</v>
      </c>
    </row>
    <row r="372" spans="1:16" ht="18" customHeight="1" thickBot="1">
      <c r="A372" s="414"/>
      <c r="B372" s="571" t="s">
        <v>891</v>
      </c>
      <c r="C372" s="133"/>
      <c r="D372" s="112"/>
      <c r="E372" s="74"/>
      <c r="F372" s="112"/>
      <c r="G372" s="112"/>
      <c r="H372" s="113"/>
      <c r="I372" s="74"/>
      <c r="J372" s="882"/>
      <c r="K372" s="883"/>
      <c r="L372" s="946"/>
      <c r="M372" s="947"/>
    </row>
    <row r="373" spans="1:16" customFormat="1" ht="30.75" customHeight="1">
      <c r="A373" s="993" t="s">
        <v>113</v>
      </c>
      <c r="B373" s="995" t="s">
        <v>114</v>
      </c>
      <c r="C373" s="997" t="s">
        <v>115</v>
      </c>
      <c r="D373" s="1001" t="s">
        <v>892</v>
      </c>
      <c r="E373" s="1002"/>
      <c r="F373" s="1002"/>
      <c r="G373" s="1003"/>
      <c r="H373" s="967" t="s">
        <v>242</v>
      </c>
      <c r="I373" s="967" t="s">
        <v>100</v>
      </c>
      <c r="J373" s="986" t="s">
        <v>889</v>
      </c>
      <c r="K373" s="960" t="s">
        <v>37</v>
      </c>
      <c r="L373" s="962" t="s">
        <v>54</v>
      </c>
      <c r="M373" s="988" t="s">
        <v>55</v>
      </c>
      <c r="N373" s="661"/>
      <c r="P373" s="1"/>
    </row>
    <row r="374" spans="1:16" customFormat="1" ht="30.75" customHeight="1">
      <c r="A374" s="994"/>
      <c r="B374" s="996"/>
      <c r="C374" s="998"/>
      <c r="D374" s="1004"/>
      <c r="E374" s="1005"/>
      <c r="F374" s="1005"/>
      <c r="G374" s="1006"/>
      <c r="H374" s="968"/>
      <c r="I374" s="968"/>
      <c r="J374" s="987"/>
      <c r="K374" s="961"/>
      <c r="L374" s="963"/>
      <c r="M374" s="989"/>
      <c r="N374" s="661"/>
      <c r="P374" s="1"/>
    </row>
    <row r="375" spans="1:16" ht="14.25" customHeight="1">
      <c r="A375" s="414" t="s">
        <v>2107</v>
      </c>
      <c r="B375" s="577" t="s">
        <v>2109</v>
      </c>
      <c r="C375" s="134" t="s">
        <v>1606</v>
      </c>
      <c r="D375" s="957" t="s">
        <v>2109</v>
      </c>
      <c r="E375" s="958" t="e">
        <f>VLOOKUP($A375,'[2]КРАТКИЙ ПРАЙС СПЛИТЫ'!$A:$M,3,0)</f>
        <v>#N/A</v>
      </c>
      <c r="F375" s="958" t="e">
        <f>VLOOKUP($A375,'[2]КРАТКИЙ ПРАЙС СПЛИТЫ'!$A:$M,3,0)</f>
        <v>#N/A</v>
      </c>
      <c r="G375" s="959" t="e">
        <f>VLOOKUP($A375,'[2]КРАТКИЙ ПРАЙС СПЛИТЫ'!$A:$M,3,0)</f>
        <v>#N/A</v>
      </c>
      <c r="H375" s="135" t="s">
        <v>1609</v>
      </c>
      <c r="I375" s="163">
        <v>0.34499999999999997</v>
      </c>
      <c r="J375" s="884">
        <v>3060</v>
      </c>
      <c r="K375" s="884">
        <v>2820</v>
      </c>
      <c r="L375" s="884">
        <f>VLOOKUP(A375,'[1]РАСХОДНЫЕ МАТЕРИАЛЫ (ВСЕ)'!$A$6:$H$200,8,0)</f>
        <v>3619.44</v>
      </c>
      <c r="M375" s="107">
        <f>L375*(1-1*'[3]Скидка '!D$8)</f>
        <v>3619.44</v>
      </c>
    </row>
    <row r="376" spans="1:16" ht="14.25" customHeight="1">
      <c r="A376" s="414" t="s">
        <v>2108</v>
      </c>
      <c r="B376" s="577" t="s">
        <v>2110</v>
      </c>
      <c r="C376" s="134" t="s">
        <v>1608</v>
      </c>
      <c r="D376" s="957" t="s">
        <v>2110</v>
      </c>
      <c r="E376" s="958" t="e">
        <f>VLOOKUP($A376,'[2]КРАТКИЙ ПРАЙС СПЛИТЫ'!$A:$M,3,0)</f>
        <v>#N/A</v>
      </c>
      <c r="F376" s="958" t="e">
        <f>VLOOKUP($A376,'[2]КРАТКИЙ ПРАЙС СПЛИТЫ'!$A:$M,3,0)</f>
        <v>#N/A</v>
      </c>
      <c r="G376" s="959" t="e">
        <f>VLOOKUP($A376,'[2]КРАТКИЙ ПРАЙС СПЛИТЫ'!$A:$M,3,0)</f>
        <v>#N/A</v>
      </c>
      <c r="H376" s="135" t="s">
        <v>1609</v>
      </c>
      <c r="I376" s="163">
        <v>0.46500000000000002</v>
      </c>
      <c r="J376" s="884">
        <v>3670</v>
      </c>
      <c r="K376" s="884">
        <v>3380</v>
      </c>
      <c r="L376" s="884">
        <f>VLOOKUP(A376,'[1]РАСХОДНЫЕ МАТЕРИАЛЫ (ВСЕ)'!$A$6:$H$200,8,0)</f>
        <v>4066.81</v>
      </c>
      <c r="M376" s="107">
        <f>L376*(1-1*'[3]Скидка '!D$8)</f>
        <v>4066.81</v>
      </c>
    </row>
    <row r="377" spans="1:16" ht="14.25" customHeight="1">
      <c r="A377" s="414" t="s">
        <v>258</v>
      </c>
      <c r="B377" s="577" t="s">
        <v>259</v>
      </c>
      <c r="C377" s="134" t="s">
        <v>259</v>
      </c>
      <c r="D377" s="957" t="s">
        <v>260</v>
      </c>
      <c r="E377" s="958"/>
      <c r="F377" s="958"/>
      <c r="G377" s="959"/>
      <c r="H377" s="135" t="s">
        <v>261</v>
      </c>
      <c r="I377" s="163">
        <v>0.5</v>
      </c>
      <c r="J377" s="884">
        <v>7620</v>
      </c>
      <c r="K377" s="884">
        <v>7010</v>
      </c>
      <c r="L377" s="884">
        <f>VLOOKUP(A377,'[1]РАСХОДНЫЕ МАТЕРИАЛЫ (ВСЕ)'!$A$6:$H$200,8,0)</f>
        <v>6201.91</v>
      </c>
      <c r="M377" s="107">
        <f>L377*(1-1*'[3]Скидка '!D$8)</f>
        <v>6201.91</v>
      </c>
    </row>
    <row r="378" spans="1:16" ht="14.25" customHeight="1" thickBot="1">
      <c r="A378" s="414" t="s">
        <v>262</v>
      </c>
      <c r="B378" s="577" t="s">
        <v>263</v>
      </c>
      <c r="C378" s="134" t="s">
        <v>263</v>
      </c>
      <c r="D378" s="957" t="s">
        <v>264</v>
      </c>
      <c r="E378" s="958"/>
      <c r="F378" s="958"/>
      <c r="G378" s="959"/>
      <c r="H378" s="135" t="s">
        <v>265</v>
      </c>
      <c r="I378" s="163">
        <v>0.2</v>
      </c>
      <c r="J378" s="884">
        <v>2700</v>
      </c>
      <c r="K378" s="884">
        <v>2480</v>
      </c>
      <c r="L378" s="884">
        <f>VLOOKUP(A378,'[1]РАСХОДНЫЕ МАТЕРИАЛЫ (ВСЕ)'!$A$6:$H$200,8,0)</f>
        <v>2196.04</v>
      </c>
      <c r="M378" s="107">
        <f>L378*(1-1*'[3]Скидка '!D$8)</f>
        <v>2196.04</v>
      </c>
    </row>
    <row r="379" spans="1:16" ht="29.25" customHeight="1" thickBot="1">
      <c r="A379" s="414"/>
      <c r="B379" s="571" t="s">
        <v>893</v>
      </c>
      <c r="C379" s="133"/>
      <c r="D379" s="112"/>
      <c r="E379" s="74"/>
      <c r="F379" s="112"/>
      <c r="G379" s="112"/>
      <c r="H379" s="113"/>
      <c r="I379" s="74"/>
      <c r="J379" s="882"/>
      <c r="K379" s="883"/>
      <c r="L379" s="946"/>
      <c r="M379" s="947"/>
    </row>
    <row r="380" spans="1:16" ht="29.25" customHeight="1" thickBot="1">
      <c r="A380" s="414" t="s">
        <v>252</v>
      </c>
      <c r="B380" s="581" t="s">
        <v>253</v>
      </c>
      <c r="C380" s="469" t="s">
        <v>254</v>
      </c>
      <c r="D380" s="964" t="s">
        <v>255</v>
      </c>
      <c r="E380" s="965"/>
      <c r="F380" s="965"/>
      <c r="G380" s="966"/>
      <c r="H380" s="135"/>
      <c r="I380" s="163"/>
      <c r="J380" s="884">
        <v>12700</v>
      </c>
      <c r="K380" s="884">
        <v>11800</v>
      </c>
      <c r="L380" s="884">
        <v>6950</v>
      </c>
      <c r="M380" s="107">
        <f>L380*(1-1*'Скидка '!D$7)</f>
        <v>6950</v>
      </c>
    </row>
    <row r="381" spans="1:16" ht="29.25" customHeight="1" thickBot="1">
      <c r="A381" s="414"/>
      <c r="B381" s="571" t="s">
        <v>894</v>
      </c>
      <c r="C381" s="133"/>
      <c r="D381" s="112"/>
      <c r="E381" s="74"/>
      <c r="F381" s="112"/>
      <c r="G381" s="112"/>
      <c r="H381" s="113"/>
      <c r="I381" s="74"/>
      <c r="J381" s="882"/>
      <c r="K381" s="883"/>
      <c r="L381" s="946"/>
      <c r="M381" s="947"/>
    </row>
    <row r="382" spans="1:16" ht="15" customHeight="1">
      <c r="A382" s="414" t="s">
        <v>1843</v>
      </c>
      <c r="B382" s="577" t="s">
        <v>1844</v>
      </c>
      <c r="C382" s="134" t="s">
        <v>1844</v>
      </c>
      <c r="D382" s="466" t="s">
        <v>267</v>
      </c>
      <c r="E382" s="135"/>
      <c r="F382" s="135"/>
      <c r="G382" s="135"/>
      <c r="H382" s="135" t="s">
        <v>268</v>
      </c>
      <c r="I382" s="163">
        <v>1.39</v>
      </c>
      <c r="J382" s="884">
        <v>2440</v>
      </c>
      <c r="K382" s="884">
        <v>2240</v>
      </c>
      <c r="L382" s="884">
        <f>VLOOKUP(A382,'[1]РАСХОДНЫЕ МАТЕРИАЛЫ (ВСЕ)'!$A$6:$H$200,8,0)</f>
        <v>1982.53</v>
      </c>
      <c r="M382" s="107">
        <f>L382*(1-1*'Скидка '!D$7)</f>
        <v>1982.53</v>
      </c>
    </row>
    <row r="383" spans="1:16" ht="15" customHeight="1">
      <c r="A383" s="414" t="s">
        <v>1845</v>
      </c>
      <c r="B383" s="577" t="s">
        <v>1846</v>
      </c>
      <c r="C383" s="134" t="s">
        <v>1846</v>
      </c>
      <c r="D383" s="466" t="s">
        <v>269</v>
      </c>
      <c r="E383" s="135"/>
      <c r="F383" s="135"/>
      <c r="G383" s="135"/>
      <c r="H383" s="135" t="s">
        <v>270</v>
      </c>
      <c r="I383" s="163">
        <v>1.74</v>
      </c>
      <c r="J383" s="884">
        <v>3230</v>
      </c>
      <c r="K383" s="884">
        <v>2970</v>
      </c>
      <c r="L383" s="884">
        <f>VLOOKUP(A383,'[1]РАСХОДНЫЕ МАТЕРИАЛЫ (ВСЕ)'!$A$6:$H$200,8,0)</f>
        <v>2623.06</v>
      </c>
      <c r="M383" s="107">
        <f>L383*(1-1*'Скидка '!D$7)</f>
        <v>2623.06</v>
      </c>
    </row>
    <row r="384" spans="1:16" ht="15" customHeight="1">
      <c r="A384" s="414" t="s">
        <v>1847</v>
      </c>
      <c r="B384" s="577" t="s">
        <v>1848</v>
      </c>
      <c r="C384" s="134" t="s">
        <v>1848</v>
      </c>
      <c r="D384" s="466" t="s">
        <v>271</v>
      </c>
      <c r="E384" s="135"/>
      <c r="F384" s="135"/>
      <c r="G384" s="135"/>
      <c r="H384" s="135" t="s">
        <v>272</v>
      </c>
      <c r="I384" s="163">
        <v>0.66</v>
      </c>
      <c r="J384" s="884">
        <v>2380</v>
      </c>
      <c r="K384" s="884">
        <v>2190</v>
      </c>
      <c r="L384" s="884">
        <f>VLOOKUP(A384,'[1]РАСХОДНЫЕ МАТЕРИАЛЫ (ВСЕ)'!$A$6:$H$200,8,0)</f>
        <v>1931.71</v>
      </c>
      <c r="M384" s="107">
        <f>L384*(1-1*'Скидка '!D$7)</f>
        <v>1931.71</v>
      </c>
    </row>
    <row r="385" spans="1:13" ht="15" customHeight="1" thickBot="1">
      <c r="A385" s="414" t="s">
        <v>1849</v>
      </c>
      <c r="B385" s="577" t="s">
        <v>1850</v>
      </c>
      <c r="C385" s="134" t="s">
        <v>1850</v>
      </c>
      <c r="D385" s="466" t="s">
        <v>273</v>
      </c>
      <c r="E385" s="135"/>
      <c r="F385" s="135"/>
      <c r="G385" s="135"/>
      <c r="H385" s="135" t="s">
        <v>274</v>
      </c>
      <c r="I385" s="163">
        <v>0.78</v>
      </c>
      <c r="J385" s="884">
        <v>2420</v>
      </c>
      <c r="K385" s="884">
        <v>2230</v>
      </c>
      <c r="L385" s="884">
        <f>VLOOKUP(A385,'[1]РАСХОДНЫЕ МАТЕРИАЛЫ (ВСЕ)'!$A$6:$H$200,8,0)</f>
        <v>1972.41</v>
      </c>
      <c r="M385" s="107">
        <f>L385*(1-1*'Скидка '!D$7)</f>
        <v>1972.41</v>
      </c>
    </row>
    <row r="386" spans="1:13" ht="30" customHeight="1" thickBot="1">
      <c r="A386" s="414"/>
      <c r="B386" s="571" t="s">
        <v>895</v>
      </c>
      <c r="C386" s="133"/>
      <c r="D386" s="112"/>
      <c r="E386" s="74"/>
      <c r="F386" s="112"/>
      <c r="G386" s="112"/>
      <c r="H386" s="113"/>
      <c r="I386" s="74"/>
      <c r="J386" s="882"/>
      <c r="K386" s="883"/>
      <c r="L386" s="946"/>
      <c r="M386" s="947"/>
    </row>
    <row r="387" spans="1:13" ht="15" customHeight="1">
      <c r="A387" s="414" t="s">
        <v>1851</v>
      </c>
      <c r="B387" s="577" t="s">
        <v>1852</v>
      </c>
      <c r="C387" s="466" t="s">
        <v>1852</v>
      </c>
      <c r="D387" s="957" t="s">
        <v>896</v>
      </c>
      <c r="E387" s="958"/>
      <c r="F387" s="958"/>
      <c r="G387" s="959"/>
      <c r="H387" s="135" t="s">
        <v>897</v>
      </c>
      <c r="I387" s="163">
        <v>5.0999999999999996</v>
      </c>
      <c r="J387" s="884">
        <v>7160</v>
      </c>
      <c r="K387" s="884">
        <v>6590</v>
      </c>
      <c r="L387" s="884">
        <f>VLOOKUP(A387,'[1]РАСХОДНЫЕ МАТЕРИАЛЫ (ВСЕ)'!$A$6:$H$200,8,0)</f>
        <v>5825.71</v>
      </c>
      <c r="M387" s="107">
        <f>L387*(1-1*'Скидка '!D$7)</f>
        <v>5825.71</v>
      </c>
    </row>
    <row r="388" spans="1:13" ht="15" customHeight="1">
      <c r="A388" s="414" t="s">
        <v>1853</v>
      </c>
      <c r="B388" s="577" t="s">
        <v>1854</v>
      </c>
      <c r="C388" s="466" t="s">
        <v>1854</v>
      </c>
      <c r="D388" s="957" t="s">
        <v>898</v>
      </c>
      <c r="E388" s="958"/>
      <c r="F388" s="958"/>
      <c r="G388" s="959"/>
      <c r="H388" s="135" t="s">
        <v>899</v>
      </c>
      <c r="I388" s="163">
        <v>8.5</v>
      </c>
      <c r="J388" s="884">
        <v>13560</v>
      </c>
      <c r="K388" s="884">
        <v>12480</v>
      </c>
      <c r="L388" s="884">
        <f>VLOOKUP(A388,'[1]РАСХОДНЫЕ МАТЕРИАЛЫ (ВСЕ)'!$A$6:$H$200,8,0)</f>
        <v>11031.24</v>
      </c>
      <c r="M388" s="107">
        <f>L388*(1-1*'Скидка '!D$7)</f>
        <v>11031.24</v>
      </c>
    </row>
    <row r="389" spans="1:13" ht="15" customHeight="1">
      <c r="A389" s="414" t="s">
        <v>1855</v>
      </c>
      <c r="B389" s="577" t="s">
        <v>1856</v>
      </c>
      <c r="C389" s="466" t="s">
        <v>1856</v>
      </c>
      <c r="D389" s="957" t="s">
        <v>900</v>
      </c>
      <c r="E389" s="958"/>
      <c r="F389" s="958"/>
      <c r="G389" s="959"/>
      <c r="H389" s="135" t="s">
        <v>901</v>
      </c>
      <c r="I389" s="163">
        <v>8</v>
      </c>
      <c r="J389" s="884">
        <v>14290</v>
      </c>
      <c r="K389" s="884">
        <v>13150</v>
      </c>
      <c r="L389" s="884">
        <f>VLOOKUP(A389,'[1]РАСХОДНЫЕ МАТЕРИАЛЫ (ВСЕ)'!$A$6:$H$200,8,0)</f>
        <v>11620.84</v>
      </c>
      <c r="M389" s="107">
        <f>L389*(1-1*'Скидка '!D$7)</f>
        <v>11620.84</v>
      </c>
    </row>
    <row r="390" spans="1:13" ht="15" customHeight="1" thickBot="1">
      <c r="A390" s="414" t="s">
        <v>1857</v>
      </c>
      <c r="B390" s="577" t="s">
        <v>1858</v>
      </c>
      <c r="C390" s="466" t="s">
        <v>1858</v>
      </c>
      <c r="D390" s="957" t="s">
        <v>902</v>
      </c>
      <c r="E390" s="958"/>
      <c r="F390" s="958"/>
      <c r="G390" s="959"/>
      <c r="H390" s="135" t="s">
        <v>903</v>
      </c>
      <c r="I390" s="163">
        <v>0.25</v>
      </c>
      <c r="J390" s="884">
        <v>350</v>
      </c>
      <c r="K390" s="884">
        <v>322</v>
      </c>
      <c r="L390" s="884">
        <f>VLOOKUP(A390,'[1]РАСХОДНЫЕ МАТЕРИАЛЫ (ВСЕ)'!$A$6:$H$200,8,0)</f>
        <v>284.68</v>
      </c>
      <c r="M390" s="107">
        <f>L390*(1-1*'Скидка '!D$7)</f>
        <v>284.68</v>
      </c>
    </row>
    <row r="391" spans="1:13" ht="18" customHeight="1" thickBot="1">
      <c r="A391" s="414"/>
      <c r="B391" s="571" t="s">
        <v>904</v>
      </c>
      <c r="C391" s="133"/>
      <c r="D391" s="112"/>
      <c r="E391" s="74"/>
      <c r="F391" s="112"/>
      <c r="G391" s="112"/>
      <c r="H391" s="113"/>
      <c r="I391" s="74"/>
      <c r="J391" s="882"/>
      <c r="K391" s="883"/>
      <c r="L391" s="946"/>
      <c r="M391" s="947"/>
    </row>
    <row r="392" spans="1:13" ht="15" customHeight="1">
      <c r="A392" s="414" t="s">
        <v>1859</v>
      </c>
      <c r="B392" s="577" t="s">
        <v>1860</v>
      </c>
      <c r="C392" s="466" t="s">
        <v>1860</v>
      </c>
      <c r="D392" s="957" t="s">
        <v>1863</v>
      </c>
      <c r="E392" s="958"/>
      <c r="F392" s="958"/>
      <c r="G392" s="959"/>
      <c r="H392" s="135" t="s">
        <v>1864</v>
      </c>
      <c r="I392" s="163">
        <v>0.43</v>
      </c>
      <c r="J392" s="884">
        <v>1130</v>
      </c>
      <c r="K392" s="884">
        <v>1040</v>
      </c>
      <c r="L392" s="884">
        <f>VLOOKUP(A392,'[1]РАСХОДНЫЕ МАТЕРИАЛЫ (ВСЕ)'!$A$6:$H$200,8,0)</f>
        <v>919.05</v>
      </c>
      <c r="M392" s="107">
        <f>L392*(1-1*'Скидка '!D$7)</f>
        <v>919.05</v>
      </c>
    </row>
    <row r="393" spans="1:13" ht="15" customHeight="1">
      <c r="A393" s="414" t="s">
        <v>1861</v>
      </c>
      <c r="B393" s="577" t="s">
        <v>1862</v>
      </c>
      <c r="C393" s="466" t="s">
        <v>1862</v>
      </c>
      <c r="D393" s="957" t="s">
        <v>1863</v>
      </c>
      <c r="E393" s="958"/>
      <c r="F393" s="958"/>
      <c r="G393" s="959"/>
      <c r="H393" s="135" t="s">
        <v>1865</v>
      </c>
      <c r="I393" s="163">
        <v>0.54</v>
      </c>
      <c r="J393" s="884">
        <v>1900</v>
      </c>
      <c r="K393" s="884">
        <v>1750</v>
      </c>
      <c r="L393" s="884">
        <f>VLOOKUP(A393,'[1]РАСХОДНЫЕ МАТЕРИАЛЫ (ВСЕ)'!$A$6:$H$200,8,0)</f>
        <v>1545.39</v>
      </c>
      <c r="M393" s="107">
        <f>L393*(1-1*'Скидка '!D$7)</f>
        <v>1545.39</v>
      </c>
    </row>
    <row r="394" spans="1:13" ht="15" customHeight="1">
      <c r="A394" s="414" t="s">
        <v>905</v>
      </c>
      <c r="B394" s="577" t="s">
        <v>906</v>
      </c>
      <c r="C394" s="466" t="s">
        <v>906</v>
      </c>
      <c r="D394" s="957" t="s">
        <v>907</v>
      </c>
      <c r="E394" s="958"/>
      <c r="F394" s="958"/>
      <c r="G394" s="959"/>
      <c r="H394" s="135" t="s">
        <v>908</v>
      </c>
      <c r="I394" s="163">
        <v>0.9</v>
      </c>
      <c r="J394" s="884">
        <v>2280</v>
      </c>
      <c r="K394" s="884">
        <v>2100</v>
      </c>
      <c r="L394" s="884">
        <f>VLOOKUP(A394,'[1]РАСХОДНЫЕ МАТЕРИАЛЫ (ВСЕ)'!$A$6:$H$200,8,0)</f>
        <v>1854.49</v>
      </c>
      <c r="M394" s="107">
        <f>L394*(1-1*'Скидка '!D$7)</f>
        <v>1854.49</v>
      </c>
    </row>
    <row r="395" spans="1:13" ht="15" customHeight="1">
      <c r="A395" s="414" t="s">
        <v>909</v>
      </c>
      <c r="B395" s="577" t="s">
        <v>910</v>
      </c>
      <c r="C395" s="466" t="s">
        <v>910</v>
      </c>
      <c r="D395" s="957" t="s">
        <v>907</v>
      </c>
      <c r="E395" s="958"/>
      <c r="F395" s="958"/>
      <c r="G395" s="959"/>
      <c r="H395" s="135" t="s">
        <v>911</v>
      </c>
      <c r="I395" s="163">
        <v>0.98</v>
      </c>
      <c r="J395" s="884">
        <v>2390</v>
      </c>
      <c r="K395" s="884">
        <v>2200</v>
      </c>
      <c r="L395" s="884">
        <f>VLOOKUP(A395,'[1]РАСХОДНЫЕ МАТЕРИАЛЫ (ВСЕ)'!$A$6:$H$200,8,0)</f>
        <v>1943.92</v>
      </c>
      <c r="M395" s="107">
        <f>L395*(1-1*'Скидка '!D$7)</f>
        <v>1943.92</v>
      </c>
    </row>
    <row r="396" spans="1:13" ht="15" customHeight="1" thickBot="1">
      <c r="A396" s="414" t="s">
        <v>912</v>
      </c>
      <c r="B396" s="577" t="s">
        <v>913</v>
      </c>
      <c r="C396" s="466" t="s">
        <v>913</v>
      </c>
      <c r="D396" s="957" t="s">
        <v>907</v>
      </c>
      <c r="E396" s="958"/>
      <c r="F396" s="958"/>
      <c r="G396" s="959"/>
      <c r="H396" s="135" t="s">
        <v>914</v>
      </c>
      <c r="I396" s="163">
        <v>0.9</v>
      </c>
      <c r="J396" s="884">
        <v>2880</v>
      </c>
      <c r="K396" s="884">
        <v>2650</v>
      </c>
      <c r="L396" s="884">
        <f>VLOOKUP(A396,'[1]РАСХОДНЫЕ МАТЕРИАЛЫ (ВСЕ)'!$A$6:$H$200,8,0)</f>
        <v>2342.4499999999998</v>
      </c>
      <c r="M396" s="107">
        <f>L396*(1-1*'Скидка '!D$7)</f>
        <v>2342.4499999999998</v>
      </c>
    </row>
    <row r="397" spans="1:13" ht="30.75" customHeight="1" thickBot="1">
      <c r="A397" s="414"/>
      <c r="B397" s="571" t="s">
        <v>915</v>
      </c>
      <c r="C397" s="133"/>
      <c r="D397" s="112"/>
      <c r="E397" s="74"/>
      <c r="F397" s="112"/>
      <c r="G397" s="112"/>
      <c r="H397" s="113"/>
      <c r="I397" s="74"/>
      <c r="J397" s="882"/>
      <c r="K397" s="883"/>
      <c r="L397" s="946"/>
      <c r="M397" s="947"/>
    </row>
    <row r="398" spans="1:13" ht="14.25" customHeight="1">
      <c r="A398" s="414" t="s">
        <v>916</v>
      </c>
      <c r="B398" s="577" t="s">
        <v>917</v>
      </c>
      <c r="C398" s="134" t="s">
        <v>917</v>
      </c>
      <c r="D398" s="957" t="s">
        <v>918</v>
      </c>
      <c r="E398" s="958"/>
      <c r="F398" s="958"/>
      <c r="G398" s="959"/>
      <c r="H398" s="135" t="s">
        <v>919</v>
      </c>
      <c r="I398" s="163">
        <v>0.44</v>
      </c>
      <c r="J398" s="884">
        <v>1180</v>
      </c>
      <c r="K398" s="884">
        <v>1090</v>
      </c>
      <c r="L398" s="884">
        <f>VLOOKUP(A398,'[1]РАСХОДНЫЕ МАТЕРИАЛЫ (ВСЕ)'!$A$6:$H$200,8,0)</f>
        <v>959.75</v>
      </c>
      <c r="M398" s="107">
        <f>L398*(1-1*'Скидка '!D$7)</f>
        <v>959.75</v>
      </c>
    </row>
    <row r="399" spans="1:13" ht="14.25" customHeight="1">
      <c r="A399" s="414" t="s">
        <v>1866</v>
      </c>
      <c r="B399" s="577" t="s">
        <v>1867</v>
      </c>
      <c r="C399" s="134" t="s">
        <v>1867</v>
      </c>
      <c r="D399" s="957" t="s">
        <v>1880</v>
      </c>
      <c r="E399" s="958"/>
      <c r="F399" s="958"/>
      <c r="G399" s="959"/>
      <c r="H399" s="135" t="s">
        <v>920</v>
      </c>
      <c r="I399" s="163">
        <v>0.49</v>
      </c>
      <c r="J399" s="884">
        <v>1630</v>
      </c>
      <c r="K399" s="884">
        <v>1500</v>
      </c>
      <c r="L399" s="884">
        <f>VLOOKUP(A399,'[1]РАСХОДНЫЕ МАТЕРИАЛЫ (ВСЕ)'!$A$6:$H$200,8,0)</f>
        <v>1325.83</v>
      </c>
      <c r="M399" s="107">
        <f>L399*(1-1*'Скидка '!D$7)</f>
        <v>1325.83</v>
      </c>
    </row>
    <row r="400" spans="1:13" ht="14.25" customHeight="1">
      <c r="A400" s="414" t="s">
        <v>1868</v>
      </c>
      <c r="B400" s="577" t="s">
        <v>1869</v>
      </c>
      <c r="C400" s="134" t="s">
        <v>1869</v>
      </c>
      <c r="D400" s="957" t="s">
        <v>921</v>
      </c>
      <c r="E400" s="958"/>
      <c r="F400" s="958"/>
      <c r="G400" s="959"/>
      <c r="H400" s="135" t="s">
        <v>922</v>
      </c>
      <c r="I400" s="163">
        <v>0.6</v>
      </c>
      <c r="J400" s="884">
        <v>2640</v>
      </c>
      <c r="K400" s="884">
        <v>2430</v>
      </c>
      <c r="L400" s="884">
        <f>VLOOKUP(A400,'[1]РАСХОДНЫЕ МАТЕРИАЛЫ (ВСЕ)'!$A$6:$H$200,8,0)</f>
        <v>2147.31</v>
      </c>
      <c r="M400" s="107">
        <f>L400*(1-1*'Скидка '!D$7)</f>
        <v>2147.31</v>
      </c>
    </row>
    <row r="401" spans="1:13" ht="14.25" customHeight="1">
      <c r="A401" s="414" t="s">
        <v>1870</v>
      </c>
      <c r="B401" s="577" t="s">
        <v>1871</v>
      </c>
      <c r="C401" s="134" t="s">
        <v>1871</v>
      </c>
      <c r="D401" s="957" t="s">
        <v>923</v>
      </c>
      <c r="E401" s="958"/>
      <c r="F401" s="958"/>
      <c r="G401" s="959"/>
      <c r="H401" s="135" t="s">
        <v>924</v>
      </c>
      <c r="I401" s="163">
        <v>1.07</v>
      </c>
      <c r="J401" s="884">
        <v>3960</v>
      </c>
      <c r="K401" s="884">
        <v>3640</v>
      </c>
      <c r="L401" s="884">
        <f>VLOOKUP(A401,'[1]РАСХОДНЫЕ МАТЕРИАЛЫ (ВСЕ)'!$A$6:$H$200,8,0)</f>
        <v>3220.91</v>
      </c>
      <c r="M401" s="107">
        <f>L401*(1-1*'Скидка '!D$7)</f>
        <v>3220.91</v>
      </c>
    </row>
    <row r="402" spans="1:13" ht="14.25" customHeight="1">
      <c r="A402" s="414" t="s">
        <v>1872</v>
      </c>
      <c r="B402" s="577" t="s">
        <v>1873</v>
      </c>
      <c r="C402" s="134" t="s">
        <v>1873</v>
      </c>
      <c r="D402" s="957" t="s">
        <v>925</v>
      </c>
      <c r="E402" s="958"/>
      <c r="F402" s="958"/>
      <c r="G402" s="959"/>
      <c r="H402" s="135" t="s">
        <v>926</v>
      </c>
      <c r="I402" s="163">
        <v>9.0000000000000011E-2</v>
      </c>
      <c r="J402" s="884">
        <v>400</v>
      </c>
      <c r="K402" s="884">
        <v>370</v>
      </c>
      <c r="L402" s="884">
        <f>VLOOKUP(A402,'[1]РАСХОДНЫЕ МАТЕРИАЛЫ (ВСЕ)'!$A$6:$H$200,8,0)</f>
        <v>325.38</v>
      </c>
      <c r="M402" s="107">
        <f>L402*(1-1*'Скидка '!D$7)</f>
        <v>325.38</v>
      </c>
    </row>
    <row r="403" spans="1:13" ht="14.25" customHeight="1">
      <c r="A403" s="414" t="s">
        <v>1874</v>
      </c>
      <c r="B403" s="577" t="s">
        <v>1875</v>
      </c>
      <c r="C403" s="134" t="s">
        <v>1875</v>
      </c>
      <c r="D403" s="957" t="s">
        <v>932</v>
      </c>
      <c r="E403" s="958"/>
      <c r="F403" s="958"/>
      <c r="G403" s="959"/>
      <c r="H403" s="135" t="s">
        <v>927</v>
      </c>
      <c r="I403" s="163">
        <v>6.000000000000001E-3</v>
      </c>
      <c r="J403" s="884">
        <v>100</v>
      </c>
      <c r="K403" s="884">
        <v>90</v>
      </c>
      <c r="L403" s="884">
        <f>VLOOKUP(A403,'[1]РАСХОДНЫЕ МАТЕРИАЛЫ (ВСЕ)'!$A$6:$H$200,8,0)</f>
        <v>81.290000000000006</v>
      </c>
      <c r="M403" s="107">
        <f>L403*(1-1*'Скидка '!D$7)</f>
        <v>81.290000000000006</v>
      </c>
    </row>
    <row r="404" spans="1:13" ht="14.25" customHeight="1">
      <c r="A404" s="414" t="s">
        <v>1876</v>
      </c>
      <c r="B404" s="577" t="s">
        <v>1877</v>
      </c>
      <c r="C404" s="134" t="s">
        <v>1877</v>
      </c>
      <c r="D404" s="957" t="s">
        <v>933</v>
      </c>
      <c r="E404" s="958"/>
      <c r="F404" s="958"/>
      <c r="G404" s="959"/>
      <c r="H404" s="135" t="s">
        <v>927</v>
      </c>
      <c r="I404" s="163">
        <v>6.000000000000001E-3</v>
      </c>
      <c r="J404" s="884">
        <v>140</v>
      </c>
      <c r="K404" s="884">
        <v>130</v>
      </c>
      <c r="L404" s="884">
        <f>VLOOKUP(A404,'[1]РАСХОДНЫЕ МАТЕРИАЛЫ (ВСЕ)'!$A$6:$H$200,8,0)</f>
        <v>113.85</v>
      </c>
      <c r="M404" s="107">
        <f>L404*(1-1*'Скидка '!D$7)</f>
        <v>113.85</v>
      </c>
    </row>
    <row r="405" spans="1:13" ht="14.25" customHeight="1">
      <c r="A405" s="414" t="s">
        <v>1878</v>
      </c>
      <c r="B405" s="577" t="s">
        <v>1879</v>
      </c>
      <c r="C405" s="134" t="s">
        <v>1879</v>
      </c>
      <c r="D405" s="957" t="s">
        <v>928</v>
      </c>
      <c r="E405" s="958"/>
      <c r="F405" s="958"/>
      <c r="G405" s="959"/>
      <c r="H405" s="135" t="s">
        <v>926</v>
      </c>
      <c r="I405" s="163">
        <v>9.0000000000000011E-2</v>
      </c>
      <c r="J405" s="884">
        <v>1060</v>
      </c>
      <c r="K405" s="884">
        <v>980</v>
      </c>
      <c r="L405" s="884">
        <f>VLOOKUP(A405,'[1]РАСХОДНЫЕ МАТЕРИАЛЫ (ВСЕ)'!$A$6:$H$200,8,0)</f>
        <v>845.9</v>
      </c>
      <c r="M405" s="107">
        <f>L405*(1-1*'Скидка '!D$7)</f>
        <v>845.9</v>
      </c>
    </row>
    <row r="406" spans="1:13" ht="14.25" customHeight="1" thickBot="1">
      <c r="A406" s="414" t="s">
        <v>929</v>
      </c>
      <c r="B406" s="577" t="s">
        <v>930</v>
      </c>
      <c r="C406" s="134" t="s">
        <v>930</v>
      </c>
      <c r="D406" s="957" t="s">
        <v>931</v>
      </c>
      <c r="E406" s="958"/>
      <c r="F406" s="958"/>
      <c r="G406" s="959"/>
      <c r="H406" s="135" t="s">
        <v>926</v>
      </c>
      <c r="I406" s="163">
        <v>9.0000000000000011E-2</v>
      </c>
      <c r="J406" s="884">
        <v>970</v>
      </c>
      <c r="K406" s="884">
        <v>890</v>
      </c>
      <c r="L406" s="884">
        <f>VLOOKUP(A406,'[1]РАСХОДНЫЕ МАТЕРИАЛЫ (ВСЕ)'!$A$6:$H$200,8,0)</f>
        <v>788.92</v>
      </c>
      <c r="M406" s="107">
        <f>L406*(1-1*'Скидка '!D$7)</f>
        <v>788.92</v>
      </c>
    </row>
    <row r="407" spans="1:13" ht="30" customHeight="1" thickBot="1">
      <c r="A407" s="414"/>
      <c r="B407" s="571" t="s">
        <v>1018</v>
      </c>
      <c r="C407" s="133"/>
      <c r="D407" s="112"/>
      <c r="E407" s="74"/>
      <c r="F407" s="112"/>
      <c r="G407" s="112"/>
      <c r="H407" s="113"/>
      <c r="I407" s="74"/>
      <c r="J407" s="882"/>
      <c r="K407" s="883"/>
      <c r="L407" s="946"/>
      <c r="M407" s="947"/>
    </row>
    <row r="408" spans="1:13" ht="15" customHeight="1">
      <c r="A408" s="414" t="s">
        <v>2111</v>
      </c>
      <c r="B408" s="577" t="s">
        <v>1882</v>
      </c>
      <c r="C408" s="134" t="s">
        <v>1882</v>
      </c>
      <c r="D408" s="957" t="s">
        <v>1031</v>
      </c>
      <c r="E408" s="958"/>
      <c r="F408" s="958"/>
      <c r="G408" s="959"/>
      <c r="H408" s="135" t="s">
        <v>1023</v>
      </c>
      <c r="I408" s="163">
        <v>1.4970000000000001</v>
      </c>
      <c r="J408" s="884">
        <v>3870</v>
      </c>
      <c r="K408" s="884">
        <v>3560</v>
      </c>
      <c r="L408" s="884">
        <f>VLOOKUP(A408,'[1]РАСХОДНЫЕ МАТЕРИАЛЫ (ВСЕ)'!$A$6:$H$200,8,0)</f>
        <v>2822.38</v>
      </c>
      <c r="M408" s="107">
        <f>L408*(1-1*'Скидка '!D$7)</f>
        <v>2822.38</v>
      </c>
    </row>
    <row r="409" spans="1:13" ht="15" customHeight="1">
      <c r="A409" s="414" t="s">
        <v>2112</v>
      </c>
      <c r="B409" s="577" t="s">
        <v>1884</v>
      </c>
      <c r="C409" s="134" t="s">
        <v>1884</v>
      </c>
      <c r="D409" s="957" t="s">
        <v>1032</v>
      </c>
      <c r="E409" s="958"/>
      <c r="F409" s="958"/>
      <c r="G409" s="959"/>
      <c r="H409" s="135" t="s">
        <v>1023</v>
      </c>
      <c r="I409" s="163">
        <v>1.7250000000000003</v>
      </c>
      <c r="J409" s="884">
        <v>5250</v>
      </c>
      <c r="K409" s="884">
        <v>4830</v>
      </c>
      <c r="L409" s="884">
        <f>VLOOKUP(A409,'[1]РАСХОДНЫЕ МАТЕРИАЛЫ (ВСЕ)'!$A$6:$H$200,8,0)</f>
        <v>3814.69</v>
      </c>
      <c r="M409" s="107">
        <f>L409*(1-1*'Скидка '!D$7)</f>
        <v>3814.69</v>
      </c>
    </row>
    <row r="410" spans="1:13" ht="15" customHeight="1">
      <c r="A410" s="414" t="s">
        <v>2113</v>
      </c>
      <c r="B410" s="577" t="s">
        <v>1886</v>
      </c>
      <c r="C410" s="134" t="s">
        <v>1886</v>
      </c>
      <c r="D410" s="957" t="s">
        <v>1033</v>
      </c>
      <c r="E410" s="958"/>
      <c r="F410" s="958"/>
      <c r="G410" s="959"/>
      <c r="H410" s="135" t="s">
        <v>1024</v>
      </c>
      <c r="I410" s="163">
        <v>0.36799999999999999</v>
      </c>
      <c r="J410" s="884">
        <v>1470</v>
      </c>
      <c r="K410" s="884">
        <v>1350</v>
      </c>
      <c r="L410" s="884">
        <f>VLOOKUP(A410,'[1]РАСХОДНЫЕ МАТЕРИАЛЫ (ВСЕ)'!$A$6:$H$200,8,0)</f>
        <v>1073.5999999999999</v>
      </c>
      <c r="M410" s="107">
        <f>L410*(1-1*'Скидка '!D$7)</f>
        <v>1073.5999999999999</v>
      </c>
    </row>
    <row r="411" spans="1:13" ht="15" customHeight="1">
      <c r="A411" s="414" t="s">
        <v>1887</v>
      </c>
      <c r="B411" s="577" t="s">
        <v>1888</v>
      </c>
      <c r="C411" s="134" t="s">
        <v>1888</v>
      </c>
      <c r="D411" s="957" t="s">
        <v>1039</v>
      </c>
      <c r="E411" s="958"/>
      <c r="F411" s="958"/>
      <c r="G411" s="959"/>
      <c r="H411" s="135" t="s">
        <v>1025</v>
      </c>
      <c r="I411" s="163">
        <v>7.0000000000000007E-2</v>
      </c>
      <c r="J411" s="884">
        <v>620</v>
      </c>
      <c r="K411" s="884">
        <v>570</v>
      </c>
      <c r="L411" s="884">
        <f>VLOOKUP(A411,'[1]РАСХОДНЫЕ МАТЕРИАЛЫ (ВСЕ)'!$A$6:$H$200,8,0)</f>
        <v>504.24</v>
      </c>
      <c r="M411" s="107">
        <f>L411*(1-1*'Скидка '!D$7)</f>
        <v>504.24</v>
      </c>
    </row>
    <row r="412" spans="1:13" ht="15" customHeight="1">
      <c r="A412" s="414" t="s">
        <v>1019</v>
      </c>
      <c r="B412" s="577" t="s">
        <v>1021</v>
      </c>
      <c r="C412" s="134" t="s">
        <v>1021</v>
      </c>
      <c r="D412" s="957" t="s">
        <v>1034</v>
      </c>
      <c r="E412" s="958"/>
      <c r="F412" s="958"/>
      <c r="G412" s="959"/>
      <c r="H412" s="135" t="s">
        <v>1026</v>
      </c>
      <c r="I412" s="163">
        <v>5.5E-2</v>
      </c>
      <c r="J412" s="884">
        <v>330</v>
      </c>
      <c r="K412" s="884">
        <v>300</v>
      </c>
      <c r="L412" s="884">
        <f>VLOOKUP(A412,'[1]РАСХОДНЫЕ МАТЕРИАЛЫ (ВСЕ)'!$A$6:$H$200,8,0)</f>
        <v>268.39999999999998</v>
      </c>
      <c r="M412" s="107">
        <f>L412*(1-1*'Скидка '!D$7)</f>
        <v>268.39999999999998</v>
      </c>
    </row>
    <row r="413" spans="1:13" ht="15" customHeight="1">
      <c r="A413" s="414" t="s">
        <v>1889</v>
      </c>
      <c r="B413" s="577" t="s">
        <v>1890</v>
      </c>
      <c r="C413" s="134" t="s">
        <v>1890</v>
      </c>
      <c r="D413" s="957" t="s">
        <v>1035</v>
      </c>
      <c r="E413" s="958"/>
      <c r="F413" s="958"/>
      <c r="G413" s="959"/>
      <c r="H413" s="135" t="s">
        <v>1027</v>
      </c>
      <c r="I413" s="163">
        <v>0.30299999999999999</v>
      </c>
      <c r="J413" s="884">
        <v>420</v>
      </c>
      <c r="K413" s="884">
        <v>390</v>
      </c>
      <c r="L413" s="884">
        <f>VLOOKUP(A413,'[1]РАСХОДНЫЕ МАТЕРИАЛЫ (ВСЕ)'!$A$6:$H$200,8,0)</f>
        <v>300.95999999999998</v>
      </c>
      <c r="M413" s="107">
        <f>L413*(1-1*'Скидка '!D$7)</f>
        <v>300.95999999999998</v>
      </c>
    </row>
    <row r="414" spans="1:13" ht="15" customHeight="1">
      <c r="A414" s="414" t="s">
        <v>1891</v>
      </c>
      <c r="B414" s="577" t="s">
        <v>1892</v>
      </c>
      <c r="C414" s="134" t="s">
        <v>1892</v>
      </c>
      <c r="D414" s="957" t="s">
        <v>1036</v>
      </c>
      <c r="E414" s="958"/>
      <c r="F414" s="958"/>
      <c r="G414" s="959"/>
      <c r="H414" s="135" t="s">
        <v>1028</v>
      </c>
      <c r="I414" s="163">
        <v>0.42</v>
      </c>
      <c r="J414" s="884">
        <v>1800</v>
      </c>
      <c r="K414" s="884">
        <v>1660</v>
      </c>
      <c r="L414" s="884">
        <f>VLOOKUP(A414,'[1]РАСХОДНЫЕ МАТЕРИАЛЫ (ВСЕ)'!$A$6:$H$200,8,0)</f>
        <v>1333.86</v>
      </c>
      <c r="M414" s="107">
        <f>L414*(1-1*'Скидка '!D$7)</f>
        <v>1333.86</v>
      </c>
    </row>
    <row r="415" spans="1:13" ht="15" customHeight="1">
      <c r="A415" s="414" t="s">
        <v>1020</v>
      </c>
      <c r="B415" s="577" t="s">
        <v>1022</v>
      </c>
      <c r="C415" s="134" t="s">
        <v>1022</v>
      </c>
      <c r="D415" s="957" t="s">
        <v>1037</v>
      </c>
      <c r="E415" s="958"/>
      <c r="F415" s="958"/>
      <c r="G415" s="959"/>
      <c r="H415" s="135" t="s">
        <v>1029</v>
      </c>
      <c r="I415" s="163">
        <v>0.09</v>
      </c>
      <c r="J415" s="884">
        <v>1130</v>
      </c>
      <c r="K415" s="884">
        <v>1040</v>
      </c>
      <c r="L415" s="884">
        <f>VLOOKUP(A415,'[1]РАСХОДНЫЕ МАТЕРИАЛЫ (ВСЕ)'!$A$6:$H$200,8,0)</f>
        <v>919.05</v>
      </c>
      <c r="M415" s="107">
        <f>L415*(1-1*'Скидка '!D$7)</f>
        <v>919.05</v>
      </c>
    </row>
    <row r="416" spans="1:13" ht="15" customHeight="1" thickBot="1">
      <c r="A416" s="414" t="s">
        <v>1893</v>
      </c>
      <c r="B416" s="577" t="s">
        <v>1894</v>
      </c>
      <c r="C416" s="134" t="s">
        <v>1894</v>
      </c>
      <c r="D416" s="957" t="s">
        <v>1038</v>
      </c>
      <c r="E416" s="958"/>
      <c r="F416" s="958"/>
      <c r="G416" s="959"/>
      <c r="H416" s="135" t="s">
        <v>1030</v>
      </c>
      <c r="I416" s="163">
        <v>3.5000000000000003E-2</v>
      </c>
      <c r="J416" s="884">
        <v>680</v>
      </c>
      <c r="K416" s="884">
        <v>630</v>
      </c>
      <c r="L416" s="884">
        <f>VLOOKUP(A416,'[1]РАСХОДНЫЕ МАТЕРИАЛЫ (ВСЕ)'!$A$6:$H$200,8,0)</f>
        <v>553.08000000000004</v>
      </c>
      <c r="M416" s="107">
        <f>L416*(1-1*'Скидка '!D$7)</f>
        <v>553.08000000000004</v>
      </c>
    </row>
    <row r="417" spans="1:13" ht="30" customHeight="1" thickBot="1">
      <c r="A417" s="414"/>
      <c r="B417" s="571" t="s">
        <v>780</v>
      </c>
      <c r="C417" s="133"/>
      <c r="D417" s="112"/>
      <c r="E417" s="74"/>
      <c r="F417" s="112"/>
      <c r="G417" s="112"/>
      <c r="H417" s="113"/>
      <c r="I417" s="74"/>
      <c r="J417" s="882"/>
      <c r="K417" s="883"/>
      <c r="L417" s="946"/>
      <c r="M417" s="947"/>
    </row>
    <row r="418" spans="1:13" ht="15" customHeight="1">
      <c r="A418" s="414" t="s">
        <v>1895</v>
      </c>
      <c r="B418" s="577" t="s">
        <v>1896</v>
      </c>
      <c r="C418" s="134" t="s">
        <v>98</v>
      </c>
      <c r="D418" s="957" t="s">
        <v>275</v>
      </c>
      <c r="E418" s="958"/>
      <c r="F418" s="958"/>
      <c r="G418" s="959"/>
      <c r="H418" s="135" t="s">
        <v>101</v>
      </c>
      <c r="I418" s="163">
        <v>4.0000000000000001E-3</v>
      </c>
      <c r="J418" s="884">
        <v>160</v>
      </c>
      <c r="K418" s="884">
        <v>150</v>
      </c>
      <c r="L418" s="884">
        <f>VLOOKUP(A418,'[1]РАСХОДНЫЕ МАТЕРИАЛЫ (ВСЕ)'!$A$6:$H$200,8,0)</f>
        <v>132.22</v>
      </c>
      <c r="M418" s="107">
        <f>L418*(1-1*'Скидка '!D$7)</f>
        <v>132.22</v>
      </c>
    </row>
    <row r="419" spans="1:13" ht="15" customHeight="1">
      <c r="A419" s="414" t="s">
        <v>1897</v>
      </c>
      <c r="B419" s="577" t="s">
        <v>1898</v>
      </c>
      <c r="C419" s="134" t="s">
        <v>99</v>
      </c>
      <c r="D419" s="957" t="s">
        <v>276</v>
      </c>
      <c r="E419" s="958"/>
      <c r="F419" s="958"/>
      <c r="G419" s="959"/>
      <c r="H419" s="135" t="s">
        <v>101</v>
      </c>
      <c r="I419" s="163">
        <v>3.3999999999999998E-3</v>
      </c>
      <c r="J419" s="884">
        <v>220</v>
      </c>
      <c r="K419" s="884">
        <v>200</v>
      </c>
      <c r="L419" s="884">
        <f>VLOOKUP(A419,'[1]РАСХОДНЫЕ МАТЕРИАЛЫ (ВСЕ)'!$A$6:$H$200,8,0)</f>
        <v>183.04</v>
      </c>
      <c r="M419" s="107">
        <f>L419*(1-1*'Скидка '!D$7)</f>
        <v>183.04</v>
      </c>
    </row>
    <row r="420" spans="1:13" ht="15" customHeight="1" thickBot="1">
      <c r="A420" s="414" t="s">
        <v>1899</v>
      </c>
      <c r="B420" s="577" t="s">
        <v>1900</v>
      </c>
      <c r="C420" s="134" t="s">
        <v>277</v>
      </c>
      <c r="D420" s="957" t="s">
        <v>278</v>
      </c>
      <c r="E420" s="958"/>
      <c r="F420" s="958"/>
      <c r="G420" s="959"/>
      <c r="H420" s="135" t="s">
        <v>101</v>
      </c>
      <c r="I420" s="163">
        <v>3.3999999999999998E-3</v>
      </c>
      <c r="J420" s="884">
        <v>310</v>
      </c>
      <c r="K420" s="884">
        <v>290</v>
      </c>
      <c r="L420" s="884">
        <f>VLOOKUP(A420,'[1]РАСХОДНЫЕ МАТЕРИАЛЫ (ВСЕ)'!$A$6:$H$200,8,0)</f>
        <v>254.21</v>
      </c>
      <c r="M420" s="107">
        <f>L420*(1-1*'Скидка '!D$7)</f>
        <v>254.21</v>
      </c>
    </row>
    <row r="421" spans="1:13" ht="30" customHeight="1" thickBot="1">
      <c r="A421" s="414"/>
      <c r="B421" s="571" t="s">
        <v>957</v>
      </c>
      <c r="C421" s="133"/>
      <c r="D421" s="112"/>
      <c r="E421" s="74"/>
      <c r="F421" s="112"/>
      <c r="G421" s="112"/>
      <c r="H421" s="113"/>
      <c r="I421" s="74"/>
      <c r="J421" s="882"/>
      <c r="K421" s="883"/>
      <c r="L421" s="946"/>
      <c r="M421" s="947"/>
    </row>
    <row r="422" spans="1:13" ht="15" customHeight="1">
      <c r="A422" s="414" t="s">
        <v>2114</v>
      </c>
      <c r="B422" s="577" t="s">
        <v>989</v>
      </c>
      <c r="C422" s="134" t="s">
        <v>958</v>
      </c>
      <c r="D422" s="957" t="s">
        <v>988</v>
      </c>
      <c r="E422" s="958"/>
      <c r="F422" s="958"/>
      <c r="G422" s="959"/>
      <c r="H422" s="135" t="s">
        <v>959</v>
      </c>
      <c r="I422" s="163">
        <v>11.3</v>
      </c>
      <c r="J422" s="884">
        <v>16420</v>
      </c>
      <c r="K422" s="884">
        <v>15110</v>
      </c>
      <c r="L422" s="884">
        <f>VLOOKUP(A422,'[1]РАСХОДНЫЕ МАТЕРИАЛЫ (ВСЕ)'!$A$6:$H$200,8,0)</f>
        <v>14457.52</v>
      </c>
      <c r="M422" s="107">
        <f>L422*(1-1*'Скидка '!D$7)</f>
        <v>14457.52</v>
      </c>
    </row>
    <row r="423" spans="1:13" ht="12.75" customHeight="1">
      <c r="M423" s="107"/>
    </row>
    <row r="424" spans="1:13" ht="12.75" customHeight="1">
      <c r="J424" s="878"/>
      <c r="K424" s="879"/>
      <c r="L424" s="879"/>
      <c r="M424" s="520"/>
    </row>
    <row r="425" spans="1:13" ht="12.75" customHeight="1">
      <c r="J425" s="878"/>
      <c r="K425" s="879"/>
      <c r="L425" s="879"/>
      <c r="M425" s="520"/>
    </row>
    <row r="426" spans="1:13" ht="12.75" customHeight="1">
      <c r="J426" s="878"/>
      <c r="K426" s="879"/>
      <c r="L426" s="879"/>
      <c r="M426" s="520"/>
    </row>
    <row r="427" spans="1:13" ht="12.75" customHeight="1">
      <c r="J427" s="878"/>
      <c r="K427" s="879"/>
      <c r="L427" s="879"/>
      <c r="M427" s="520"/>
    </row>
    <row r="428" spans="1:13" ht="12.75" customHeight="1">
      <c r="J428" s="878"/>
      <c r="K428" s="879"/>
      <c r="L428" s="879"/>
      <c r="M428" s="520"/>
    </row>
    <row r="429" spans="1:13" ht="12.75" customHeight="1">
      <c r="J429" s="878"/>
      <c r="K429" s="879"/>
      <c r="L429" s="879"/>
      <c r="M429" s="520"/>
    </row>
  </sheetData>
  <mergeCells count="140">
    <mergeCell ref="G340:H340"/>
    <mergeCell ref="G341:H341"/>
    <mergeCell ref="G346:H346"/>
    <mergeCell ref="D422:G422"/>
    <mergeCell ref="A373:A374"/>
    <mergeCell ref="B373:B374"/>
    <mergeCell ref="C373:C374"/>
    <mergeCell ref="D373:G374"/>
    <mergeCell ref="D410:G410"/>
    <mergeCell ref="D411:G411"/>
    <mergeCell ref="D412:G412"/>
    <mergeCell ref="D413:G413"/>
    <mergeCell ref="D414:G414"/>
    <mergeCell ref="D415:G415"/>
    <mergeCell ref="D416:G416"/>
    <mergeCell ref="D392:G392"/>
    <mergeCell ref="D377:G377"/>
    <mergeCell ref="D378:G378"/>
    <mergeCell ref="D395:G395"/>
    <mergeCell ref="D409:G409"/>
    <mergeCell ref="G347:H347"/>
    <mergeCell ref="G348:H348"/>
    <mergeCell ref="G350:H350"/>
    <mergeCell ref="C360:I360"/>
    <mergeCell ref="L342:M342"/>
    <mergeCell ref="G343:H343"/>
    <mergeCell ref="G344:H344"/>
    <mergeCell ref="A364:A365"/>
    <mergeCell ref="B364:B365"/>
    <mergeCell ref="C364:C365"/>
    <mergeCell ref="D364:E364"/>
    <mergeCell ref="F364:F365"/>
    <mergeCell ref="G364:G365"/>
    <mergeCell ref="H364:H365"/>
    <mergeCell ref="I364:I365"/>
    <mergeCell ref="J364:J365"/>
    <mergeCell ref="K364:K365"/>
    <mergeCell ref="L364:L365"/>
    <mergeCell ref="M364:M365"/>
    <mergeCell ref="J373:J374"/>
    <mergeCell ref="L379:M379"/>
    <mergeCell ref="L381:M381"/>
    <mergeCell ref="L386:M386"/>
    <mergeCell ref="D406:G406"/>
    <mergeCell ref="D396:G396"/>
    <mergeCell ref="D394:G394"/>
    <mergeCell ref="L407:M407"/>
    <mergeCell ref="D408:G408"/>
    <mergeCell ref="M373:M374"/>
    <mergeCell ref="D400:G400"/>
    <mergeCell ref="D401:G401"/>
    <mergeCell ref="I373:I374"/>
    <mergeCell ref="B1:F1"/>
    <mergeCell ref="G1:I1"/>
    <mergeCell ref="L25:M25"/>
    <mergeCell ref="L372:M372"/>
    <mergeCell ref="L17:M17"/>
    <mergeCell ref="L31:M31"/>
    <mergeCell ref="L49:M49"/>
    <mergeCell ref="L117:M117"/>
    <mergeCell ref="L34:M34"/>
    <mergeCell ref="C361:I361"/>
    <mergeCell ref="C359:I359"/>
    <mergeCell ref="C355:I355"/>
    <mergeCell ref="C356:I356"/>
    <mergeCell ref="C357:I357"/>
    <mergeCell ref="C358:I358"/>
    <mergeCell ref="L123:M123"/>
    <mergeCell ref="L250:M250"/>
    <mergeCell ref="L254:M254"/>
    <mergeCell ref="C362:I362"/>
    <mergeCell ref="L351:M351"/>
    <mergeCell ref="C352:I352"/>
    <mergeCell ref="C353:I353"/>
    <mergeCell ref="L345:M345"/>
    <mergeCell ref="L363:M363"/>
    <mergeCell ref="A3:A4"/>
    <mergeCell ref="B3:B4"/>
    <mergeCell ref="C3:D3"/>
    <mergeCell ref="L113:M113"/>
    <mergeCell ref="L109:M109"/>
    <mergeCell ref="L97:M97"/>
    <mergeCell ref="E3:E4"/>
    <mergeCell ref="F3:F4"/>
    <mergeCell ref="G3:H3"/>
    <mergeCell ref="I3:I4"/>
    <mergeCell ref="L40:M40"/>
    <mergeCell ref="L6:M6"/>
    <mergeCell ref="L89:M89"/>
    <mergeCell ref="L59:M59"/>
    <mergeCell ref="L71:M71"/>
    <mergeCell ref="L10:M10"/>
    <mergeCell ref="L14:M14"/>
    <mergeCell ref="L46:M46"/>
    <mergeCell ref="L83:M83"/>
    <mergeCell ref="L54:M54"/>
    <mergeCell ref="L65:M65"/>
    <mergeCell ref="L77:M77"/>
    <mergeCell ref="L103:M103"/>
    <mergeCell ref="L21:M21"/>
    <mergeCell ref="L421:M421"/>
    <mergeCell ref="D405:G405"/>
    <mergeCell ref="K373:K374"/>
    <mergeCell ref="L373:L374"/>
    <mergeCell ref="D375:G375"/>
    <mergeCell ref="D387:G387"/>
    <mergeCell ref="D388:G388"/>
    <mergeCell ref="D389:G389"/>
    <mergeCell ref="D390:G390"/>
    <mergeCell ref="D376:G376"/>
    <mergeCell ref="D380:G380"/>
    <mergeCell ref="D420:G420"/>
    <mergeCell ref="D419:G419"/>
    <mergeCell ref="L391:M391"/>
    <mergeCell ref="D418:G418"/>
    <mergeCell ref="D393:G393"/>
    <mergeCell ref="L397:M397"/>
    <mergeCell ref="L417:M417"/>
    <mergeCell ref="H373:H374"/>
    <mergeCell ref="D402:G402"/>
    <mergeCell ref="D403:G403"/>
    <mergeCell ref="D404:G404"/>
    <mergeCell ref="D398:G398"/>
    <mergeCell ref="D399:G399"/>
    <mergeCell ref="L339:M339"/>
    <mergeCell ref="L148:M148"/>
    <mergeCell ref="L142:M142"/>
    <mergeCell ref="C337:D337"/>
    <mergeCell ref="E337:E338"/>
    <mergeCell ref="F337:F338"/>
    <mergeCell ref="I337:I338"/>
    <mergeCell ref="L28:M28"/>
    <mergeCell ref="L43:M43"/>
    <mergeCell ref="L129:M129"/>
    <mergeCell ref="L135:M135"/>
    <mergeCell ref="L154:M154"/>
    <mergeCell ref="G337:H337"/>
    <mergeCell ref="G338:H338"/>
    <mergeCell ref="L37:M37"/>
    <mergeCell ref="L111:M111"/>
  </mergeCells>
  <conditionalFormatting sqref="A21:A24">
    <cfRule type="duplicateValues" dxfId="65" priority="19"/>
  </conditionalFormatting>
  <conditionalFormatting sqref="A28:A30">
    <cfRule type="duplicateValues" dxfId="64" priority="18"/>
  </conditionalFormatting>
  <conditionalFormatting sqref="A38">
    <cfRule type="duplicateValues" dxfId="63" priority="14"/>
  </conditionalFormatting>
  <conditionalFormatting sqref="A39">
    <cfRule type="duplicateValues" dxfId="62" priority="13"/>
  </conditionalFormatting>
  <conditionalFormatting sqref="A43:A45">
    <cfRule type="duplicateValues" dxfId="61" priority="17"/>
  </conditionalFormatting>
  <conditionalFormatting sqref="A46">
    <cfRule type="duplicateValues" dxfId="60" priority="36"/>
  </conditionalFormatting>
  <conditionalFormatting sqref="A54:A58">
    <cfRule type="duplicateValues" dxfId="59" priority="23"/>
  </conditionalFormatting>
  <conditionalFormatting sqref="A65:A70">
    <cfRule type="duplicateValues" dxfId="58" priority="22"/>
  </conditionalFormatting>
  <conditionalFormatting sqref="A77:A82">
    <cfRule type="duplicateValues" dxfId="57" priority="21"/>
  </conditionalFormatting>
  <conditionalFormatting sqref="A83:A88">
    <cfRule type="duplicateValues" dxfId="56" priority="34"/>
  </conditionalFormatting>
  <conditionalFormatting sqref="A103:A108">
    <cfRule type="duplicateValues" dxfId="55" priority="20"/>
  </conditionalFormatting>
  <conditionalFormatting sqref="A111">
    <cfRule type="duplicateValues" dxfId="54" priority="2"/>
  </conditionalFormatting>
  <conditionalFormatting sqref="A130:A134">
    <cfRule type="duplicateValues" dxfId="53" priority="24"/>
  </conditionalFormatting>
  <conditionalFormatting sqref="A142:A147">
    <cfRule type="duplicateValues" dxfId="52" priority="25"/>
  </conditionalFormatting>
  <conditionalFormatting sqref="A148">
    <cfRule type="duplicateValues" dxfId="51" priority="33"/>
  </conditionalFormatting>
  <conditionalFormatting sqref="A149:A153 A141">
    <cfRule type="duplicateValues" dxfId="50" priority="57"/>
  </conditionalFormatting>
  <conditionalFormatting sqref="A193">
    <cfRule type="duplicateValues" dxfId="49" priority="12"/>
  </conditionalFormatting>
  <conditionalFormatting sqref="A194:A199">
    <cfRule type="duplicateValues" dxfId="48" priority="8"/>
  </conditionalFormatting>
  <conditionalFormatting sqref="A208">
    <cfRule type="duplicateValues" dxfId="47" priority="11"/>
  </conditionalFormatting>
  <conditionalFormatting sqref="A209:A216">
    <cfRule type="duplicateValues" dxfId="46" priority="7"/>
  </conditionalFormatting>
  <conditionalFormatting sqref="A222">
    <cfRule type="duplicateValues" dxfId="45" priority="10"/>
  </conditionalFormatting>
  <conditionalFormatting sqref="A223:A226">
    <cfRule type="duplicateValues" dxfId="44" priority="6"/>
  </conditionalFormatting>
  <conditionalFormatting sqref="A230">
    <cfRule type="duplicateValues" dxfId="43" priority="9"/>
  </conditionalFormatting>
  <conditionalFormatting sqref="A231:A232">
    <cfRule type="duplicateValues" dxfId="42" priority="5"/>
  </conditionalFormatting>
  <conditionalFormatting sqref="A250:A256">
    <cfRule type="duplicateValues" dxfId="41" priority="146"/>
  </conditionalFormatting>
  <conditionalFormatting sqref="A260">
    <cfRule type="duplicateValues" dxfId="40" priority="27"/>
  </conditionalFormatting>
  <conditionalFormatting sqref="A266">
    <cfRule type="duplicateValues" dxfId="39" priority="28"/>
  </conditionalFormatting>
  <conditionalFormatting sqref="A272">
    <cfRule type="duplicateValues" dxfId="38" priority="29"/>
  </conditionalFormatting>
  <conditionalFormatting sqref="A273:A274">
    <cfRule type="duplicateValues" dxfId="37" priority="32"/>
  </conditionalFormatting>
  <conditionalFormatting sqref="A279">
    <cfRule type="duplicateValues" dxfId="36" priority="30"/>
  </conditionalFormatting>
  <conditionalFormatting sqref="A280:A282">
    <cfRule type="duplicateValues" dxfId="35" priority="31"/>
  </conditionalFormatting>
  <conditionalFormatting sqref="A292">
    <cfRule type="duplicateValues" dxfId="34" priority="41"/>
  </conditionalFormatting>
  <conditionalFormatting sqref="A316">
    <cfRule type="duplicateValues" dxfId="33" priority="39"/>
  </conditionalFormatting>
  <conditionalFormatting sqref="A322:A325">
    <cfRule type="duplicateValues" dxfId="32" priority="53"/>
  </conditionalFormatting>
  <conditionalFormatting sqref="A361">
    <cfRule type="duplicateValues" dxfId="31" priority="4"/>
  </conditionalFormatting>
  <conditionalFormatting sqref="A366:A371">
    <cfRule type="duplicateValues" dxfId="30" priority="16"/>
  </conditionalFormatting>
  <conditionalFormatting sqref="A372:A374 A293:A315 A317:A321 A124:A128 A257:A259 A233:A249 A47:A53 A89:A102 A275:A278 A283:A291 A267:A271 A261:A265 A135:A140 A59:A64 A71:A76 A109:A110 A25:A27 A31:A37 A379:A1048576 A40:A42 A200:A207 A217:A221 A227:A229 A154:A192 A326:A360 A112:A122 A362:A365 A1:A20">
    <cfRule type="duplicateValues" dxfId="29" priority="147"/>
  </conditionalFormatting>
  <conditionalFormatting sqref="A375:A378">
    <cfRule type="duplicateValues" dxfId="28" priority="15"/>
  </conditionalFormatting>
  <hyperlinks>
    <hyperlink ref="L97" r:id="rId1" xr:uid="{00000000-0004-0000-0100-000000000000}"/>
    <hyperlink ref="L109" r:id="rId2" xr:uid="{00000000-0004-0000-0100-000001000000}"/>
    <hyperlink ref="L113" r:id="rId3" xr:uid="{00000000-0004-0000-0100-000002000000}"/>
    <hyperlink ref="L117" r:id="rId4" xr:uid="{00000000-0004-0000-0100-000003000000}"/>
    <hyperlink ref="L6" r:id="rId5" display="УЗНАТЬ БОЛЬШЕ" xr:uid="{00000000-0004-0000-0100-000004000000}"/>
    <hyperlink ref="L25" r:id="rId6" xr:uid="{00000000-0004-0000-0100-000005000000}"/>
    <hyperlink ref="L31" r:id="rId7" xr:uid="{00000000-0004-0000-0100-000006000000}"/>
    <hyperlink ref="L89" r:id="rId8" xr:uid="{00000000-0004-0000-0100-000007000000}"/>
    <hyperlink ref="L59" r:id="rId9" xr:uid="{00000000-0004-0000-0100-000008000000}"/>
    <hyperlink ref="L17" r:id="rId10" xr:uid="{00000000-0004-0000-0100-000009000000}"/>
    <hyperlink ref="L6:M6" r:id="rId11" display="УЗНАТЬ БОЛЬШЕ" xr:uid="{00000000-0004-0000-0100-00000A000000}"/>
    <hyperlink ref="L17:M17" r:id="rId12" display="УЗНАТЬ БОЛЬШЕ" xr:uid="{00000000-0004-0000-0100-00000B000000}"/>
    <hyperlink ref="L25:M25" r:id="rId13" display="УЗНАТЬ БОЛЬШЕ" xr:uid="{00000000-0004-0000-0100-00000C000000}"/>
    <hyperlink ref="L31:M31" r:id="rId14" display="УЗНАТЬ БОЛЬШЕ" xr:uid="{00000000-0004-0000-0100-00000D000000}"/>
    <hyperlink ref="L59:M59" r:id="rId15" display="УЗНАТЬ БОЛЬШЕ" xr:uid="{00000000-0004-0000-0100-00000E000000}"/>
    <hyperlink ref="L40" r:id="rId16" xr:uid="{00000000-0004-0000-0100-00000F000000}"/>
    <hyperlink ref="L40:M40" r:id="rId17" display="УЗНАТЬ БОЛЬШЕ" xr:uid="{00000000-0004-0000-0100-000010000000}"/>
    <hyperlink ref="L89:M89" r:id="rId18" display="УЗНАТЬ БОЛЬШЕ" xr:uid="{00000000-0004-0000-0100-000011000000}"/>
    <hyperlink ref="L113:M113" r:id="rId19" display="УЗНАТЬ БОЛЬШЕ" xr:uid="{00000000-0004-0000-0100-000012000000}"/>
    <hyperlink ref="L117:M117" r:id="rId20" display="УЗНАТЬ БОЛЬШЕ" xr:uid="{00000000-0004-0000-0100-000013000000}"/>
    <hyperlink ref="L34" r:id="rId21" xr:uid="{00000000-0004-0000-0100-000014000000}"/>
    <hyperlink ref="L34:M34" r:id="rId22" display="УЗНАТЬ БОЛЬШЕ" xr:uid="{00000000-0004-0000-0100-000015000000}"/>
    <hyperlink ref="L351:M351" r:id="rId23" display="УЗНАТЬ БОЛЬШЕ" xr:uid="{00000000-0004-0000-0100-000016000000}"/>
    <hyperlink ref="L339:M339" r:id="rId24" display="УЗНАТЬ БОЛЬШЕ" xr:uid="{00000000-0004-0000-0100-000017000000}"/>
    <hyperlink ref="L123" r:id="rId25" xr:uid="{00000000-0004-0000-0100-000018000000}"/>
    <hyperlink ref="L123:M123" r:id="rId26" display="УЗНАТЬ БОЛЬШЕ" xr:uid="{00000000-0004-0000-0100-000019000000}"/>
    <hyperlink ref="L135" r:id="rId27" xr:uid="{00000000-0004-0000-0100-00001A000000}"/>
    <hyperlink ref="L135:M135" r:id="rId28" display="УЗНАТЬ БОЛЬШЕ" xr:uid="{00000000-0004-0000-0100-00001B000000}"/>
    <hyperlink ref="L154:M154" r:id="rId29" display="УЗНАТЬ БОЛЬШЕ" xr:uid="{00000000-0004-0000-0100-00001C000000}"/>
    <hyperlink ref="L71:M71" r:id="rId30" display="УЗНАТЬ БОЛЬШЕ" xr:uid="{00000000-0004-0000-0100-00001D000000}"/>
    <hyperlink ref="L10:M10" r:id="rId31" display="УЗНАТЬ БОЛЬШЕ" xr:uid="{00000000-0004-0000-0100-00001E000000}"/>
    <hyperlink ref="L14:M14" r:id="rId32" display="УЗНАТЬ БОЛЬШЕ" xr:uid="{00000000-0004-0000-0100-00001F000000}"/>
    <hyperlink ref="L345:M345" r:id="rId33" display="УЗНАТЬ БОЛЬШЕ" xr:uid="{00000000-0004-0000-0100-000020000000}"/>
    <hyperlink ref="L250:M250" r:id="rId34" display="УЗНАТЬ БОЛЬШЕ" xr:uid="{00000000-0004-0000-0100-000021000000}"/>
    <hyperlink ref="L254:M254" r:id="rId35" display="УЗНАТЬ БОЛЬШЕ" xr:uid="{00000000-0004-0000-0100-000022000000}"/>
    <hyperlink ref="L83" r:id="rId36" xr:uid="{00000000-0004-0000-0100-000023000000}"/>
    <hyperlink ref="L83:M83" r:id="rId37" display="УЗНАТЬ БОЛЬШЕ" xr:uid="{00000000-0004-0000-0100-000024000000}"/>
    <hyperlink ref="L148" r:id="rId38" xr:uid="{00000000-0004-0000-0100-000025000000}"/>
    <hyperlink ref="L148:M148" r:id="rId39" display="УЗНАТЬ БОЛЬШЕ" xr:uid="{00000000-0004-0000-0100-000026000000}"/>
    <hyperlink ref="L142" r:id="rId40" xr:uid="{00000000-0004-0000-0100-000027000000}"/>
    <hyperlink ref="L142:M142" r:id="rId41" display="УЗНАТЬ БОЛЬШЕ" xr:uid="{00000000-0004-0000-0100-000028000000}"/>
    <hyperlink ref="L129" r:id="rId42" xr:uid="{00000000-0004-0000-0100-000029000000}"/>
    <hyperlink ref="L129:M129" r:id="rId43" display="УЗНАТЬ БОЛЬШЕ" xr:uid="{00000000-0004-0000-0100-00002A000000}"/>
    <hyperlink ref="L65" r:id="rId44" xr:uid="{00000000-0004-0000-0100-00002B000000}"/>
    <hyperlink ref="L65:M65" r:id="rId45" display="УЗНАТЬ БОЛЬШЕ" xr:uid="{00000000-0004-0000-0100-00002C000000}"/>
    <hyperlink ref="L77:M77" r:id="rId46" display="УЗНАТЬ БОЛЬШЕ" xr:uid="{00000000-0004-0000-0100-00002D000000}"/>
    <hyperlink ref="L103" r:id="rId47" xr:uid="{00000000-0004-0000-0100-00002E000000}"/>
    <hyperlink ref="L21" r:id="rId48" xr:uid="{00000000-0004-0000-0100-00002F000000}"/>
    <hyperlink ref="L21:M21" r:id="rId49" display="УЗНАТЬ БОЛЬШЕ" xr:uid="{00000000-0004-0000-0100-000030000000}"/>
    <hyperlink ref="L28" r:id="rId50" xr:uid="{00000000-0004-0000-0100-000031000000}"/>
    <hyperlink ref="L28:M28" r:id="rId51" display="УЗНАТЬ БОЛЬШЕ" xr:uid="{00000000-0004-0000-0100-000032000000}"/>
    <hyperlink ref="L43" r:id="rId52" xr:uid="{00000000-0004-0000-0100-000033000000}"/>
    <hyperlink ref="L43:M43" r:id="rId53" display="УЗНАТЬ БОЛЬШЕ" xr:uid="{00000000-0004-0000-0100-000034000000}"/>
    <hyperlink ref="L37" r:id="rId54" xr:uid="{00000000-0004-0000-0100-000035000000}"/>
    <hyperlink ref="L37:M37" r:id="rId55" display="УЗНАТЬ БОЛЬШЕ" xr:uid="{00000000-0004-0000-0100-000036000000}"/>
    <hyperlink ref="L342:M342" r:id="rId56" display="УЗНАТЬ БОЛЬШЕ" xr:uid="{00000000-0004-0000-0100-000037000000}"/>
    <hyperlink ref="L111" r:id="rId57" xr:uid="{00000000-0004-0000-0100-000038000000}"/>
  </hyperlinks>
  <printOptions horizontalCentered="1"/>
  <pageMargins left="0.23622047244094491" right="0.23622047244094491" top="0.74803149606299213" bottom="0.74803149606299213" header="0.31496062992125984" footer="0.31496062992125984"/>
  <pageSetup scale="41" fitToHeight="0" orientation="portrait" r:id="rId58"/>
  <headerFooter alignWithMargins="0"/>
  <rowBreaks count="5" manualBreakCount="5">
    <brk id="95" min="1" max="12" man="1"/>
    <brk id="159" min="1" max="12" man="1"/>
    <brk id="232" min="1" max="12" man="1"/>
    <brk id="336" min="1" max="12" man="1"/>
    <brk id="385" min="1" max="12" man="1"/>
  </rowBreaks>
  <ignoredErrors>
    <ignoredError sqref="D128 D124:D127 C124:C128 C155:D159" numberStoredAsText="1"/>
  </ignoredErrors>
  <drawing r:id="rId5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184"/>
  <sheetViews>
    <sheetView view="pageBreakPreview" zoomScale="70" zoomScaleNormal="85" zoomScaleSheetLayoutView="70" workbookViewId="0">
      <pane xSplit="2" ySplit="4" topLeftCell="C176" activePane="bottomRight" state="frozen"/>
      <selection activeCell="R160" sqref="R160"/>
      <selection pane="topRight" activeCell="R160" sqref="R160"/>
      <selection pane="bottomLeft" activeCell="R160" sqref="R160"/>
      <selection pane="bottomRight" activeCell="C184" sqref="C184"/>
    </sheetView>
  </sheetViews>
  <sheetFormatPr defaultColWidth="9.140625" defaultRowHeight="21" outlineLevelCol="2"/>
  <cols>
    <col min="1" max="1" width="20.140625" style="29" hidden="1" customWidth="1" outlineLevel="2"/>
    <col min="2" max="2" width="18.140625" style="28" hidden="1" customWidth="1" outlineLevel="1" collapsed="1"/>
    <col min="3" max="3" width="25.85546875" style="98" customWidth="1" collapsed="1"/>
    <col min="4" max="4" width="25" style="28" customWidth="1"/>
    <col min="5" max="5" width="14" style="28" customWidth="1"/>
    <col min="6" max="6" width="10.7109375" style="121" customWidth="1"/>
    <col min="7" max="7" width="15" style="121" customWidth="1"/>
    <col min="8" max="8" width="11.28515625" style="29" customWidth="1"/>
    <col min="9" max="9" width="24.85546875" style="29" customWidth="1"/>
    <col min="10" max="10" width="17.85546875" style="29" customWidth="1"/>
    <col min="11" max="11" width="17.140625" style="29" customWidth="1"/>
    <col min="12" max="14" width="12.5703125" style="49" hidden="1" customWidth="1" outlineLevel="1"/>
    <col min="15" max="15" width="13.28515625" style="29" customWidth="1" collapsed="1"/>
    <col min="16" max="16" width="13.7109375" style="30" customWidth="1"/>
    <col min="17" max="17" width="14.140625" style="30" customWidth="1"/>
    <col min="18" max="18" width="17.85546875" style="31" customWidth="1"/>
    <col min="19" max="16384" width="9.140625" style="21"/>
  </cols>
  <sheetData>
    <row r="1" spans="1:18" ht="99.95" customHeight="1">
      <c r="A1" s="20"/>
      <c r="B1" s="19"/>
      <c r="C1" s="973"/>
      <c r="D1" s="973"/>
      <c r="E1" s="973"/>
      <c r="F1" s="973"/>
      <c r="G1" s="973"/>
      <c r="H1" s="973"/>
      <c r="I1" s="973"/>
      <c r="J1" s="973"/>
      <c r="K1" s="973"/>
      <c r="L1" s="46"/>
      <c r="M1" s="46"/>
      <c r="N1" s="46"/>
      <c r="O1" s="20"/>
      <c r="P1" s="19"/>
      <c r="Q1" s="19"/>
      <c r="R1" s="19"/>
    </row>
    <row r="2" spans="1:18" s="118" customFormat="1" ht="21.75" customHeight="1">
      <c r="A2" s="110"/>
      <c r="B2" s="115"/>
      <c r="C2" s="109" t="str">
        <f>'КРАТКИЙ ПРАЙС СПЛИТЫ'!B2</f>
        <v>ПРАЙС-ЛИСТ ДЕЙСТВИТЕЛЕН С 01.01.2026</v>
      </c>
      <c r="D2" s="115"/>
      <c r="E2" s="115"/>
      <c r="F2" s="128"/>
      <c r="G2" s="128"/>
      <c r="H2" s="129"/>
      <c r="I2" s="122"/>
      <c r="J2" s="122"/>
      <c r="K2" s="110"/>
      <c r="L2" s="116"/>
      <c r="M2" s="116"/>
      <c r="N2" s="116"/>
      <c r="O2" s="110"/>
      <c r="P2" s="1063"/>
      <c r="Q2" s="1063"/>
      <c r="R2" s="117"/>
    </row>
    <row r="3" spans="1:18" s="388" customFormat="1" ht="26.25" customHeight="1">
      <c r="A3" s="1084" t="s">
        <v>423</v>
      </c>
      <c r="B3" s="1064" t="s">
        <v>1041</v>
      </c>
      <c r="C3" s="1065" t="s">
        <v>114</v>
      </c>
      <c r="D3" s="1066" t="s">
        <v>115</v>
      </c>
      <c r="E3" s="1071" t="s">
        <v>1412</v>
      </c>
      <c r="F3" s="1067" t="s">
        <v>3</v>
      </c>
      <c r="G3" s="1067"/>
      <c r="H3" s="1069" t="s">
        <v>755</v>
      </c>
      <c r="I3" s="1068" t="s">
        <v>797</v>
      </c>
      <c r="J3" s="385" t="s">
        <v>750</v>
      </c>
      <c r="K3" s="1069" t="s">
        <v>434</v>
      </c>
      <c r="L3" s="386" t="s">
        <v>116</v>
      </c>
      <c r="M3" s="386" t="s">
        <v>37</v>
      </c>
      <c r="N3" s="386" t="s">
        <v>405</v>
      </c>
      <c r="O3" s="1070" t="s">
        <v>116</v>
      </c>
      <c r="P3" s="1070" t="s">
        <v>37</v>
      </c>
      <c r="Q3" s="387" t="s">
        <v>405</v>
      </c>
      <c r="R3" s="387" t="s">
        <v>55</v>
      </c>
    </row>
    <row r="4" spans="1:18" s="388" customFormat="1" ht="20.25" customHeight="1" thickBot="1">
      <c r="A4" s="1084"/>
      <c r="B4" s="1064"/>
      <c r="C4" s="1065"/>
      <c r="D4" s="1066"/>
      <c r="E4" s="1072"/>
      <c r="F4" s="389" t="s">
        <v>8</v>
      </c>
      <c r="G4" s="389" t="s">
        <v>9</v>
      </c>
      <c r="H4" s="1069"/>
      <c r="I4" s="1068"/>
      <c r="J4" s="385" t="s">
        <v>4</v>
      </c>
      <c r="K4" s="1069"/>
      <c r="L4" s="386" t="s">
        <v>300</v>
      </c>
      <c r="M4" s="386" t="s">
        <v>300</v>
      </c>
      <c r="N4" s="386" t="s">
        <v>300</v>
      </c>
      <c r="O4" s="1070"/>
      <c r="P4" s="1070"/>
      <c r="Q4" s="390" t="s">
        <v>0</v>
      </c>
      <c r="R4" s="390" t="s">
        <v>0</v>
      </c>
    </row>
    <row r="5" spans="1:18" ht="23.25" customHeight="1" thickBot="1">
      <c r="A5" s="61"/>
      <c r="B5" s="71"/>
      <c r="C5" s="92" t="s">
        <v>1833</v>
      </c>
      <c r="D5" s="90"/>
      <c r="E5" s="90"/>
      <c r="F5" s="73"/>
      <c r="G5" s="127"/>
      <c r="H5" s="130"/>
      <c r="I5" s="99"/>
      <c r="J5" s="200"/>
      <c r="K5" s="130"/>
      <c r="L5" s="101"/>
      <c r="M5" s="101"/>
      <c r="N5" s="101"/>
      <c r="O5" s="100"/>
      <c r="P5" s="102"/>
      <c r="Q5" s="1015" t="s">
        <v>117</v>
      </c>
      <c r="R5" s="1016"/>
    </row>
    <row r="6" spans="1:18" ht="16.899999999999999" customHeight="1" thickBot="1">
      <c r="A6" s="61"/>
      <c r="B6" s="63"/>
      <c r="C6" s="94"/>
      <c r="D6" s="75"/>
      <c r="E6" s="75"/>
      <c r="F6" s="73"/>
      <c r="G6" s="310" t="s">
        <v>27</v>
      </c>
      <c r="H6" s="289"/>
      <c r="I6" s="290"/>
      <c r="J6" s="355" t="s">
        <v>705</v>
      </c>
      <c r="K6" s="289"/>
      <c r="L6" s="101"/>
      <c r="M6" s="101"/>
      <c r="N6" s="101"/>
      <c r="O6" s="100"/>
      <c r="P6" s="102"/>
      <c r="Q6" s="946" t="s">
        <v>118</v>
      </c>
      <c r="R6" s="947"/>
    </row>
    <row r="7" spans="1:18" ht="16.899999999999999" customHeight="1">
      <c r="A7" s="64"/>
      <c r="B7" s="63"/>
      <c r="C7" s="94"/>
      <c r="D7" s="75"/>
      <c r="E7" s="75"/>
      <c r="F7" s="73"/>
      <c r="G7" s="311" t="s">
        <v>1827</v>
      </c>
      <c r="H7" s="289"/>
      <c r="I7" s="292"/>
      <c r="J7" s="356" t="s">
        <v>1831</v>
      </c>
      <c r="K7" s="292"/>
      <c r="L7" s="123"/>
      <c r="M7" s="123"/>
      <c r="N7" s="123"/>
      <c r="O7" s="104"/>
      <c r="P7" s="104"/>
      <c r="Q7" s="76"/>
      <c r="R7" s="77"/>
    </row>
    <row r="8" spans="1:18" ht="16.899999999999999" customHeight="1">
      <c r="A8" s="65"/>
      <c r="B8" s="72"/>
      <c r="C8" s="95"/>
      <c r="D8" s="78"/>
      <c r="E8" s="78"/>
      <c r="F8" s="131"/>
      <c r="G8" s="311" t="s">
        <v>1828</v>
      </c>
      <c r="H8" s="289"/>
      <c r="I8" s="293"/>
      <c r="J8" s="357" t="s">
        <v>1832</v>
      </c>
      <c r="K8" s="289"/>
      <c r="L8" s="124"/>
      <c r="M8" s="124"/>
      <c r="N8" s="124"/>
      <c r="O8" s="99"/>
      <c r="P8" s="99"/>
      <c r="Q8" s="79"/>
      <c r="R8" s="80"/>
    </row>
    <row r="9" spans="1:18" ht="16.899999999999999" customHeight="1">
      <c r="A9" s="65"/>
      <c r="B9" s="72"/>
      <c r="C9" s="95"/>
      <c r="D9" s="78"/>
      <c r="E9" s="78"/>
      <c r="F9" s="131"/>
      <c r="G9" s="311" t="s">
        <v>1829</v>
      </c>
      <c r="H9" s="289"/>
      <c r="I9" s="292"/>
      <c r="J9" s="356" t="s">
        <v>798</v>
      </c>
      <c r="K9" s="289"/>
      <c r="L9" s="124"/>
      <c r="M9" s="124"/>
      <c r="N9" s="124"/>
      <c r="O9" s="99"/>
      <c r="P9" s="99"/>
      <c r="Q9" s="79"/>
      <c r="R9" s="80"/>
    </row>
    <row r="10" spans="1:18" ht="24.75" customHeight="1">
      <c r="A10" s="65"/>
      <c r="B10" s="66"/>
      <c r="C10" s="96"/>
      <c r="D10" s="81"/>
      <c r="E10" s="78"/>
      <c r="F10" s="120"/>
      <c r="G10" s="82" t="s">
        <v>1830</v>
      </c>
      <c r="H10" s="74"/>
      <c r="I10" s="126"/>
      <c r="J10" s="82"/>
      <c r="K10" s="82"/>
      <c r="L10" s="83"/>
      <c r="M10" s="83"/>
      <c r="N10" s="83"/>
      <c r="O10" s="84"/>
      <c r="P10" s="84"/>
      <c r="Q10" s="84"/>
      <c r="R10" s="85"/>
    </row>
    <row r="11" spans="1:18" ht="11.45" customHeight="1">
      <c r="A11" s="65"/>
      <c r="B11" s="66"/>
      <c r="C11" s="681" t="s">
        <v>1916</v>
      </c>
      <c r="D11" s="610"/>
      <c r="E11" s="714"/>
      <c r="F11" s="708"/>
      <c r="G11" s="708"/>
      <c r="H11" s="709"/>
      <c r="I11" s="708"/>
      <c r="J11" s="710"/>
      <c r="K11" s="709"/>
      <c r="L11" s="715"/>
      <c r="M11" s="715"/>
      <c r="N11" s="715"/>
      <c r="O11" s="56"/>
      <c r="P11" s="56"/>
      <c r="Q11" s="56"/>
      <c r="R11" s="531"/>
    </row>
    <row r="12" spans="1:18" ht="14.45" customHeight="1">
      <c r="A12" s="1011" t="s">
        <v>427</v>
      </c>
      <c r="B12" s="67" t="s">
        <v>133</v>
      </c>
      <c r="C12" s="391" t="s">
        <v>139</v>
      </c>
      <c r="D12" s="1026" t="str">
        <f>VLOOKUP($A12,'КРАТКИЙ ПРАЙС СПЛИТЫ'!$A:$M,2,0)</f>
        <v>AS-07HW4SYDTG035</v>
      </c>
      <c r="E12" s="1028"/>
      <c r="F12" s="1029">
        <f>VLOOKUP($A12,'КРАТКИЙ ПРАЙС СПЛИТЫ'!$A:$M,3,0)</f>
        <v>2.1</v>
      </c>
      <c r="G12" s="1029">
        <f>VLOOKUP($A12,'КРАТКИЙ ПРАЙС СПЛИТЫ'!$A:$M,4,0)</f>
        <v>2.2000000000000002</v>
      </c>
      <c r="H12" s="1030" t="str">
        <f>VLOOKUP($A12,'КРАТКИЙ ПРАЙС СПЛИТЫ'!$A:$M,5,0)</f>
        <v>А/А</v>
      </c>
      <c r="I12" s="1029" t="str">
        <f>VLOOKUP($A12,'КРАТКИЙ ПРАЙС СПЛИТЫ'!$A:$M,6,0)</f>
        <v>26/26,5/29/33/36</v>
      </c>
      <c r="J12" s="392" t="str">
        <f>VLOOKUP($A12,'КРАТКИЙ ПРАЙС СПЛИТЫ'!$A:$M,7,0)</f>
        <v>880x275x207</v>
      </c>
      <c r="K12" s="1030" t="str">
        <f>VLOOKUP($A12,'КРАТКИЙ ПРАЙС СПЛИТЫ'!$A:$M,9,0)</f>
        <v>7/21,5</v>
      </c>
      <c r="L12" s="358">
        <f>MROUND(O12*0.3,100)</f>
        <v>8300</v>
      </c>
      <c r="M12" s="358">
        <f>MROUND(P12*0.3,100)</f>
        <v>7000</v>
      </c>
      <c r="N12" s="358">
        <f t="shared" ref="N12" si="0">MROUND(Q12*0.3,100)</f>
        <v>5100</v>
      </c>
      <c r="O12" s="1038">
        <f>VLOOKUP($A12,'КРАТКИЙ ПРАЙС СПЛИТЫ'!$A:$M,10,0)</f>
        <v>27690</v>
      </c>
      <c r="P12" s="1038">
        <f>VLOOKUP($A12,'КРАТКИЙ ПРАЙС СПЛИТЫ'!$A:$M,11,0)</f>
        <v>23490</v>
      </c>
      <c r="Q12" s="1038">
        <f>VLOOKUP($A12,'КРАТКИЙ ПРАЙС СПЛИТЫ'!$A:$M,12,0)</f>
        <v>16900</v>
      </c>
      <c r="R12" s="1024">
        <f>Q12*(1-1*'Скидка '!D$5)</f>
        <v>16900</v>
      </c>
    </row>
    <row r="13" spans="1:18" ht="14.45" customHeight="1">
      <c r="A13" s="1011"/>
      <c r="B13" s="67" t="s">
        <v>134</v>
      </c>
      <c r="C13" s="391" t="s">
        <v>140</v>
      </c>
      <c r="D13" s="1027"/>
      <c r="E13" s="1020"/>
      <c r="F13" s="1029">
        <v>2.1</v>
      </c>
      <c r="G13" s="1029">
        <v>3.1</v>
      </c>
      <c r="H13" s="1030" t="s">
        <v>15</v>
      </c>
      <c r="I13" s="1029"/>
      <c r="J13" s="392" t="str">
        <f>VLOOKUP($A12,'КРАТКИЙ ПРАЙС СПЛИТЫ'!$A:$M,8,0)</f>
        <v>660x482x240</v>
      </c>
      <c r="K13" s="1030" t="s">
        <v>15</v>
      </c>
      <c r="L13" s="358">
        <f>O12-L12</f>
        <v>19390</v>
      </c>
      <c r="M13" s="358">
        <f t="shared" ref="M13:N21" si="1">P12-M12</f>
        <v>16490</v>
      </c>
      <c r="N13" s="358">
        <f t="shared" si="1"/>
        <v>11800</v>
      </c>
      <c r="O13" s="1039"/>
      <c r="P13" s="1039"/>
      <c r="Q13" s="1039"/>
      <c r="R13" s="1024"/>
    </row>
    <row r="14" spans="1:18" ht="14.45" customHeight="1">
      <c r="A14" s="1032" t="s">
        <v>428</v>
      </c>
      <c r="B14" s="68" t="s">
        <v>135</v>
      </c>
      <c r="C14" s="393" t="s">
        <v>141</v>
      </c>
      <c r="D14" s="1033" t="str">
        <f>VLOOKUP($A14,'КРАТКИЙ ПРАЙС СПЛИТЫ'!$A:$M,2,0)</f>
        <v>AS-10HW4SYDTG5</v>
      </c>
      <c r="E14" s="1035"/>
      <c r="F14" s="1036">
        <f>VLOOKUP($A14,'КРАТКИЙ ПРАЙС СПЛИТЫ'!$A:$M,3,0)</f>
        <v>2.7</v>
      </c>
      <c r="G14" s="1036">
        <f>VLOOKUP($A14,'КРАТКИЙ ПРАЙС СПЛИТЫ'!$A:$M,4,0)</f>
        <v>2.75</v>
      </c>
      <c r="H14" s="1037" t="str">
        <f>VLOOKUP($A14,'КРАТКИЙ ПРАЙС СПЛИТЫ'!$A:$M,5,0)</f>
        <v>А/А</v>
      </c>
      <c r="I14" s="1036" t="str">
        <f>VLOOKUP($A14,'КРАТКИЙ ПРАЙС СПЛИТЫ'!$A:$M,6,0)</f>
        <v>31/31,5/34/37/37,5</v>
      </c>
      <c r="J14" s="394" t="str">
        <f>VLOOKUP($A14,'КРАТКИЙ ПРАЙС СПЛИТЫ'!$A:$M,7,0)</f>
        <v>880x275x207</v>
      </c>
      <c r="K14" s="1037" t="str">
        <f>VLOOKUP($A14,'КРАТКИЙ ПРАЙС СПЛИТЫ'!$A:$M,9,0)</f>
        <v>8/24</v>
      </c>
      <c r="L14" s="359">
        <f>MROUND(O14*0.3,100)</f>
        <v>9000</v>
      </c>
      <c r="M14" s="359">
        <f>MROUND(P14*0.3,100)</f>
        <v>7600</v>
      </c>
      <c r="N14" s="359">
        <f t="shared" ref="N14" si="2">MROUND(Q14*0.3,100)</f>
        <v>5600</v>
      </c>
      <c r="O14" s="1025">
        <f>VLOOKUP($A14,'КРАТКИЙ ПРАЙС СПЛИТЫ'!$A:$M,10,0)</f>
        <v>30090</v>
      </c>
      <c r="P14" s="1025">
        <f>VLOOKUP($A14,'КРАТКИЙ ПРАЙС СПЛИТЫ'!$A:$M,11,0)</f>
        <v>25490</v>
      </c>
      <c r="Q14" s="1025">
        <f>VLOOKUP($A14,'КРАТКИЙ ПРАЙС СПЛИТЫ'!$A:$M,12,0)</f>
        <v>18500</v>
      </c>
      <c r="R14" s="1024">
        <f>Q14*(1-1*'Скидка '!D$5)</f>
        <v>18500</v>
      </c>
    </row>
    <row r="15" spans="1:18" ht="14.45" customHeight="1">
      <c r="A15" s="1032"/>
      <c r="B15" s="68" t="s">
        <v>136</v>
      </c>
      <c r="C15" s="393" t="s">
        <v>142</v>
      </c>
      <c r="D15" s="1034"/>
      <c r="E15" s="1020"/>
      <c r="F15" s="1036">
        <v>2.1</v>
      </c>
      <c r="G15" s="1036">
        <v>3.1</v>
      </c>
      <c r="H15" s="1037" t="s">
        <v>15</v>
      </c>
      <c r="I15" s="1036"/>
      <c r="J15" s="394" t="str">
        <f>VLOOKUP($A14,'КРАТКИЙ ПРАЙС СПЛИТЫ'!$A:$M,8,0)</f>
        <v>660x482x240</v>
      </c>
      <c r="K15" s="1037" t="s">
        <v>15</v>
      </c>
      <c r="L15" s="359">
        <f>O14-L14</f>
        <v>21090</v>
      </c>
      <c r="M15" s="359">
        <f t="shared" si="1"/>
        <v>17890</v>
      </c>
      <c r="N15" s="359">
        <f t="shared" ref="N15" si="3">Q14-N14</f>
        <v>12900</v>
      </c>
      <c r="O15" s="1025"/>
      <c r="P15" s="1025"/>
      <c r="Q15" s="1025"/>
      <c r="R15" s="1024"/>
    </row>
    <row r="16" spans="1:18" ht="14.45" customHeight="1">
      <c r="A16" s="1011" t="s">
        <v>429</v>
      </c>
      <c r="B16" s="67" t="s">
        <v>137</v>
      </c>
      <c r="C16" s="391" t="s">
        <v>143</v>
      </c>
      <c r="D16" s="1026" t="str">
        <f>VLOOKUP($A16,'КРАТКИЙ ПРАЙС СПЛИТЫ'!$A:$M,2,0)</f>
        <v>AS-13HW4SVDTG5</v>
      </c>
      <c r="E16" s="1028"/>
      <c r="F16" s="1029">
        <f>VLOOKUP($A16,'КРАТКИЙ ПРАЙС СПЛИТЫ'!$A:$M,3,0)</f>
        <v>3.7</v>
      </c>
      <c r="G16" s="1029">
        <f>VLOOKUP($A16,'КРАТКИЙ ПРАЙС СПЛИТЫ'!$A:$M,4,0)</f>
        <v>3.75</v>
      </c>
      <c r="H16" s="1030" t="str">
        <f>VLOOKUP($A16,'КРАТКИЙ ПРАЙС СПЛИТЫ'!$A:$M,5,0)</f>
        <v>А/А</v>
      </c>
      <c r="I16" s="1029" t="str">
        <f>VLOOKUP($A16,'КРАТКИЙ ПРАЙС СПЛИТЫ'!$A:$M,6,0)</f>
        <v>32/32,5/34/36,5/37</v>
      </c>
      <c r="J16" s="392" t="str">
        <f>VLOOKUP($A16,'КРАТКИЙ ПРАЙС СПЛИТЫ'!$A:$M,7,0)</f>
        <v>880x275x207</v>
      </c>
      <c r="K16" s="1030" t="str">
        <f>VLOOKUP($A16,'КРАТКИЙ ПРАЙС СПЛИТЫ'!$A:$M,9,0)</f>
        <v>8,4/27</v>
      </c>
      <c r="L16" s="358">
        <f t="shared" ref="L16:M16" si="4">MROUND(O16*0.3,100)</f>
        <v>12400</v>
      </c>
      <c r="M16" s="358">
        <f t="shared" si="4"/>
        <v>10500</v>
      </c>
      <c r="N16" s="358">
        <f t="shared" ref="N16" si="5">MROUND(Q16*0.3,100)</f>
        <v>7600</v>
      </c>
      <c r="O16" s="1031">
        <f>VLOOKUP($A16,'КРАТКИЙ ПРАЙС СПЛИТЫ'!$A:$M,10,0)</f>
        <v>41290</v>
      </c>
      <c r="P16" s="1031">
        <f>VLOOKUP($A16,'КРАТКИЙ ПРАЙС СПЛИТЫ'!$A:$M,11,0)</f>
        <v>34990</v>
      </c>
      <c r="Q16" s="1031">
        <f>VLOOKUP($A16,'КРАТКИЙ ПРАЙС СПЛИТЫ'!$A:$M,12,0)</f>
        <v>25300</v>
      </c>
      <c r="R16" s="1024">
        <f>Q16*(1-1*'Скидка '!D$5)</f>
        <v>25300</v>
      </c>
    </row>
    <row r="17" spans="1:18" ht="14.45" customHeight="1">
      <c r="A17" s="1011"/>
      <c r="B17" s="67" t="s">
        <v>138</v>
      </c>
      <c r="C17" s="391" t="s">
        <v>144</v>
      </c>
      <c r="D17" s="1027"/>
      <c r="E17" s="1020"/>
      <c r="F17" s="1029">
        <v>2.1</v>
      </c>
      <c r="G17" s="1029">
        <v>3.1</v>
      </c>
      <c r="H17" s="1030" t="s">
        <v>15</v>
      </c>
      <c r="I17" s="1029"/>
      <c r="J17" s="392" t="str">
        <f>VLOOKUP($A16,'КРАТКИЙ ПРАЙС СПЛИТЫ'!$A:$M,8,0)</f>
        <v>715x482x240</v>
      </c>
      <c r="K17" s="1030" t="s">
        <v>15</v>
      </c>
      <c r="L17" s="358">
        <f t="shared" ref="L17" si="6">O16-L16</f>
        <v>28890</v>
      </c>
      <c r="M17" s="358">
        <f t="shared" si="1"/>
        <v>24490</v>
      </c>
      <c r="N17" s="358">
        <f t="shared" ref="N17" si="7">Q16-N16</f>
        <v>17700</v>
      </c>
      <c r="O17" s="1031"/>
      <c r="P17" s="1031"/>
      <c r="Q17" s="1031"/>
      <c r="R17" s="1024"/>
    </row>
    <row r="18" spans="1:18" ht="14.45" customHeight="1">
      <c r="A18" s="1032" t="s">
        <v>430</v>
      </c>
      <c r="B18" s="68" t="s">
        <v>395</v>
      </c>
      <c r="C18" s="393" t="s">
        <v>396</v>
      </c>
      <c r="D18" s="1033" t="str">
        <f>VLOOKUP($A18,'КРАТКИЙ ПРАЙС СПЛИТЫ'!$A:$M,2,0)</f>
        <v>AS-18HW4SMATG015</v>
      </c>
      <c r="E18" s="1035"/>
      <c r="F18" s="1036">
        <f>VLOOKUP($A18,'КРАТКИЙ ПРАЙС СПЛИТЫ'!$A:$M,3,0)</f>
        <v>5.3</v>
      </c>
      <c r="G18" s="1036">
        <f>VLOOKUP($A18,'КРАТКИЙ ПРАЙС СПЛИТЫ'!$A:$M,4,0)</f>
        <v>5.35</v>
      </c>
      <c r="H18" s="1037" t="str">
        <f>VLOOKUP($A18,'КРАТКИЙ ПРАЙС СПЛИТЫ'!$A:$M,5,0)</f>
        <v>А/А</v>
      </c>
      <c r="I18" s="1036" t="str">
        <f>VLOOKUP($A18,'КРАТКИЙ ПРАЙС СПЛИТЫ'!$A:$M,6,0)</f>
        <v>34,5/35/39/44/45</v>
      </c>
      <c r="J18" s="394" t="str">
        <f>VLOOKUP($A18,'КРАТКИЙ ПРАЙС СПЛИТЫ'!$A:$M,7,0)</f>
        <v>1050x320x235</v>
      </c>
      <c r="K18" s="1037" t="str">
        <f>VLOOKUP($A18,'КРАТКИЙ ПРАЙС СПЛИТЫ'!$A:$M,9,0)</f>
        <v>12/38</v>
      </c>
      <c r="L18" s="359">
        <f t="shared" ref="L18:M18" si="8">MROUND(O18*0.3,100)</f>
        <v>19000</v>
      </c>
      <c r="M18" s="359">
        <f t="shared" si="8"/>
        <v>16100</v>
      </c>
      <c r="N18" s="359">
        <f t="shared" ref="N18" si="9">MROUND(Q18*0.3,100)</f>
        <v>11600</v>
      </c>
      <c r="O18" s="1025">
        <f>VLOOKUP($A18,'КРАТКИЙ ПРАЙС СПЛИТЫ'!$A:$M,10,0)</f>
        <v>63490</v>
      </c>
      <c r="P18" s="1025">
        <f>VLOOKUP($A18,'КРАТКИЙ ПРАЙС СПЛИТЫ'!$A:$M,11,0)</f>
        <v>53790</v>
      </c>
      <c r="Q18" s="1025">
        <f>VLOOKUP($A18,'КРАТКИЙ ПРАЙС СПЛИТЫ'!$A:$M,12,0)</f>
        <v>38600</v>
      </c>
      <c r="R18" s="1024">
        <f>Q18*(1-1*'Скидка '!D$5)</f>
        <v>38600</v>
      </c>
    </row>
    <row r="19" spans="1:18" ht="14.45" customHeight="1">
      <c r="A19" s="1032"/>
      <c r="B19" s="68" t="s">
        <v>397</v>
      </c>
      <c r="C19" s="393" t="s">
        <v>398</v>
      </c>
      <c r="D19" s="1034"/>
      <c r="E19" s="1020"/>
      <c r="F19" s="1036">
        <v>2.1</v>
      </c>
      <c r="G19" s="1036">
        <v>3.1</v>
      </c>
      <c r="H19" s="1037" t="s">
        <v>15</v>
      </c>
      <c r="I19" s="1036"/>
      <c r="J19" s="394" t="str">
        <f>VLOOKUP($A18,'КРАТКИЙ ПРАЙС СПЛИТЫ'!$A:$M,8,0)</f>
        <v>780×540×260</v>
      </c>
      <c r="K19" s="1037" t="s">
        <v>15</v>
      </c>
      <c r="L19" s="359">
        <f t="shared" ref="L19" si="10">O18-L18</f>
        <v>44490</v>
      </c>
      <c r="M19" s="359">
        <f t="shared" si="1"/>
        <v>37690</v>
      </c>
      <c r="N19" s="359">
        <f t="shared" ref="N19" si="11">Q18-N18</f>
        <v>27000</v>
      </c>
      <c r="O19" s="1025"/>
      <c r="P19" s="1025"/>
      <c r="Q19" s="1025"/>
      <c r="R19" s="1024"/>
    </row>
    <row r="20" spans="1:18" ht="14.45" customHeight="1">
      <c r="A20" s="1011" t="s">
        <v>431</v>
      </c>
      <c r="B20" s="67" t="s">
        <v>399</v>
      </c>
      <c r="C20" s="391" t="s">
        <v>400</v>
      </c>
      <c r="D20" s="1026" t="str">
        <f>VLOOKUP($A20,'КРАТКИЙ ПРАЙС СПЛИТЫ'!$A:$M,2,0)</f>
        <v>AS-24HW4SBATG005</v>
      </c>
      <c r="E20" s="1028"/>
      <c r="F20" s="1029">
        <f>VLOOKUP($A20,'КРАТКИЙ ПРАЙС СПЛИТЫ'!$A:$M,3,0)</f>
        <v>7.2</v>
      </c>
      <c r="G20" s="1029">
        <f>VLOOKUP($A20,'КРАТКИЙ ПРАЙС СПЛИТЫ'!$A:$M,4,0)</f>
        <v>7.4</v>
      </c>
      <c r="H20" s="1030" t="str">
        <f>VLOOKUP($A20,'КРАТКИЙ ПРАЙС СПЛИТЫ'!$A:$M,5,0)</f>
        <v>А/А</v>
      </c>
      <c r="I20" s="1029" t="str">
        <f>VLOOKUP($A20,'КРАТКИЙ ПРАЙС СПЛИТЫ'!$A:$M,6,0)</f>
        <v>35/35,5/40/45,5/45,5</v>
      </c>
      <c r="J20" s="392" t="str">
        <f>VLOOKUP($A20,'КРАТКИЙ ПРАЙС СПЛИТЫ'!$A:$M,7,0)</f>
        <v>1050x320x235</v>
      </c>
      <c r="K20" s="1030" t="str">
        <f>VLOOKUP($A20,'КРАТКИЙ ПРАЙС СПЛИТЫ'!$A:$M,9,0)</f>
        <v>14,5/45</v>
      </c>
      <c r="L20" s="358">
        <f t="shared" ref="L20:M20" si="12">MROUND(O20*0.3,100)</f>
        <v>24000</v>
      </c>
      <c r="M20" s="358">
        <f t="shared" si="12"/>
        <v>20400</v>
      </c>
      <c r="N20" s="358">
        <f>MROUND(Q20*0.3,100)</f>
        <v>14800</v>
      </c>
      <c r="O20" s="1031">
        <f>VLOOKUP($A20,'КРАТКИЙ ПРАЙС СПЛИТЫ'!$A:$M,10,0)</f>
        <v>80090</v>
      </c>
      <c r="P20" s="1031">
        <f>VLOOKUP($A20,'КРАТКИЙ ПРАЙС СПЛИТЫ'!$A:$M,11,0)</f>
        <v>67890</v>
      </c>
      <c r="Q20" s="1031">
        <f>VLOOKUP($A20,'КРАТКИЙ ПРАЙС СПЛИТЫ'!$A:$M,12,0)</f>
        <v>49200</v>
      </c>
      <c r="R20" s="1024">
        <f>Q20*(1-1*'Скидка '!D$5)</f>
        <v>49200</v>
      </c>
    </row>
    <row r="21" spans="1:18" ht="14.45" customHeight="1">
      <c r="A21" s="1011"/>
      <c r="B21" s="67" t="s">
        <v>401</v>
      </c>
      <c r="C21" s="391" t="s">
        <v>402</v>
      </c>
      <c r="D21" s="1027"/>
      <c r="E21" s="1020"/>
      <c r="F21" s="1029">
        <v>2.1</v>
      </c>
      <c r="G21" s="1029">
        <v>3.1</v>
      </c>
      <c r="H21" s="1030" t="s">
        <v>15</v>
      </c>
      <c r="I21" s="1029"/>
      <c r="J21" s="392" t="str">
        <f>VLOOKUP($A20,'КРАТКИЙ ПРАЙС СПЛИТЫ'!$A:$M,8,0)</f>
        <v>860x650x310</v>
      </c>
      <c r="K21" s="1030" t="s">
        <v>15</v>
      </c>
      <c r="L21" s="358">
        <f t="shared" ref="L21" si="13">O20-L20</f>
        <v>56090</v>
      </c>
      <c r="M21" s="358">
        <f t="shared" si="1"/>
        <v>47490</v>
      </c>
      <c r="N21" s="358">
        <f t="shared" ref="N21" si="14">Q20-N20</f>
        <v>34400</v>
      </c>
      <c r="O21" s="1031"/>
      <c r="P21" s="1031"/>
      <c r="Q21" s="1031"/>
      <c r="R21" s="1024"/>
    </row>
    <row r="22" spans="1:18" ht="11.25" customHeight="1">
      <c r="A22" s="477"/>
      <c r="B22" s="67"/>
      <c r="C22" s="681" t="s">
        <v>1700</v>
      </c>
      <c r="D22" s="610"/>
      <c r="E22" s="714"/>
      <c r="F22" s="708"/>
      <c r="G22" s="708"/>
      <c r="H22" s="709"/>
      <c r="I22" s="708"/>
      <c r="J22" s="710"/>
      <c r="K22" s="709"/>
      <c r="L22" s="715"/>
      <c r="M22" s="715"/>
      <c r="N22" s="715"/>
      <c r="O22" s="56"/>
      <c r="P22" s="56"/>
      <c r="Q22" s="56"/>
      <c r="R22" s="531"/>
    </row>
    <row r="23" spans="1:18" ht="14.45" customHeight="1">
      <c r="A23" s="1011" t="s">
        <v>1823</v>
      </c>
      <c r="B23" s="67" t="s">
        <v>1809</v>
      </c>
      <c r="C23" s="391" t="s">
        <v>139</v>
      </c>
      <c r="D23" s="1026" t="str">
        <f>VLOOKUP($A23,'КРАТКИЙ ПРАЙС СПЛИТЫ'!$A:$M,2,0)</f>
        <v>AS-07HW4SYDTG035 WI-FI</v>
      </c>
      <c r="E23" s="1028"/>
      <c r="F23" s="1029">
        <f>VLOOKUP($A23,'КРАТКИЙ ПРАЙС СПЛИТЫ'!$A:$M,3,0)</f>
        <v>2.1</v>
      </c>
      <c r="G23" s="1029">
        <f>VLOOKUP($A23,'КРАТКИЙ ПРАЙС СПЛИТЫ'!$A:$M,4,0)</f>
        <v>2.2000000000000002</v>
      </c>
      <c r="H23" s="1030" t="str">
        <f>VLOOKUP($A23,'КРАТКИЙ ПРАЙС СПЛИТЫ'!$A:$M,5,0)</f>
        <v>А/А</v>
      </c>
      <c r="I23" s="1029" t="str">
        <f>VLOOKUP($A23,'КРАТКИЙ ПРАЙС СПЛИТЫ'!$A:$M,6,0)</f>
        <v>26/26,5/29/33/36</v>
      </c>
      <c r="J23" s="392" t="str">
        <f>VLOOKUP($A23,'КРАТКИЙ ПРАЙС СПЛИТЫ'!$A:$M,7,0)</f>
        <v>880x275x207</v>
      </c>
      <c r="K23" s="1030" t="str">
        <f>VLOOKUP($A23,'КРАТКИЙ ПРАЙС СПЛИТЫ'!$A:$M,9,0)</f>
        <v>7/21,5</v>
      </c>
      <c r="L23" s="358">
        <f>O23-L24</f>
        <v>10100</v>
      </c>
      <c r="M23" s="358">
        <f>P23-M24</f>
        <v>8500</v>
      </c>
      <c r="N23" s="358">
        <f>Q23-N24</f>
        <v>6700</v>
      </c>
      <c r="O23" s="1038">
        <f>VLOOKUP($A23,'КРАТКИЙ ПРАЙС СПЛИТЫ'!$A:$M,10,0)</f>
        <v>29490</v>
      </c>
      <c r="P23" s="1038">
        <f>VLOOKUP($A23,'КРАТКИЙ ПРАЙС СПЛИТЫ'!$A:$M,11,0)</f>
        <v>24990</v>
      </c>
      <c r="Q23" s="1038">
        <f>VLOOKUP($A23,'КРАТКИЙ ПРАЙС СПЛИТЫ'!$A:$M,12,0)</f>
        <v>18500</v>
      </c>
      <c r="R23" s="1024">
        <f>Q23*(1-1*'Скидка '!D$5)</f>
        <v>18500</v>
      </c>
    </row>
    <row r="24" spans="1:18" ht="14.45" customHeight="1">
      <c r="A24" s="1011"/>
      <c r="B24" s="67" t="s">
        <v>134</v>
      </c>
      <c r="C24" s="391" t="s">
        <v>140</v>
      </c>
      <c r="D24" s="1027"/>
      <c r="E24" s="1020"/>
      <c r="F24" s="1029">
        <v>2.1</v>
      </c>
      <c r="G24" s="1029">
        <v>3.1</v>
      </c>
      <c r="H24" s="1030" t="s">
        <v>15</v>
      </c>
      <c r="I24" s="1029"/>
      <c r="J24" s="392" t="str">
        <f>VLOOKUP($A23,'КРАТКИЙ ПРАЙС СПЛИТЫ'!$A:$M,8,0)</f>
        <v>660x482x240</v>
      </c>
      <c r="K24" s="1030" t="s">
        <v>15</v>
      </c>
      <c r="L24" s="358">
        <f>L13</f>
        <v>19390</v>
      </c>
      <c r="M24" s="358">
        <f>M13</f>
        <v>16490</v>
      </c>
      <c r="N24" s="358">
        <f>N13</f>
        <v>11800</v>
      </c>
      <c r="O24" s="1039"/>
      <c r="P24" s="1039"/>
      <c r="Q24" s="1039"/>
      <c r="R24" s="1024"/>
    </row>
    <row r="25" spans="1:18" ht="14.45" customHeight="1">
      <c r="A25" s="1032" t="s">
        <v>1785</v>
      </c>
      <c r="B25" s="68" t="s">
        <v>1810</v>
      </c>
      <c r="C25" s="393" t="s">
        <v>141</v>
      </c>
      <c r="D25" s="1033" t="str">
        <f>VLOOKUP($A25,'КРАТКИЙ ПРАЙС СПЛИТЫ'!$A:$M,2,0)</f>
        <v>AS-10HW4SYDTG5 WI-FI</v>
      </c>
      <c r="E25" s="1035"/>
      <c r="F25" s="1036">
        <f>VLOOKUP($A25,'КРАТКИЙ ПРАЙС СПЛИТЫ'!$A:$M,3,0)</f>
        <v>2.7</v>
      </c>
      <c r="G25" s="1036">
        <f>VLOOKUP($A25,'КРАТКИЙ ПРАЙС СПЛИТЫ'!$A:$M,4,0)</f>
        <v>2.75</v>
      </c>
      <c r="H25" s="1037" t="str">
        <f>VLOOKUP($A25,'КРАТКИЙ ПРАЙС СПЛИТЫ'!$A:$M,5,0)</f>
        <v>А/А</v>
      </c>
      <c r="I25" s="1036" t="str">
        <f>VLOOKUP($A25,'КРАТКИЙ ПРАЙС СПЛИТЫ'!$A:$M,6,0)</f>
        <v>31/31,5/34/37/37,5</v>
      </c>
      <c r="J25" s="394" t="str">
        <f>VLOOKUP($A25,'КРАТКИЙ ПРАЙС СПЛИТЫ'!$A:$M,7,0)</f>
        <v>880x275x207</v>
      </c>
      <c r="K25" s="1037" t="str">
        <f>VLOOKUP($A25,'КРАТКИЙ ПРАЙС СПЛИТЫ'!$A:$M,9,0)</f>
        <v>8/24</v>
      </c>
      <c r="L25" s="358">
        <f>O25-L26</f>
        <v>10700</v>
      </c>
      <c r="M25" s="358">
        <f>P25-M26</f>
        <v>9100</v>
      </c>
      <c r="N25" s="358">
        <f>Q25-N26</f>
        <v>7100</v>
      </c>
      <c r="O25" s="1025">
        <f>VLOOKUP($A25,'КРАТКИЙ ПРАЙС СПЛИТЫ'!$A:$M,10,0)</f>
        <v>31790</v>
      </c>
      <c r="P25" s="1025">
        <f>VLOOKUP($A25,'КРАТКИЙ ПРАЙС СПЛИТЫ'!$A:$M,11,0)</f>
        <v>26990</v>
      </c>
      <c r="Q25" s="1025">
        <f>VLOOKUP($A25,'КРАТКИЙ ПРАЙС СПЛИТЫ'!$A:$M,12,0)</f>
        <v>20000</v>
      </c>
      <c r="R25" s="1024">
        <f>Q25*(1-1*'Скидка '!D$5)</f>
        <v>20000</v>
      </c>
    </row>
    <row r="26" spans="1:18" ht="14.45" customHeight="1">
      <c r="A26" s="1032"/>
      <c r="B26" s="68" t="s">
        <v>136</v>
      </c>
      <c r="C26" s="393" t="s">
        <v>142</v>
      </c>
      <c r="D26" s="1034"/>
      <c r="E26" s="1020"/>
      <c r="F26" s="1036">
        <v>2.1</v>
      </c>
      <c r="G26" s="1036">
        <v>3.1</v>
      </c>
      <c r="H26" s="1037" t="s">
        <v>15</v>
      </c>
      <c r="I26" s="1036"/>
      <c r="J26" s="394" t="str">
        <f>VLOOKUP($A25,'КРАТКИЙ ПРАЙС СПЛИТЫ'!$A:$M,8,0)</f>
        <v>660x482x240</v>
      </c>
      <c r="K26" s="1037" t="s">
        <v>15</v>
      </c>
      <c r="L26" s="358">
        <f>L15</f>
        <v>21090</v>
      </c>
      <c r="M26" s="358">
        <f>M15</f>
        <v>17890</v>
      </c>
      <c r="N26" s="358">
        <f>N15</f>
        <v>12900</v>
      </c>
      <c r="O26" s="1025"/>
      <c r="P26" s="1025"/>
      <c r="Q26" s="1025"/>
      <c r="R26" s="1024"/>
    </row>
    <row r="27" spans="1:18" ht="14.45" customHeight="1">
      <c r="A27" s="1011" t="s">
        <v>1786</v>
      </c>
      <c r="B27" s="67" t="s">
        <v>1811</v>
      </c>
      <c r="C27" s="391" t="s">
        <v>143</v>
      </c>
      <c r="D27" s="1026" t="str">
        <f>VLOOKUP($A27,'КРАТКИЙ ПРАЙС СПЛИТЫ'!$A:$M,2,0)</f>
        <v>AS-13HW4SVDTG5 WI-FI</v>
      </c>
      <c r="E27" s="1028"/>
      <c r="F27" s="1029">
        <f>VLOOKUP($A27,'КРАТКИЙ ПРАЙС СПЛИТЫ'!$A:$M,3,0)</f>
        <v>3.7</v>
      </c>
      <c r="G27" s="1029">
        <f>VLOOKUP($A27,'КРАТКИЙ ПРАЙС СПЛИТЫ'!$A:$M,4,0)</f>
        <v>3.75</v>
      </c>
      <c r="H27" s="1030" t="str">
        <f>VLOOKUP($A27,'КРАТКИЙ ПРАЙС СПЛИТЫ'!$A:$M,5,0)</f>
        <v>А/А</v>
      </c>
      <c r="I27" s="1029" t="str">
        <f>VLOOKUP($A27,'КРАТКИЙ ПРАЙС СПЛИТЫ'!$A:$M,6,0)</f>
        <v>32/32,5/34/36,5/37</v>
      </c>
      <c r="J27" s="392" t="str">
        <f>VLOOKUP($A27,'КРАТКИЙ ПРАЙС СПЛИТЫ'!$A:$M,7,0)</f>
        <v>880x275x207</v>
      </c>
      <c r="K27" s="1030" t="str">
        <f>VLOOKUP($A27,'КРАТКИЙ ПРАЙС СПЛИТЫ'!$A:$M,9,0)</f>
        <v>8,4/27</v>
      </c>
      <c r="L27" s="358">
        <f>O27-L28</f>
        <v>14700</v>
      </c>
      <c r="M27" s="358">
        <f>P27-M28</f>
        <v>12500</v>
      </c>
      <c r="N27" s="358">
        <f>Q27-N28</f>
        <v>9600</v>
      </c>
      <c r="O27" s="1031">
        <f>VLOOKUP($A27,'КРАТКИЙ ПРАЙС СПЛИТЫ'!$A:$M,10,0)</f>
        <v>43590</v>
      </c>
      <c r="P27" s="1031">
        <f>VLOOKUP($A27,'КРАТКИЙ ПРАЙС СПЛИТЫ'!$A:$M,11,0)</f>
        <v>36990</v>
      </c>
      <c r="Q27" s="1031">
        <f>VLOOKUP($A27,'КРАТКИЙ ПРАЙС СПЛИТЫ'!$A:$M,12,0)</f>
        <v>27300</v>
      </c>
      <c r="R27" s="1024">
        <f>Q27*(1-1*'Скидка '!D$5)</f>
        <v>27300</v>
      </c>
    </row>
    <row r="28" spans="1:18" ht="14.45" customHeight="1">
      <c r="A28" s="1011"/>
      <c r="B28" s="67" t="s">
        <v>138</v>
      </c>
      <c r="C28" s="391" t="s">
        <v>144</v>
      </c>
      <c r="D28" s="1027"/>
      <c r="E28" s="1020"/>
      <c r="F28" s="1029">
        <v>2.1</v>
      </c>
      <c r="G28" s="1029">
        <v>3.1</v>
      </c>
      <c r="H28" s="1030" t="s">
        <v>15</v>
      </c>
      <c r="I28" s="1029"/>
      <c r="J28" s="392" t="str">
        <f>VLOOKUP($A27,'КРАТКИЙ ПРАЙС СПЛИТЫ'!$A:$M,8,0)</f>
        <v>715x482x240</v>
      </c>
      <c r="K28" s="1030" t="s">
        <v>15</v>
      </c>
      <c r="L28" s="358">
        <f>L17</f>
        <v>28890</v>
      </c>
      <c r="M28" s="358">
        <f>M17</f>
        <v>24490</v>
      </c>
      <c r="N28" s="358">
        <f>N17</f>
        <v>17700</v>
      </c>
      <c r="O28" s="1031"/>
      <c r="P28" s="1031"/>
      <c r="Q28" s="1031"/>
      <c r="R28" s="1024"/>
    </row>
    <row r="29" spans="1:18" ht="14.45" customHeight="1">
      <c r="A29" s="1032" t="s">
        <v>1787</v>
      </c>
      <c r="B29" s="68" t="s">
        <v>1812</v>
      </c>
      <c r="C29" s="393" t="s">
        <v>396</v>
      </c>
      <c r="D29" s="1033" t="str">
        <f>VLOOKUP($A29,'КРАТКИЙ ПРАЙС СПЛИТЫ'!$A:$M,2,0)</f>
        <v>AS-18HW4SMATG015 WI-FI</v>
      </c>
      <c r="E29" s="1035"/>
      <c r="F29" s="1036">
        <f>VLOOKUP($A29,'КРАТКИЙ ПРАЙС СПЛИТЫ'!$A:$M,3,0)</f>
        <v>5.3</v>
      </c>
      <c r="G29" s="1036">
        <f>VLOOKUP($A29,'КРАТКИЙ ПРАЙС СПЛИТЫ'!$A:$M,4,0)</f>
        <v>5.35</v>
      </c>
      <c r="H29" s="1037" t="str">
        <f>VLOOKUP($A29,'КРАТКИЙ ПРАЙС СПЛИТЫ'!$A:$M,5,0)</f>
        <v>А/А</v>
      </c>
      <c r="I29" s="1036" t="str">
        <f>VLOOKUP($A29,'КРАТКИЙ ПРАЙС СПЛИТЫ'!$A:$M,6,0)</f>
        <v>34,5/35/39/44/45</v>
      </c>
      <c r="J29" s="394" t="str">
        <f>VLOOKUP($A29,'КРАТКИЙ ПРАЙС СПЛИТЫ'!$A:$M,7,0)</f>
        <v>1050x320x235</v>
      </c>
      <c r="K29" s="1037" t="str">
        <f>VLOOKUP($A29,'КРАТКИЙ ПРАЙС СПЛИТЫ'!$A:$M,9,0)</f>
        <v>12/38</v>
      </c>
      <c r="L29" s="358">
        <f t="shared" ref="L29:N29" si="15">O29-L30</f>
        <v>23700</v>
      </c>
      <c r="M29" s="358">
        <f t="shared" si="15"/>
        <v>20100</v>
      </c>
      <c r="N29" s="358">
        <f t="shared" si="15"/>
        <v>15600</v>
      </c>
      <c r="O29" s="1025">
        <f>VLOOKUP($A29,'КРАТКИЙ ПРАЙС СПЛИТЫ'!$A:$M,10,0)</f>
        <v>68190</v>
      </c>
      <c r="P29" s="1025">
        <f>VLOOKUP($A29,'КРАТКИЙ ПРАЙС СПЛИТЫ'!$A:$M,11,0)</f>
        <v>57790</v>
      </c>
      <c r="Q29" s="1025">
        <f>VLOOKUP($A29,'КРАТКИЙ ПРАЙС СПЛИТЫ'!$A:$M,12,0)</f>
        <v>42600</v>
      </c>
      <c r="R29" s="1024">
        <f>Q29*(1-1*'Скидка '!D$5)</f>
        <v>42600</v>
      </c>
    </row>
    <row r="30" spans="1:18" ht="14.45" customHeight="1">
      <c r="A30" s="1032"/>
      <c r="B30" s="68" t="s">
        <v>397</v>
      </c>
      <c r="C30" s="393" t="s">
        <v>398</v>
      </c>
      <c r="D30" s="1034"/>
      <c r="E30" s="1020"/>
      <c r="F30" s="1036">
        <v>2.1</v>
      </c>
      <c r="G30" s="1036">
        <v>3.1</v>
      </c>
      <c r="H30" s="1037" t="s">
        <v>15</v>
      </c>
      <c r="I30" s="1036"/>
      <c r="J30" s="394" t="str">
        <f>VLOOKUP($A29,'КРАТКИЙ ПРАЙС СПЛИТЫ'!$A:$M,8,0)</f>
        <v>780×540×260</v>
      </c>
      <c r="K30" s="1037" t="s">
        <v>15</v>
      </c>
      <c r="L30" s="358">
        <f>L19</f>
        <v>44490</v>
      </c>
      <c r="M30" s="358">
        <f>M19</f>
        <v>37690</v>
      </c>
      <c r="N30" s="358">
        <f>N19</f>
        <v>27000</v>
      </c>
      <c r="O30" s="1025"/>
      <c r="P30" s="1025"/>
      <c r="Q30" s="1025"/>
      <c r="R30" s="1024"/>
    </row>
    <row r="31" spans="1:18" ht="14.45" customHeight="1">
      <c r="A31" s="1011" t="s">
        <v>1788</v>
      </c>
      <c r="B31" s="67" t="s">
        <v>1813</v>
      </c>
      <c r="C31" s="391" t="s">
        <v>400</v>
      </c>
      <c r="D31" s="1026" t="str">
        <f>VLOOKUP($A31,'КРАТКИЙ ПРАЙС СПЛИТЫ'!$A:$M,2,0)</f>
        <v>AS-24HW4SBATG005 WI-FI</v>
      </c>
      <c r="E31" s="1028"/>
      <c r="F31" s="1029">
        <f>VLOOKUP($A31,'КРАТКИЙ ПРАЙС СПЛИТЫ'!$A:$M,3,0)</f>
        <v>7.2</v>
      </c>
      <c r="G31" s="1029">
        <f>VLOOKUP($A31,'КРАТКИЙ ПРАЙС СПЛИТЫ'!$A:$M,4,0)</f>
        <v>7.4</v>
      </c>
      <c r="H31" s="1030" t="str">
        <f>VLOOKUP($A31,'КРАТКИЙ ПРАЙС СПЛИТЫ'!$A:$M,5,0)</f>
        <v>А/А</v>
      </c>
      <c r="I31" s="1029" t="str">
        <f>VLOOKUP($A31,'КРАТКИЙ ПРАЙС СПЛИТЫ'!$A:$M,6,0)</f>
        <v>35/35,5/40/45,5/45,5</v>
      </c>
      <c r="J31" s="392" t="str">
        <f>VLOOKUP($A31,'КРАТКИЙ ПРАЙС СПЛИТЫ'!$A:$M,7,0)</f>
        <v>1050x320x235</v>
      </c>
      <c r="K31" s="1030" t="str">
        <f>VLOOKUP($A31,'КРАТКИЙ ПРАЙС СПЛИТЫ'!$A:$M,9,0)</f>
        <v>14,5/45</v>
      </c>
      <c r="L31" s="358">
        <f t="shared" ref="L31:N31" si="16">O31-L32</f>
        <v>29700</v>
      </c>
      <c r="M31" s="358">
        <f t="shared" si="16"/>
        <v>25200</v>
      </c>
      <c r="N31" s="358">
        <f t="shared" si="16"/>
        <v>19600</v>
      </c>
      <c r="O31" s="1031">
        <f>VLOOKUP($A31,'КРАТКИЙ ПРАЙС СПЛИТЫ'!$A:$M,10,0)</f>
        <v>85790</v>
      </c>
      <c r="P31" s="1031">
        <f>VLOOKUP($A31,'КРАТКИЙ ПРАЙС СПЛИТЫ'!$A:$M,11,0)</f>
        <v>72690</v>
      </c>
      <c r="Q31" s="1031">
        <f>VLOOKUP($A31,'КРАТКИЙ ПРАЙС СПЛИТЫ'!$A:$M,12,0)</f>
        <v>54000</v>
      </c>
      <c r="R31" s="1024">
        <f>Q31*(1-1*'Скидка '!D$5)</f>
        <v>54000</v>
      </c>
    </row>
    <row r="32" spans="1:18" ht="14.45" customHeight="1" thickBot="1">
      <c r="A32" s="1011"/>
      <c r="B32" s="67" t="s">
        <v>401</v>
      </c>
      <c r="C32" s="391" t="s">
        <v>402</v>
      </c>
      <c r="D32" s="1027"/>
      <c r="E32" s="1020"/>
      <c r="F32" s="1029">
        <v>2.1</v>
      </c>
      <c r="G32" s="1029">
        <v>3.1</v>
      </c>
      <c r="H32" s="1030" t="s">
        <v>15</v>
      </c>
      <c r="I32" s="1029"/>
      <c r="J32" s="392" t="str">
        <f>VLOOKUP($A31,'КРАТКИЙ ПРАЙС СПЛИТЫ'!$A:$M,8,0)</f>
        <v>860x650x310</v>
      </c>
      <c r="K32" s="1030" t="s">
        <v>15</v>
      </c>
      <c r="L32" s="358">
        <f>L21</f>
        <v>56090</v>
      </c>
      <c r="M32" s="358">
        <f>M21</f>
        <v>47490</v>
      </c>
      <c r="N32" s="358">
        <f>N21</f>
        <v>34400</v>
      </c>
      <c r="O32" s="1031"/>
      <c r="P32" s="1031"/>
      <c r="Q32" s="1031"/>
      <c r="R32" s="1024"/>
    </row>
    <row r="33" spans="1:18" ht="17.45" customHeight="1" thickBot="1">
      <c r="A33" s="61"/>
      <c r="B33" s="71"/>
      <c r="C33" s="92" t="s">
        <v>421</v>
      </c>
      <c r="D33" s="90"/>
      <c r="E33" s="90"/>
      <c r="F33" s="73"/>
      <c r="G33" s="127"/>
      <c r="H33" s="130"/>
      <c r="I33" s="99"/>
      <c r="J33" s="99"/>
      <c r="K33" s="106"/>
      <c r="L33" s="101"/>
      <c r="M33" s="101"/>
      <c r="N33" s="101"/>
      <c r="O33" s="100"/>
      <c r="P33" s="102"/>
      <c r="Q33" s="1015" t="s">
        <v>117</v>
      </c>
      <c r="R33" s="1016"/>
    </row>
    <row r="34" spans="1:18" ht="17.45" customHeight="1" thickBot="1">
      <c r="A34" s="61"/>
      <c r="B34" s="63"/>
      <c r="C34" s="94"/>
      <c r="D34" s="75"/>
      <c r="E34" s="75"/>
      <c r="F34" s="73"/>
      <c r="G34" s="310" t="s">
        <v>708</v>
      </c>
      <c r="H34" s="289"/>
      <c r="I34" s="290"/>
      <c r="J34" s="319" t="s">
        <v>707</v>
      </c>
      <c r="K34" s="106"/>
      <c r="L34" s="101"/>
      <c r="M34" s="101"/>
      <c r="N34" s="101"/>
      <c r="O34" s="100"/>
      <c r="P34" s="102"/>
      <c r="Q34" s="1015"/>
      <c r="R34" s="1016"/>
    </row>
    <row r="35" spans="1:18" ht="17.45" customHeight="1">
      <c r="A35" s="64"/>
      <c r="B35" s="63"/>
      <c r="C35" s="94"/>
      <c r="D35" s="75"/>
      <c r="E35" s="75"/>
      <c r="F35" s="73"/>
      <c r="G35" s="311" t="s">
        <v>720</v>
      </c>
      <c r="H35" s="289"/>
      <c r="I35" s="292"/>
      <c r="J35" s="320" t="s">
        <v>709</v>
      </c>
      <c r="K35" s="104"/>
      <c r="L35" s="123"/>
      <c r="M35" s="123"/>
      <c r="N35" s="123"/>
      <c r="O35" s="104"/>
      <c r="P35" s="104"/>
      <c r="Q35" s="76"/>
      <c r="R35" s="77"/>
    </row>
    <row r="36" spans="1:18" ht="17.45" customHeight="1">
      <c r="A36" s="65"/>
      <c r="B36" s="72"/>
      <c r="C36" s="95"/>
      <c r="D36" s="78"/>
      <c r="E36" s="78"/>
      <c r="F36" s="131"/>
      <c r="G36" s="311" t="s">
        <v>721</v>
      </c>
      <c r="H36" s="289"/>
      <c r="I36" s="293"/>
      <c r="J36" s="321" t="s">
        <v>710</v>
      </c>
      <c r="K36" s="106"/>
      <c r="L36" s="124"/>
      <c r="M36" s="124"/>
      <c r="N36" s="124"/>
      <c r="O36" s="99"/>
      <c r="P36" s="99"/>
      <c r="Q36" s="79"/>
      <c r="R36" s="80"/>
    </row>
    <row r="37" spans="1:18" ht="17.45" customHeight="1">
      <c r="A37" s="65"/>
      <c r="B37" s="72"/>
      <c r="C37" s="95"/>
      <c r="D37" s="78"/>
      <c r="E37" s="78"/>
      <c r="F37" s="131"/>
      <c r="G37" s="311" t="s">
        <v>722</v>
      </c>
      <c r="H37" s="289"/>
      <c r="I37" s="292"/>
      <c r="J37" s="320" t="s">
        <v>711</v>
      </c>
      <c r="K37" s="106"/>
      <c r="L37" s="124"/>
      <c r="M37" s="124"/>
      <c r="N37" s="124"/>
      <c r="O37" s="99"/>
      <c r="P37" s="99"/>
      <c r="Q37" s="79"/>
      <c r="R37" s="80"/>
    </row>
    <row r="38" spans="1:18" ht="17.45" customHeight="1">
      <c r="A38" s="65"/>
      <c r="B38" s="66"/>
      <c r="C38" s="96"/>
      <c r="D38" s="81"/>
      <c r="E38" s="78"/>
      <c r="F38" s="120"/>
      <c r="G38" s="585"/>
      <c r="H38" s="294"/>
      <c r="I38" s="300"/>
      <c r="J38" s="320"/>
      <c r="K38" s="74"/>
      <c r="L38" s="83"/>
      <c r="M38" s="83"/>
      <c r="N38" s="83"/>
      <c r="O38" s="84"/>
      <c r="P38" s="84"/>
      <c r="Q38" s="84"/>
      <c r="R38" s="85"/>
    </row>
    <row r="39" spans="1:18" ht="15.75" customHeight="1">
      <c r="A39" s="1011" t="s">
        <v>435</v>
      </c>
      <c r="B39" s="67" t="s">
        <v>145</v>
      </c>
      <c r="C39" s="395" t="s">
        <v>102</v>
      </c>
      <c r="D39" s="1017" t="str">
        <f>VLOOKUP($A39,'КРАТКИЙ ПРАЙС СПЛИТЫ'!$A:$M,2,0)</f>
        <v>AS-36HR4SDKVT</v>
      </c>
      <c r="E39" s="1019"/>
      <c r="F39" s="1021">
        <f>VLOOKUP($A39,'КРАТКИЙ ПРАЙС СПЛИТЫ'!$A:$M,3,0)</f>
        <v>9.4</v>
      </c>
      <c r="G39" s="1021">
        <f>VLOOKUP($A39,'КРАТКИЙ ПРАЙС СПЛИТЫ'!$A:$M,4,0)</f>
        <v>9.6</v>
      </c>
      <c r="H39" s="1022" t="str">
        <f>VLOOKUP($A39,'КРАТКИЙ ПРАЙС СПЛИТЫ'!$A:$M,5,0)</f>
        <v>C/C</v>
      </c>
      <c r="I39" s="1021" t="str">
        <f>VLOOKUP($A39,'КРАТКИЙ ПРАЙС СПЛИТЫ'!$A:$M,6,0)</f>
        <v>37/44/50</v>
      </c>
      <c r="J39" s="396" t="str">
        <f>VLOOKUP($A39,'КРАТКИЙ ПРАЙС СПЛИТЫ'!$A:$M,7,0)</f>
        <v>1280×345×250</v>
      </c>
      <c r="K39" s="1022" t="str">
        <f>VLOOKUP($A39,'КРАТКИЙ ПРАЙС СПЛИТЫ'!$A:$M,9,0)</f>
        <v>19,5/60</v>
      </c>
      <c r="L39" s="360">
        <f t="shared" ref="L39" si="17">MROUND(O39*0.3,100)</f>
        <v>42400</v>
      </c>
      <c r="M39" s="360">
        <f t="shared" ref="M39" si="18">MROUND(P39*0.3,100)-10</f>
        <v>35990</v>
      </c>
      <c r="N39" s="360">
        <f t="shared" ref="N39" si="19">MROUND(Q39*0.3,100)</f>
        <v>26900</v>
      </c>
      <c r="O39" s="1023">
        <f>VLOOKUP($A39,'КРАТКИЙ ПРАЙС СПЛИТЫ'!$A:$M,10,0)</f>
        <v>141490</v>
      </c>
      <c r="P39" s="1023">
        <f>VLOOKUP($A39,'КРАТКИЙ ПРАЙС СПЛИТЫ'!$A:$M,11,0)</f>
        <v>119890</v>
      </c>
      <c r="Q39" s="1023">
        <f>VLOOKUP($A39,'КРАТКИЙ ПРАЙС СПЛИТЫ'!$A:$M,12,0)</f>
        <v>89600</v>
      </c>
      <c r="R39" s="1024">
        <f>Q39*(1-1*'Скидка '!D$5)</f>
        <v>89600</v>
      </c>
    </row>
    <row r="40" spans="1:18" ht="15.75" customHeight="1" thickBot="1">
      <c r="A40" s="1011"/>
      <c r="B40" s="67" t="s">
        <v>146</v>
      </c>
      <c r="C40" s="395" t="s">
        <v>148</v>
      </c>
      <c r="D40" s="1018"/>
      <c r="E40" s="1020"/>
      <c r="F40" s="1021">
        <v>2.1</v>
      </c>
      <c r="G40" s="1021">
        <v>3.1</v>
      </c>
      <c r="H40" s="1022" t="s">
        <v>15</v>
      </c>
      <c r="I40" s="1021"/>
      <c r="J40" s="396" t="str">
        <f>VLOOKUP($A39,'КРАТКИЙ ПРАЙС СПЛИТЫ'!$A:$M,8,0)</f>
        <v>885x795x366</v>
      </c>
      <c r="K40" s="1022" t="s">
        <v>15</v>
      </c>
      <c r="L40" s="360">
        <f t="shared" ref="L40" si="20">O39-L39</f>
        <v>99090</v>
      </c>
      <c r="M40" s="360">
        <f t="shared" ref="M40" si="21">P39-M39</f>
        <v>83900</v>
      </c>
      <c r="N40" s="360">
        <f t="shared" ref="N40" si="22">Q39-N39</f>
        <v>62700</v>
      </c>
      <c r="O40" s="1023"/>
      <c r="P40" s="1023"/>
      <c r="Q40" s="1023"/>
      <c r="R40" s="1024"/>
    </row>
    <row r="41" spans="1:18" ht="19.5" customHeight="1" thickBot="1">
      <c r="A41" s="477"/>
      <c r="B41" s="67"/>
      <c r="C41" s="92" t="s">
        <v>2077</v>
      </c>
      <c r="D41" s="90"/>
      <c r="E41" s="90"/>
      <c r="F41" s="73"/>
      <c r="G41" s="127"/>
      <c r="H41" s="130"/>
      <c r="I41" s="99"/>
      <c r="J41" s="99"/>
      <c r="K41" s="106"/>
      <c r="L41" s="101"/>
      <c r="M41" s="101"/>
      <c r="N41" s="101"/>
      <c r="O41" s="100"/>
      <c r="P41" s="102"/>
      <c r="Q41" s="1015" t="s">
        <v>117</v>
      </c>
      <c r="R41" s="1016"/>
    </row>
    <row r="42" spans="1:18" ht="15.75" customHeight="1" thickBot="1">
      <c r="A42" s="477"/>
      <c r="B42" s="67"/>
      <c r="C42" s="94"/>
      <c r="D42" s="75"/>
      <c r="E42" s="75"/>
      <c r="F42" s="73"/>
      <c r="G42" s="1013" t="s">
        <v>2078</v>
      </c>
      <c r="H42" s="1014"/>
      <c r="I42" s="1014"/>
      <c r="J42" s="319" t="s">
        <v>705</v>
      </c>
      <c r="K42" s="106"/>
      <c r="L42" s="101"/>
      <c r="M42" s="101"/>
      <c r="N42" s="101"/>
      <c r="O42" s="100"/>
      <c r="P42" s="102"/>
      <c r="Q42" s="1015"/>
      <c r="R42" s="1016"/>
    </row>
    <row r="43" spans="1:18" ht="15.75" customHeight="1">
      <c r="A43" s="477"/>
      <c r="B43" s="67"/>
      <c r="C43" s="94"/>
      <c r="D43" s="75"/>
      <c r="E43" s="75"/>
      <c r="F43" s="73"/>
      <c r="G43" s="311" t="s">
        <v>720</v>
      </c>
      <c r="H43" s="289"/>
      <c r="I43" s="292"/>
      <c r="J43" s="320" t="s">
        <v>709</v>
      </c>
      <c r="K43" s="104"/>
      <c r="L43" s="123"/>
      <c r="M43" s="123"/>
      <c r="N43" s="123"/>
      <c r="O43" s="104"/>
      <c r="P43" s="104"/>
      <c r="Q43" s="76"/>
      <c r="R43" s="77"/>
    </row>
    <row r="44" spans="1:18" ht="18.75" customHeight="1">
      <c r="A44" s="477"/>
      <c r="B44" s="67"/>
      <c r="C44" s="95"/>
      <c r="D44" s="78"/>
      <c r="E44" s="78"/>
      <c r="F44" s="131"/>
      <c r="G44" s="311" t="s">
        <v>1818</v>
      </c>
      <c r="H44" s="289"/>
      <c r="I44" s="293"/>
      <c r="J44" s="321" t="s">
        <v>710</v>
      </c>
      <c r="K44" s="106"/>
      <c r="L44" s="124"/>
      <c r="M44" s="124"/>
      <c r="N44" s="124"/>
      <c r="O44" s="99"/>
      <c r="P44" s="99"/>
      <c r="Q44" s="79"/>
      <c r="R44" s="80"/>
    </row>
    <row r="45" spans="1:18" ht="15.75" customHeight="1">
      <c r="A45" s="477"/>
      <c r="B45" s="67"/>
      <c r="C45" s="95"/>
      <c r="D45" s="78"/>
      <c r="E45" s="78"/>
      <c r="F45" s="131"/>
      <c r="G45" s="311" t="s">
        <v>722</v>
      </c>
      <c r="H45" s="289"/>
      <c r="I45" s="292"/>
      <c r="J45" s="320" t="s">
        <v>711</v>
      </c>
      <c r="K45" s="106"/>
      <c r="L45" s="124"/>
      <c r="M45" s="124"/>
      <c r="N45" s="124"/>
      <c r="O45" s="99"/>
      <c r="P45" s="99"/>
      <c r="Q45" s="79"/>
      <c r="R45" s="80"/>
    </row>
    <row r="46" spans="1:18" ht="22.5" customHeight="1">
      <c r="A46" s="477"/>
      <c r="B46" s="67"/>
      <c r="C46" s="96"/>
      <c r="D46" s="81"/>
      <c r="E46" s="78"/>
      <c r="F46" s="120"/>
      <c r="G46" s="585"/>
      <c r="H46" s="294"/>
      <c r="I46" s="300"/>
      <c r="J46" s="320"/>
      <c r="K46" s="74"/>
      <c r="L46" s="83"/>
      <c r="M46" s="83"/>
      <c r="N46" s="83"/>
      <c r="O46" s="84"/>
      <c r="P46" s="84"/>
      <c r="Q46" s="84"/>
      <c r="R46" s="85"/>
    </row>
    <row r="47" spans="1:18" ht="15.75" customHeight="1">
      <c r="A47" s="1011" t="s">
        <v>2075</v>
      </c>
      <c r="B47" s="67" t="s">
        <v>2073</v>
      </c>
      <c r="C47" s="395" t="s">
        <v>2071</v>
      </c>
      <c r="D47" s="1017" t="str">
        <f>VLOOKUP($A47,'КРАТКИЙ ПРАЙС СПЛИТЫ'!$A:$M,2,0)</f>
        <v>AS-36HW4RKZHB</v>
      </c>
      <c r="E47" s="1019"/>
      <c r="F47" s="1021">
        <f>VLOOKUP($A47,'КРАТКИЙ ПРАЙС СПЛИТЫ'!$A:$M,3,0)</f>
        <v>10</v>
      </c>
      <c r="G47" s="1021">
        <f>VLOOKUP($A47,'КРАТКИЙ ПРАЙС СПЛИТЫ'!$A:$M,4,0)</f>
        <v>10.5</v>
      </c>
      <c r="H47" s="1022" t="str">
        <f>VLOOKUP($A47,'КРАТКИЙ ПРАЙС СПЛИТЫ'!$A:$M,5,0)</f>
        <v>A/A</v>
      </c>
      <c r="I47" s="1021" t="str">
        <f>VLOOKUP($A47,'КРАТКИЙ ПРАЙС СПЛИТЫ'!$A:$M,6,0)</f>
        <v>38/44/49</v>
      </c>
      <c r="J47" s="396" t="str">
        <f>VLOOKUP($A47,'КРАТКИЙ ПРАЙС СПЛИТЫ'!$A:$M,7,0)</f>
        <v>1330×363×274</v>
      </c>
      <c r="K47" s="1022" t="str">
        <f>VLOOKUP($A47,'КРАТКИЙ ПРАЙС СПЛИТЫ'!$A:$M,9,0)</f>
        <v>18,5/58,9</v>
      </c>
      <c r="L47" s="360">
        <f t="shared" ref="L47" si="23">MROUND(O47*0.3,100)</f>
        <v>43700</v>
      </c>
      <c r="M47" s="360">
        <f t="shared" ref="M47" si="24">MROUND(P47*0.3,100)-10</f>
        <v>37090</v>
      </c>
      <c r="N47" s="360">
        <f t="shared" ref="N47" si="25">MROUND(Q47*0.3,100)</f>
        <v>27700</v>
      </c>
      <c r="O47" s="1023">
        <f>VLOOKUP($A47,'КРАТКИЙ ПРАЙС СПЛИТЫ'!$A:$M,10,0)</f>
        <v>145790</v>
      </c>
      <c r="P47" s="1023">
        <f>VLOOKUP($A47,'КРАТКИЙ ПРАЙС СПЛИТЫ'!$A:$M,11,0)</f>
        <v>123590</v>
      </c>
      <c r="Q47" s="1023">
        <f>VLOOKUP($A47,'КРАТКИЙ ПРАЙС СПЛИТЫ'!$A:$M,12,0)</f>
        <v>92400</v>
      </c>
      <c r="R47" s="1024">
        <f>Q47*(1-1*'Скидка '!D$5)</f>
        <v>92400</v>
      </c>
    </row>
    <row r="48" spans="1:18" ht="15.75" customHeight="1" thickBot="1">
      <c r="A48" s="1012"/>
      <c r="B48" s="67" t="s">
        <v>2074</v>
      </c>
      <c r="C48" s="395" t="s">
        <v>2072</v>
      </c>
      <c r="D48" s="1018"/>
      <c r="E48" s="1020"/>
      <c r="F48" s="1021">
        <v>2.1</v>
      </c>
      <c r="G48" s="1021">
        <v>3.1</v>
      </c>
      <c r="H48" s="1022" t="s">
        <v>15</v>
      </c>
      <c r="I48" s="1021"/>
      <c r="J48" s="396" t="str">
        <f>VLOOKUP($A47,'КРАТКИЙ ПРАЙС СПЛИТЫ'!$A:$M,8,0)</f>
        <v>1425×460×395</v>
      </c>
      <c r="K48" s="1022" t="s">
        <v>15</v>
      </c>
      <c r="L48" s="360">
        <f t="shared" ref="L48" si="26">O47-L47</f>
        <v>102090</v>
      </c>
      <c r="M48" s="360">
        <f t="shared" ref="M48" si="27">P47-M47</f>
        <v>86500</v>
      </c>
      <c r="N48" s="360">
        <f t="shared" ref="N48" si="28">Q47-N47</f>
        <v>64700</v>
      </c>
      <c r="O48" s="1023"/>
      <c r="P48" s="1023"/>
      <c r="Q48" s="1023"/>
      <c r="R48" s="1024"/>
    </row>
    <row r="49" spans="1:18" ht="16.899999999999999" customHeight="1" thickBot="1">
      <c r="A49" s="61"/>
      <c r="B49" s="71"/>
      <c r="C49" s="92" t="s">
        <v>661</v>
      </c>
      <c r="D49" s="90"/>
      <c r="E49" s="90"/>
      <c r="F49" s="73"/>
      <c r="G49" s="127"/>
      <c r="H49" s="130"/>
      <c r="I49" s="99"/>
      <c r="J49" s="99"/>
      <c r="K49" s="106"/>
      <c r="L49" s="101"/>
      <c r="M49" s="101"/>
      <c r="N49" s="101"/>
      <c r="O49" s="100"/>
      <c r="P49" s="102"/>
      <c r="Q49" s="1015" t="s">
        <v>117</v>
      </c>
      <c r="R49" s="1016"/>
    </row>
    <row r="50" spans="1:18" ht="16.899999999999999" customHeight="1">
      <c r="A50" s="61"/>
      <c r="B50" s="63"/>
      <c r="C50" s="94"/>
      <c r="D50" s="75"/>
      <c r="E50" s="75"/>
      <c r="F50" s="73"/>
      <c r="G50" s="310" t="s">
        <v>27</v>
      </c>
      <c r="H50" s="289"/>
      <c r="I50" s="290"/>
      <c r="J50" s="290" t="s">
        <v>705</v>
      </c>
      <c r="K50" s="294"/>
      <c r="L50" s="295"/>
      <c r="M50" s="295"/>
      <c r="N50" s="295"/>
      <c r="O50" s="296"/>
      <c r="P50" s="102"/>
      <c r="Q50" s="101"/>
      <c r="R50" s="100"/>
    </row>
    <row r="51" spans="1:18" ht="16.899999999999999" customHeight="1">
      <c r="A51" s="64"/>
      <c r="B51" s="63"/>
      <c r="C51" s="94"/>
      <c r="D51" s="75"/>
      <c r="E51" s="75"/>
      <c r="F51" s="73"/>
      <c r="G51" s="311" t="s">
        <v>718</v>
      </c>
      <c r="H51" s="289"/>
      <c r="I51" s="292"/>
      <c r="J51" s="292" t="s">
        <v>788</v>
      </c>
      <c r="K51" s="297"/>
      <c r="L51" s="298"/>
      <c r="M51" s="298"/>
      <c r="N51" s="298"/>
      <c r="O51" s="297"/>
      <c r="P51" s="104"/>
      <c r="Q51" s="76"/>
      <c r="R51" s="77"/>
    </row>
    <row r="52" spans="1:18" ht="16.899999999999999" customHeight="1">
      <c r="A52" s="65"/>
      <c r="B52" s="72"/>
      <c r="C52" s="95"/>
      <c r="D52" s="78"/>
      <c r="E52" s="78"/>
      <c r="F52" s="131"/>
      <c r="G52" s="311" t="s">
        <v>787</v>
      </c>
      <c r="H52" s="289"/>
      <c r="I52" s="293"/>
      <c r="J52" s="293" t="s">
        <v>799</v>
      </c>
      <c r="K52" s="294"/>
      <c r="L52" s="299"/>
      <c r="M52" s="299"/>
      <c r="N52" s="299"/>
      <c r="O52" s="292"/>
      <c r="P52" s="99"/>
      <c r="Q52" s="79"/>
      <c r="R52" s="80"/>
    </row>
    <row r="53" spans="1:18" ht="16.899999999999999" customHeight="1">
      <c r="A53" s="65"/>
      <c r="B53" s="72"/>
      <c r="C53" s="95"/>
      <c r="D53" s="78"/>
      <c r="E53" s="78"/>
      <c r="F53" s="131"/>
      <c r="G53" s="311" t="s">
        <v>789</v>
      </c>
      <c r="H53" s="289"/>
      <c r="I53" s="292"/>
      <c r="J53" s="292" t="s">
        <v>798</v>
      </c>
      <c r="K53" s="294"/>
      <c r="L53" s="299"/>
      <c r="M53" s="299"/>
      <c r="N53" s="299"/>
      <c r="O53" s="292"/>
      <c r="P53" s="99"/>
      <c r="Q53" s="79"/>
      <c r="R53" s="80"/>
    </row>
    <row r="54" spans="1:18" ht="16.899999999999999" customHeight="1">
      <c r="A54" s="65"/>
      <c r="B54" s="66"/>
      <c r="C54" s="96"/>
      <c r="D54" s="81"/>
      <c r="E54" s="78"/>
      <c r="F54" s="120"/>
      <c r="G54" s="585"/>
      <c r="H54" s="74"/>
      <c r="I54" s="126"/>
      <c r="J54" s="82" t="s">
        <v>790</v>
      </c>
      <c r="K54" s="74"/>
      <c r="L54" s="83"/>
      <c r="M54" s="83"/>
      <c r="N54" s="83"/>
      <c r="O54" s="84"/>
      <c r="P54" s="82" t="s">
        <v>2103</v>
      </c>
      <c r="Q54" s="82"/>
      <c r="R54" s="85"/>
    </row>
    <row r="55" spans="1:18" ht="15" customHeight="1">
      <c r="A55" s="1011" t="s">
        <v>436</v>
      </c>
      <c r="B55" s="67" t="s">
        <v>150</v>
      </c>
      <c r="C55" s="393" t="s">
        <v>1458</v>
      </c>
      <c r="D55" s="1033" t="str">
        <f>VLOOKUP($A55,'КРАТКИЙ ПРАЙС СПЛИТЫ'!$A:$M,2,0)</f>
        <v>AS-07HW4SYDTG035В</v>
      </c>
      <c r="E55" s="1035"/>
      <c r="F55" s="1057">
        <f>VLOOKUP($A55,'КРАТКИЙ ПРАЙС СПЛИТЫ'!$A:$M,3,0)</f>
        <v>2.1</v>
      </c>
      <c r="G55" s="1057">
        <f>VLOOKUP($A55,'КРАТКИЙ ПРАЙС СПЛИТЫ'!$A:$M,4,0)</f>
        <v>2.1</v>
      </c>
      <c r="H55" s="1055" t="str">
        <f>VLOOKUP($A55,'КРАТКИЙ ПРАЙС СПЛИТЫ'!$A:$M,5,0)</f>
        <v>A/A</v>
      </c>
      <c r="I55" s="1057" t="str">
        <f>VLOOKUP($A55,'КРАТКИЙ ПРАЙС СПЛИТЫ'!$A:$M,6,0)</f>
        <v>26/26,5/29/33/36</v>
      </c>
      <c r="J55" s="598" t="s">
        <v>1489</v>
      </c>
      <c r="K55" s="1037" t="str">
        <f>VLOOKUP($A55,'КРАТКИЙ ПРАЙС СПЛИТЫ'!$A:$M,9,0)</f>
        <v>7/21,5</v>
      </c>
      <c r="L55" s="359">
        <f>MROUND(O55*0.3,100)</f>
        <v>10700</v>
      </c>
      <c r="M55" s="359">
        <f>MROUND(P55*0.3,100)</f>
        <v>9100</v>
      </c>
      <c r="N55" s="359">
        <f>MROUND(Q55*0.3,100)</f>
        <v>6800</v>
      </c>
      <c r="O55" s="1059">
        <f>VLOOKUP($A55,'КРАТКИЙ ПРАЙС СПЛИТЫ'!$A:$M,10,0)</f>
        <v>35690</v>
      </c>
      <c r="P55" s="1059">
        <f>VLOOKUP($A55,'КРАТКИЙ ПРАЙС СПЛИТЫ'!$A:$M,11,0)</f>
        <v>30290</v>
      </c>
      <c r="Q55" s="1059">
        <f>VLOOKUP($A55,'КРАТКИЙ ПРАЙС СПЛИТЫ'!$A:$M,12,0)</f>
        <v>22700</v>
      </c>
      <c r="R55" s="1053">
        <f>Q55*(1-1*'Скидка '!D$5)</f>
        <v>22700</v>
      </c>
    </row>
    <row r="56" spans="1:18" ht="15" customHeight="1">
      <c r="A56" s="1011"/>
      <c r="B56" s="67" t="s">
        <v>151</v>
      </c>
      <c r="C56" s="393" t="s">
        <v>1459</v>
      </c>
      <c r="D56" s="1034"/>
      <c r="E56" s="1020"/>
      <c r="F56" s="1083">
        <v>2.1</v>
      </c>
      <c r="G56" s="1052"/>
      <c r="H56" s="1056"/>
      <c r="I56" s="1083"/>
      <c r="J56" s="598" t="s">
        <v>45</v>
      </c>
      <c r="K56" s="1037" t="s">
        <v>15</v>
      </c>
      <c r="L56" s="359">
        <f>O55-L55</f>
        <v>24990</v>
      </c>
      <c r="M56" s="359">
        <f t="shared" ref="M56" si="29">P55-M55</f>
        <v>21190</v>
      </c>
      <c r="N56" s="359">
        <f>Q55-N55</f>
        <v>15900</v>
      </c>
      <c r="O56" s="1060"/>
      <c r="P56" s="1060"/>
      <c r="Q56" s="1060"/>
      <c r="R56" s="1054"/>
    </row>
    <row r="57" spans="1:18" ht="15" customHeight="1">
      <c r="A57" s="1032" t="s">
        <v>437</v>
      </c>
      <c r="B57" s="68" t="s">
        <v>152</v>
      </c>
      <c r="C57" s="391" t="s">
        <v>156</v>
      </c>
      <c r="D57" s="1026" t="str">
        <f>VLOOKUP($A57,'КРАТКИЙ ПРАЙС СПЛИТЫ'!$A:$M,2,0)</f>
        <v>AS-10HW4SYDTG5B</v>
      </c>
      <c r="E57" s="1028"/>
      <c r="F57" s="1051">
        <f>VLOOKUP($A57,'КРАТКИЙ ПРАЙС СПЛИТЫ'!$A:$M,3,0)</f>
        <v>2.7</v>
      </c>
      <c r="G57" s="1051">
        <f>VLOOKUP($A57,'КРАТКИЙ ПРАЙС СПЛИТЫ'!$A:$M,4,0)</f>
        <v>2.7</v>
      </c>
      <c r="H57" s="1077" t="str">
        <f>VLOOKUP($A57,'КРАТКИЙ ПРАЙС СПЛИТЫ'!$A:$M,5,0)</f>
        <v>A/A</v>
      </c>
      <c r="I57" s="1051" t="str">
        <f>VLOOKUP($A57,'КРАТКИЙ ПРАЙС СПЛИТЫ'!$A:$M,6,0)</f>
        <v>31/31,5/34/37/37,5</v>
      </c>
      <c r="J57" s="599" t="s">
        <v>1489</v>
      </c>
      <c r="K57" s="1030" t="str">
        <f>VLOOKUP($A57,'КРАТКИЙ ПРАЙС СПЛИТЫ'!$A:$M,9,0)</f>
        <v>8/24</v>
      </c>
      <c r="L57" s="358">
        <f>MROUND(O57*0.3,100)</f>
        <v>12800</v>
      </c>
      <c r="M57" s="358">
        <f>MROUND(P57*0.3,100)</f>
        <v>10900</v>
      </c>
      <c r="N57" s="358">
        <f t="shared" ref="N57" si="30">MROUND(Q57*0.3,100)</f>
        <v>8100</v>
      </c>
      <c r="O57" s="1038">
        <f>VLOOKUP($A57,'КРАТКИЙ ПРАЙС СПЛИТЫ'!$A:$M,10,0)</f>
        <v>42690</v>
      </c>
      <c r="P57" s="1038">
        <f>VLOOKUP($A57,'КРАТКИЙ ПРАЙС СПЛИТЫ'!$A:$M,11,0)</f>
        <v>36190</v>
      </c>
      <c r="Q57" s="1038">
        <f>VLOOKUP($A57,'КРАТКИЙ ПРАЙС СПЛИТЫ'!$A:$M,12,0)</f>
        <v>27100</v>
      </c>
      <c r="R57" s="1053">
        <f>Q57*(1-1*'Скидка '!D$5)</f>
        <v>27100</v>
      </c>
    </row>
    <row r="58" spans="1:18" ht="15" customHeight="1">
      <c r="A58" s="1032"/>
      <c r="B58" s="68" t="s">
        <v>153</v>
      </c>
      <c r="C58" s="391" t="s">
        <v>157</v>
      </c>
      <c r="D58" s="1027"/>
      <c r="E58" s="1020"/>
      <c r="F58" s="1052"/>
      <c r="G58" s="1052"/>
      <c r="H58" s="1078" t="s">
        <v>15</v>
      </c>
      <c r="I58" s="1079"/>
      <c r="J58" s="599" t="s">
        <v>45</v>
      </c>
      <c r="K58" s="1030" t="s">
        <v>15</v>
      </c>
      <c r="L58" s="358">
        <f>O57-L57</f>
        <v>29890</v>
      </c>
      <c r="M58" s="358">
        <f t="shared" ref="M58" si="31">P57-M57</f>
        <v>25290</v>
      </c>
      <c r="N58" s="358">
        <f t="shared" ref="N58" si="32">Q57-N57</f>
        <v>19000</v>
      </c>
      <c r="O58" s="1058"/>
      <c r="P58" s="1058"/>
      <c r="Q58" s="1058"/>
      <c r="R58" s="1054"/>
    </row>
    <row r="59" spans="1:18" ht="15" customHeight="1">
      <c r="A59" s="1011" t="s">
        <v>438</v>
      </c>
      <c r="B59" s="67" t="s">
        <v>154</v>
      </c>
      <c r="C59" s="393" t="s">
        <v>1460</v>
      </c>
      <c r="D59" s="1033" t="str">
        <f>VLOOKUP($A59,'КРАТКИЙ ПРАЙС СПЛИТЫ'!$A:$M,2,0)</f>
        <v>AS-13HW4SVDTG5В</v>
      </c>
      <c r="E59" s="1035"/>
      <c r="F59" s="1036">
        <f>VLOOKUP($A59,'КРАТКИЙ ПРАЙС СПЛИТЫ'!$A:$M,3,0)</f>
        <v>3.7</v>
      </c>
      <c r="G59" s="1036">
        <f>VLOOKUP($A59,'КРАТКИЙ ПРАЙС СПЛИТЫ'!$A:$M,4,0)</f>
        <v>3.7</v>
      </c>
      <c r="H59" s="1037" t="str">
        <f>VLOOKUP($A59,'КРАТКИЙ ПРАЙС СПЛИТЫ'!$A:$M,5,0)</f>
        <v>A/A</v>
      </c>
      <c r="I59" s="1036" t="str">
        <f>VLOOKUP($A59,'КРАТКИЙ ПРАЙС СПЛИТЫ'!$A:$M,6,0)</f>
        <v>32/32,5/34/36,5/37</v>
      </c>
      <c r="J59" s="598" t="s">
        <v>1489</v>
      </c>
      <c r="K59" s="1037" t="str">
        <f>VLOOKUP($A59,'КРАТКИЙ ПРАЙС СПЛИТЫ'!$A:$M,9,0)</f>
        <v>8,4/27</v>
      </c>
      <c r="L59" s="359">
        <f t="shared" ref="L59" si="33">MROUND(O59*0.3,100)</f>
        <v>14800</v>
      </c>
      <c r="M59" s="359">
        <f t="shared" ref="M59" si="34">MROUND(P59*0.3,100)</f>
        <v>12600</v>
      </c>
      <c r="N59" s="359">
        <f t="shared" ref="N59" si="35">MROUND(Q59*0.3,100)</f>
        <v>9400</v>
      </c>
      <c r="O59" s="1025">
        <f>VLOOKUP($A59,'КРАТКИЙ ПРАЙС СПЛИТЫ'!$A:$M,10,0)</f>
        <v>49390</v>
      </c>
      <c r="P59" s="1025">
        <f>VLOOKUP($A59,'КРАТКИЙ ПРАЙС СПЛИТЫ'!$A:$M,11,0)</f>
        <v>41890</v>
      </c>
      <c r="Q59" s="1025">
        <f>VLOOKUP($A59,'КРАТКИЙ ПРАЙС СПЛИТЫ'!$A:$M,12,0)</f>
        <v>31400</v>
      </c>
      <c r="R59" s="1024">
        <f>Q59*(1-1*'Скидка '!D$5)</f>
        <v>31400</v>
      </c>
    </row>
    <row r="60" spans="1:18" ht="15" customHeight="1" thickBot="1">
      <c r="A60" s="1011"/>
      <c r="B60" s="67" t="s">
        <v>155</v>
      </c>
      <c r="C60" s="393" t="s">
        <v>1461</v>
      </c>
      <c r="D60" s="1034"/>
      <c r="E60" s="1020"/>
      <c r="F60" s="1036">
        <v>2.1</v>
      </c>
      <c r="G60" s="1036">
        <v>3.1</v>
      </c>
      <c r="H60" s="1037" t="s">
        <v>15</v>
      </c>
      <c r="I60" s="1036"/>
      <c r="J60" s="598" t="s">
        <v>46</v>
      </c>
      <c r="K60" s="1037" t="s">
        <v>15</v>
      </c>
      <c r="L60" s="359">
        <f t="shared" ref="L60" si="36">O59-L59</f>
        <v>34590</v>
      </c>
      <c r="M60" s="359">
        <f t="shared" ref="M60" si="37">P59-M59</f>
        <v>29290</v>
      </c>
      <c r="N60" s="359">
        <f t="shared" ref="N60" si="38">Q59-N59</f>
        <v>22000</v>
      </c>
      <c r="O60" s="1025"/>
      <c r="P60" s="1025"/>
      <c r="Q60" s="1025"/>
      <c r="R60" s="1024"/>
    </row>
    <row r="61" spans="1:18" ht="17.25" customHeight="1" thickBot="1">
      <c r="A61" s="61"/>
      <c r="B61" s="71"/>
      <c r="C61" s="92" t="s">
        <v>1327</v>
      </c>
      <c r="D61" s="90"/>
      <c r="E61" s="90"/>
      <c r="F61" s="73"/>
      <c r="G61" s="310" t="s">
        <v>27</v>
      </c>
      <c r="H61" s="130"/>
      <c r="I61" s="99"/>
      <c r="J61" s="290" t="s">
        <v>712</v>
      </c>
      <c r="K61" s="106"/>
      <c r="L61" s="101"/>
      <c r="M61" s="101"/>
      <c r="N61" s="101"/>
      <c r="O61" s="100"/>
      <c r="P61" s="102"/>
      <c r="Q61" s="1015" t="s">
        <v>117</v>
      </c>
      <c r="R61" s="1016"/>
    </row>
    <row r="62" spans="1:18" ht="17.25" customHeight="1">
      <c r="A62" s="61"/>
      <c r="B62" s="63"/>
      <c r="C62" s="94"/>
      <c r="D62" s="75"/>
      <c r="E62" s="75"/>
      <c r="F62" s="73"/>
      <c r="G62" s="311" t="s">
        <v>716</v>
      </c>
      <c r="H62" s="289"/>
      <c r="I62" s="290"/>
      <c r="J62" s="292" t="s">
        <v>726</v>
      </c>
      <c r="K62" s="294"/>
      <c r="L62" s="295"/>
      <c r="M62" s="295"/>
      <c r="N62" s="295"/>
      <c r="O62" s="296"/>
      <c r="P62" s="102"/>
      <c r="Q62" s="101"/>
      <c r="R62" s="100"/>
    </row>
    <row r="63" spans="1:18" ht="20.25" customHeight="1">
      <c r="A63" s="64"/>
      <c r="B63" s="63"/>
      <c r="C63" s="94"/>
      <c r="D63" s="75"/>
      <c r="E63" s="75"/>
      <c r="F63" s="73"/>
      <c r="G63" s="643" t="s">
        <v>717</v>
      </c>
      <c r="H63" s="289"/>
      <c r="I63" s="292"/>
      <c r="J63" s="288" t="s">
        <v>715</v>
      </c>
      <c r="K63" s="297"/>
      <c r="L63" s="298"/>
      <c r="M63" s="298"/>
      <c r="N63" s="298"/>
      <c r="O63" s="297"/>
      <c r="P63" s="104"/>
      <c r="Q63" s="76"/>
      <c r="R63" s="77"/>
    </row>
    <row r="64" spans="1:18" ht="23.25" customHeight="1">
      <c r="A64" s="65"/>
      <c r="B64" s="72"/>
      <c r="C64" s="95"/>
      <c r="D64" s="78"/>
      <c r="E64" s="78"/>
      <c r="F64" s="131"/>
      <c r="G64" s="311" t="s">
        <v>1317</v>
      </c>
      <c r="H64" s="289"/>
      <c r="I64" s="293"/>
      <c r="J64" s="292" t="s">
        <v>65</v>
      </c>
      <c r="K64" s="294"/>
      <c r="L64" s="299"/>
      <c r="M64" s="299"/>
      <c r="N64" s="299"/>
      <c r="O64" s="292"/>
      <c r="P64" s="99"/>
      <c r="Q64" s="79"/>
      <c r="R64" s="80"/>
    </row>
    <row r="65" spans="1:18" ht="17.25" customHeight="1">
      <c r="A65" s="65"/>
      <c r="B65" s="72"/>
      <c r="C65" s="95"/>
      <c r="D65" s="78"/>
      <c r="E65" s="78"/>
      <c r="F65" s="131"/>
      <c r="G65" s="311" t="s">
        <v>1483</v>
      </c>
      <c r="H65" s="289"/>
      <c r="I65" s="292"/>
      <c r="J65" s="291" t="s">
        <v>714</v>
      </c>
      <c r="K65" s="294"/>
      <c r="L65" s="299"/>
      <c r="M65" s="299"/>
      <c r="N65" s="299"/>
      <c r="O65" s="292"/>
      <c r="P65" s="99"/>
      <c r="Q65" s="79"/>
      <c r="R65" s="80"/>
    </row>
    <row r="66" spans="1:18" ht="16.899999999999999" customHeight="1">
      <c r="A66" s="65"/>
      <c r="B66" s="72"/>
      <c r="C66" s="95"/>
      <c r="D66" s="78"/>
      <c r="E66" s="78"/>
      <c r="F66" s="131"/>
      <c r="G66" s="311" t="s">
        <v>719</v>
      </c>
      <c r="H66" s="289"/>
      <c r="I66" s="292"/>
      <c r="J66" s="292" t="s">
        <v>788</v>
      </c>
      <c r="K66" s="294"/>
      <c r="L66" s="299"/>
      <c r="M66" s="299"/>
      <c r="N66" s="299"/>
      <c r="O66" s="292"/>
      <c r="P66" s="99"/>
      <c r="Q66" s="79"/>
      <c r="R66" s="80"/>
    </row>
    <row r="67" spans="1:18" ht="16.899999999999999" customHeight="1">
      <c r="A67" s="65"/>
      <c r="B67" s="66"/>
      <c r="C67" s="96"/>
      <c r="D67" s="81"/>
      <c r="E67" s="78"/>
      <c r="F67" s="120"/>
      <c r="G67" s="585"/>
      <c r="H67" s="301"/>
      <c r="I67" s="302"/>
      <c r="J67" s="82" t="s">
        <v>1575</v>
      </c>
      <c r="K67" s="301"/>
      <c r="L67" s="303"/>
      <c r="M67" s="303"/>
      <c r="N67" s="303"/>
      <c r="O67" s="304"/>
      <c r="P67" s="84"/>
      <c r="Q67" s="84"/>
      <c r="R67" s="85"/>
    </row>
    <row r="68" spans="1:18" ht="14.45" customHeight="1">
      <c r="A68" s="1011" t="s">
        <v>439</v>
      </c>
      <c r="B68" s="67" t="s">
        <v>316</v>
      </c>
      <c r="C68" s="393" t="s">
        <v>326</v>
      </c>
      <c r="D68" s="1033" t="str">
        <f>VLOOKUP($A68,'КРАТКИЙ ПРАЙС СПЛИТЫ'!$A:$M,2,0)</f>
        <v>AS-07HR4RYDDC00</v>
      </c>
      <c r="E68" s="1035" t="s">
        <v>1411</v>
      </c>
      <c r="F68" s="1042">
        <f>VLOOKUP($A68,'КРАТКИЙ ПРАЙС СПЛИТЫ'!$A:$M,3,0)</f>
        <v>2.25</v>
      </c>
      <c r="G68" s="1042">
        <f>VLOOKUP($A68,'КРАТКИЙ ПРАЙС СПЛИТЫ'!$A:$M,4,0)</f>
        <v>2.25</v>
      </c>
      <c r="H68" s="1043" t="str">
        <f>VLOOKUP($A68,'КРАТКИЙ ПРАЙС СПЛИТЫ'!$A:$M,5,0)</f>
        <v>А/А</v>
      </c>
      <c r="I68" s="1042" t="str">
        <f>VLOOKUP($A68,'КРАТКИЙ ПРАЙС СПЛИТЫ'!$A:$M,6,0)</f>
        <v>23,5/25/28,5/30/32</v>
      </c>
      <c r="J68" s="397" t="str">
        <f>VLOOKUP($A68,'КРАТКИЙ ПРАЙС СПЛИТЫ'!$A:$M,7,0)</f>
        <v>800x270x214</v>
      </c>
      <c r="K68" s="1043" t="str">
        <f>VLOOKUP($A68,'КРАТКИЙ ПРАЙС СПЛИТЫ'!$A:$M,9,0)</f>
        <v>7,0/8,5</v>
      </c>
      <c r="L68" s="125">
        <f>MROUND(O68*0.3,100)</f>
        <v>8800</v>
      </c>
      <c r="M68" s="125">
        <f>MROUND(P68*0.3,100)</f>
        <v>7400</v>
      </c>
      <c r="N68" s="125">
        <f t="shared" ref="N68" si="39">MROUND(Q68*0.3,100)</f>
        <v>5300</v>
      </c>
      <c r="O68" s="1044">
        <f>VLOOKUP($A68,'КРАТКИЙ ПРАЙС СПЛИТЫ'!$A:$M,10,0)</f>
        <v>29290</v>
      </c>
      <c r="P68" s="1044">
        <f>VLOOKUP($A68,'КРАТКИЙ ПРАЙС СПЛИТЫ'!$A:$M,11,0)</f>
        <v>24790</v>
      </c>
      <c r="Q68" s="1044">
        <f>VLOOKUP($A68,'КРАТКИЙ ПРАЙС СПЛИТЫ'!$A:$M,12,0)</f>
        <v>17700</v>
      </c>
      <c r="R68" s="1024">
        <f>Q68*(1-1*'Скидка '!D$5)</f>
        <v>17700</v>
      </c>
    </row>
    <row r="69" spans="1:18" ht="14.45" customHeight="1">
      <c r="A69" s="1011"/>
      <c r="B69" s="67" t="s">
        <v>317</v>
      </c>
      <c r="C69" s="393" t="s">
        <v>327</v>
      </c>
      <c r="D69" s="1034"/>
      <c r="E69" s="1073"/>
      <c r="F69" s="1042">
        <v>2.1</v>
      </c>
      <c r="G69" s="1042">
        <v>3.1</v>
      </c>
      <c r="H69" s="1043" t="s">
        <v>15</v>
      </c>
      <c r="I69" s="1042"/>
      <c r="J69" s="397" t="str">
        <f>VLOOKUP($A68,'КРАТКИЙ ПРАЙС СПЛИТЫ'!$A:$M,8,0)</f>
        <v>660×482×240</v>
      </c>
      <c r="K69" s="1043" t="s">
        <v>15</v>
      </c>
      <c r="L69" s="125">
        <f>O68-L68</f>
        <v>20490</v>
      </c>
      <c r="M69" s="125">
        <f t="shared" ref="M69" si="40">P68-M68</f>
        <v>17390</v>
      </c>
      <c r="N69" s="125">
        <f t="shared" ref="N69" si="41">Q68-N68</f>
        <v>12400</v>
      </c>
      <c r="O69" s="1044"/>
      <c r="P69" s="1044"/>
      <c r="Q69" s="1044"/>
      <c r="R69" s="1024"/>
    </row>
    <row r="70" spans="1:18" ht="14.45" customHeight="1">
      <c r="A70" s="1032" t="s">
        <v>440</v>
      </c>
      <c r="B70" s="68" t="s">
        <v>318</v>
      </c>
      <c r="C70" s="391" t="s">
        <v>328</v>
      </c>
      <c r="D70" s="1026" t="str">
        <f>VLOOKUP($A70,'КРАТКИЙ ПРАЙС СПЛИТЫ'!$A:$M,2,0)</f>
        <v>AS-09HR4RYDDC00</v>
      </c>
      <c r="E70" s="1028" t="s">
        <v>1411</v>
      </c>
      <c r="F70" s="1048">
        <f>VLOOKUP($A70,'КРАТКИЙ ПРАЙС СПЛИТЫ'!$A:$M,3,0)</f>
        <v>2.5499999999999998</v>
      </c>
      <c r="G70" s="1048">
        <f>VLOOKUP($A70,'КРАТКИЙ ПРАЙС СПЛИТЫ'!$A:$M,4,0)</f>
        <v>2.5499999999999998</v>
      </c>
      <c r="H70" s="1049" t="str">
        <f>VLOOKUP($A70,'КРАТКИЙ ПРАЙС СПЛИТЫ'!$A:$M,5,0)</f>
        <v>А/А</v>
      </c>
      <c r="I70" s="1048" t="str">
        <f>VLOOKUP($A70,'КРАТКИЙ ПРАЙС СПЛИТЫ'!$A:$M,6,0)</f>
        <v>23,5/25/28,5/30/32</v>
      </c>
      <c r="J70" s="398" t="str">
        <f>VLOOKUP($A70,'КРАТКИЙ ПРАЙС СПЛИТЫ'!$A:$M,7,0)</f>
        <v>800x270x214</v>
      </c>
      <c r="K70" s="1049" t="str">
        <f>VLOOKUP($A70,'КРАТКИЙ ПРАЙС СПЛИТЫ'!$A:$M,9,0)</f>
        <v>7,5/9,5</v>
      </c>
      <c r="L70" s="286">
        <f>MROUND(O70*0.3,100)</f>
        <v>9500</v>
      </c>
      <c r="M70" s="286">
        <f>MROUND(P70*0.3,100)</f>
        <v>8000</v>
      </c>
      <c r="N70" s="286">
        <f t="shared" ref="N70" si="42">MROUND(Q70*0.3,100)</f>
        <v>5800</v>
      </c>
      <c r="O70" s="1047">
        <f>VLOOKUP($A70,'КРАТКИЙ ПРАЙС СПЛИТЫ'!$A:$M,10,0)</f>
        <v>31590</v>
      </c>
      <c r="P70" s="1047">
        <f>VLOOKUP($A70,'КРАТКИЙ ПРАЙС СПЛИТЫ'!$A:$M,11,0)</f>
        <v>26790</v>
      </c>
      <c r="Q70" s="1047">
        <f>VLOOKUP($A70,'КРАТКИЙ ПРАЙС СПЛИТЫ'!$A:$M,12,0)</f>
        <v>19200</v>
      </c>
      <c r="R70" s="1024">
        <f>Q70*(1-1*'Скидка '!D$5)</f>
        <v>19200</v>
      </c>
    </row>
    <row r="71" spans="1:18" ht="14.45" customHeight="1">
      <c r="A71" s="1032"/>
      <c r="B71" s="68" t="s">
        <v>319</v>
      </c>
      <c r="C71" s="391" t="s">
        <v>329</v>
      </c>
      <c r="D71" s="1027"/>
      <c r="E71" s="1074"/>
      <c r="F71" s="1048">
        <v>2.1</v>
      </c>
      <c r="G71" s="1048">
        <v>3.1</v>
      </c>
      <c r="H71" s="1049" t="s">
        <v>15</v>
      </c>
      <c r="I71" s="1048"/>
      <c r="J71" s="398" t="str">
        <f>VLOOKUP($A70,'КРАТКИЙ ПРАЙС СПЛИТЫ'!$A:$M,8,0)</f>
        <v>660×482×240</v>
      </c>
      <c r="K71" s="1049" t="s">
        <v>15</v>
      </c>
      <c r="L71" s="286">
        <f>O70-L70</f>
        <v>22090</v>
      </c>
      <c r="M71" s="286">
        <f t="shared" ref="M71" si="43">P70-M70</f>
        <v>18790</v>
      </c>
      <c r="N71" s="286">
        <f t="shared" ref="N71" si="44">Q70-N70</f>
        <v>13400</v>
      </c>
      <c r="O71" s="1047"/>
      <c r="P71" s="1047"/>
      <c r="Q71" s="1047"/>
      <c r="R71" s="1024"/>
    </row>
    <row r="72" spans="1:18" ht="14.45" customHeight="1">
      <c r="A72" s="1011" t="s">
        <v>441</v>
      </c>
      <c r="B72" s="67" t="s">
        <v>320</v>
      </c>
      <c r="C72" s="393" t="s">
        <v>330</v>
      </c>
      <c r="D72" s="1033" t="str">
        <f>VLOOKUP($A72,'КРАТКИЙ ПРАЙС СПЛИТЫ'!$A:$M,2,0)</f>
        <v>AS-12HR4RYDDC00</v>
      </c>
      <c r="E72" s="1035" t="s">
        <v>1411</v>
      </c>
      <c r="F72" s="1042">
        <f>VLOOKUP($A72,'КРАТКИЙ ПРАЙС СПЛИТЫ'!$A:$M,3,0)</f>
        <v>3.2</v>
      </c>
      <c r="G72" s="1042">
        <f>VLOOKUP($A72,'КРАТКИЙ ПРАЙС СПЛИТЫ'!$A:$M,4,0)</f>
        <v>3.2</v>
      </c>
      <c r="H72" s="1043" t="str">
        <f>VLOOKUP($A72,'КРАТКИЙ ПРАЙС СПЛИТЫ'!$A:$M,5,0)</f>
        <v>А/А</v>
      </c>
      <c r="I72" s="1042" t="str">
        <f>VLOOKUP($A72,'КРАТКИЙ ПРАЙС СПЛИТЫ'!$A:$M,6,0)</f>
        <v>27,5/30/32,5/33,5/35</v>
      </c>
      <c r="J72" s="397" t="str">
        <f>VLOOKUP($A72,'КРАТКИЙ ПРАЙС СПЛИТЫ'!$A:$M,7,0)</f>
        <v>800x270x214</v>
      </c>
      <c r="K72" s="1043" t="str">
        <f>VLOOKUP($A72,'КРАТКИЙ ПРАЙС СПЛИТЫ'!$A:$M,9,0)</f>
        <v>8/ 9,5</v>
      </c>
      <c r="L72" s="125">
        <f t="shared" ref="L72" si="45">MROUND(O72*0.3,100)</f>
        <v>13000</v>
      </c>
      <c r="M72" s="125">
        <f t="shared" ref="M72" si="46">MROUND(P72*0.3,100)</f>
        <v>11000</v>
      </c>
      <c r="N72" s="125">
        <f t="shared" ref="N72" si="47">MROUND(Q72*0.3,100)</f>
        <v>7900</v>
      </c>
      <c r="O72" s="1044">
        <f>VLOOKUP($A72,'КРАТКИЙ ПРАЙС СПЛИТЫ'!$A:$M,10,0)</f>
        <v>43190</v>
      </c>
      <c r="P72" s="1044">
        <f>VLOOKUP($A72,'КРАТКИЙ ПРАЙС СПЛИТЫ'!$A:$M,11,0)</f>
        <v>36590</v>
      </c>
      <c r="Q72" s="1044">
        <f>VLOOKUP($A72,'КРАТКИЙ ПРАЙС СПЛИТЫ'!$A:$M,12,0)</f>
        <v>26200</v>
      </c>
      <c r="R72" s="1024">
        <f>Q72*(1-1*'Скидка '!D$5)</f>
        <v>26200</v>
      </c>
    </row>
    <row r="73" spans="1:18" ht="14.45" customHeight="1">
      <c r="A73" s="1011"/>
      <c r="B73" s="67" t="s">
        <v>321</v>
      </c>
      <c r="C73" s="393" t="s">
        <v>331</v>
      </c>
      <c r="D73" s="1034"/>
      <c r="E73" s="1073"/>
      <c r="F73" s="1042">
        <v>2.1</v>
      </c>
      <c r="G73" s="1042">
        <v>3.1</v>
      </c>
      <c r="H73" s="1043" t="s">
        <v>15</v>
      </c>
      <c r="I73" s="1042"/>
      <c r="J73" s="397" t="str">
        <f>VLOOKUP($A72,'КРАТКИЙ ПРАЙС СПЛИТЫ'!$A:$M,8,0)</f>
        <v>660×482×240</v>
      </c>
      <c r="K73" s="1043" t="s">
        <v>15</v>
      </c>
      <c r="L73" s="125">
        <f t="shared" ref="L73" si="48">O72-L72</f>
        <v>30190</v>
      </c>
      <c r="M73" s="125">
        <f t="shared" ref="M73" si="49">P72-M72</f>
        <v>25590</v>
      </c>
      <c r="N73" s="125">
        <f t="shared" ref="N73" si="50">Q72-N72</f>
        <v>18300</v>
      </c>
      <c r="O73" s="1044"/>
      <c r="P73" s="1044"/>
      <c r="Q73" s="1044"/>
      <c r="R73" s="1024"/>
    </row>
    <row r="74" spans="1:18" ht="14.45" customHeight="1">
      <c r="A74" s="1032" t="s">
        <v>442</v>
      </c>
      <c r="B74" s="68" t="s">
        <v>322</v>
      </c>
      <c r="C74" s="391" t="s">
        <v>332</v>
      </c>
      <c r="D74" s="1026" t="str">
        <f>VLOOKUP($A74,'КРАТКИЙ ПРАЙС СПЛИТЫ'!$A:$M,2,0)</f>
        <v>AS-18HR4RMADC00</v>
      </c>
      <c r="E74" s="1028" t="s">
        <v>1411</v>
      </c>
      <c r="F74" s="1048">
        <f>VLOOKUP($A74,'КРАТКИЙ ПРАЙС СПЛИТЫ'!$A:$M,3,0)</f>
        <v>5.2</v>
      </c>
      <c r="G74" s="1048">
        <f>VLOOKUP($A74,'КРАТКИЙ ПРАЙС СПЛИТЫ'!$A:$M,4,0)</f>
        <v>5.2</v>
      </c>
      <c r="H74" s="1049" t="str">
        <f>VLOOKUP($A74,'КРАТКИЙ ПРАЙС СПЛИТЫ'!$A:$M,5,0)</f>
        <v>А/А</v>
      </c>
      <c r="I74" s="1048" t="str">
        <f>VLOOKUP($A74,'КРАТКИЙ ПРАЙС СПЛИТЫ'!$A:$M,6,0)</f>
        <v>33,5/36/38,5/40/41,5</v>
      </c>
      <c r="J74" s="398" t="str">
        <f>VLOOKUP($A74,'КРАТКИЙ ПРАЙС СПЛИТЫ'!$A:$M,7,0)</f>
        <v>977x315x277</v>
      </c>
      <c r="K74" s="1049" t="str">
        <f>VLOOKUP($A74,'КРАТКИЙ ПРАЙС СПЛИТЫ'!$A:$M,9,0)</f>
        <v>12,5/14,5</v>
      </c>
      <c r="L74" s="286">
        <f t="shared" ref="L74" si="51">MROUND(O74*0.3,100)</f>
        <v>20200</v>
      </c>
      <c r="M74" s="286">
        <f t="shared" ref="M74" si="52">MROUND(P74*0.3,100)</f>
        <v>17100</v>
      </c>
      <c r="N74" s="286">
        <f t="shared" ref="N74" si="53">MROUND(Q74*0.3,100)</f>
        <v>12200</v>
      </c>
      <c r="O74" s="1047">
        <f>VLOOKUP($A74,'КРАТКИЙ ПРАЙС СПЛИТЫ'!$A:$M,10,0)</f>
        <v>67390</v>
      </c>
      <c r="P74" s="1047">
        <f>VLOOKUP($A74,'КРАТКИЙ ПРАЙС СПЛИТЫ'!$A:$M,11,0)</f>
        <v>57090</v>
      </c>
      <c r="Q74" s="1047">
        <f>VLOOKUP($A74,'КРАТКИЙ ПРАЙС СПЛИТЫ'!$A:$M,12,0)</f>
        <v>40800</v>
      </c>
      <c r="R74" s="1024">
        <f>Q74*(1-1*'Скидка '!D$5)</f>
        <v>40800</v>
      </c>
    </row>
    <row r="75" spans="1:18" ht="14.45" customHeight="1">
      <c r="A75" s="1032"/>
      <c r="B75" s="68" t="s">
        <v>323</v>
      </c>
      <c r="C75" s="391" t="s">
        <v>333</v>
      </c>
      <c r="D75" s="1027"/>
      <c r="E75" s="1074"/>
      <c r="F75" s="1048">
        <v>2.1</v>
      </c>
      <c r="G75" s="1048">
        <v>3.1</v>
      </c>
      <c r="H75" s="1049" t="s">
        <v>15</v>
      </c>
      <c r="I75" s="1048"/>
      <c r="J75" s="398" t="str">
        <f>VLOOKUP($A74,'КРАТКИЙ ПРАЙС СПЛИТЫ'!$A:$M,8,0)</f>
        <v>780x540x260</v>
      </c>
      <c r="K75" s="1049" t="s">
        <v>15</v>
      </c>
      <c r="L75" s="286">
        <f t="shared" ref="L75" si="54">O74-L74</f>
        <v>47190</v>
      </c>
      <c r="M75" s="286">
        <f t="shared" ref="M75" si="55">P74-M74</f>
        <v>39990</v>
      </c>
      <c r="N75" s="286">
        <f t="shared" ref="N75" si="56">Q74-N74</f>
        <v>28600</v>
      </c>
      <c r="O75" s="1047"/>
      <c r="P75" s="1047"/>
      <c r="Q75" s="1047"/>
      <c r="R75" s="1024"/>
    </row>
    <row r="76" spans="1:18" ht="14.45" customHeight="1">
      <c r="A76" s="1011" t="s">
        <v>443</v>
      </c>
      <c r="B76" s="67" t="s">
        <v>324</v>
      </c>
      <c r="C76" s="393" t="s">
        <v>334</v>
      </c>
      <c r="D76" s="1033" t="str">
        <f>VLOOKUP($A76,'КРАТКИЙ ПРАЙС СПЛИТЫ'!$A:$M,2,0)</f>
        <v>AS-24HR4RBADC00</v>
      </c>
      <c r="E76" s="1035" t="s">
        <v>1411</v>
      </c>
      <c r="F76" s="1042">
        <f>VLOOKUP($A76,'КРАТКИЙ ПРАЙС СПЛИТЫ'!$A:$M,3,0)</f>
        <v>7</v>
      </c>
      <c r="G76" s="1042">
        <f>VLOOKUP($A76,'КРАТКИЙ ПРАЙС СПЛИТЫ'!$A:$M,4,0)</f>
        <v>7</v>
      </c>
      <c r="H76" s="1043" t="str">
        <f>VLOOKUP($A76,'КРАТКИЙ ПРАЙС СПЛИТЫ'!$A:$M,5,0)</f>
        <v>А/А</v>
      </c>
      <c r="I76" s="1042" t="str">
        <f>VLOOKUP($A76,'КРАТКИЙ ПРАЙС СПЛИТЫ'!$A:$M,6,0)</f>
        <v>33,5/36/38,5/40/41,5</v>
      </c>
      <c r="J76" s="397" t="str">
        <f>VLOOKUP($A76,'КРАТКИЙ ПРАЙС СПЛИТЫ'!$A:$M,7,0)</f>
        <v>977x315x277</v>
      </c>
      <c r="K76" s="1043" t="str">
        <f>VLOOKUP($A76,'КРАТКИЙ ПРАЙС СПЛИТЫ'!$A:$M,9,0)</f>
        <v>12,5/14,5</v>
      </c>
      <c r="L76" s="125">
        <f t="shared" ref="L76" si="57">MROUND(O76*0.3,100)</f>
        <v>25400</v>
      </c>
      <c r="M76" s="125">
        <f t="shared" ref="M76" si="58">MROUND(P76*0.3,100)</f>
        <v>21600</v>
      </c>
      <c r="N76" s="125">
        <f t="shared" ref="N76" si="59">MROUND(Q76*0.3,100)</f>
        <v>15600</v>
      </c>
      <c r="O76" s="1044">
        <f>VLOOKUP($A76,'КРАТКИЙ ПРАЙС СПЛИТЫ'!$A:$M,10,0)</f>
        <v>84790</v>
      </c>
      <c r="P76" s="1044">
        <f>VLOOKUP($A76,'КРАТКИЙ ПРАЙС СПЛИТЫ'!$A:$M,11,0)</f>
        <v>71890</v>
      </c>
      <c r="Q76" s="1044">
        <f>VLOOKUP($A76,'КРАТКИЙ ПРАЙС СПЛИТЫ'!$A:$M,12,0)</f>
        <v>52000</v>
      </c>
      <c r="R76" s="1024">
        <f>Q76*(1-1*'Скидка '!D$5)</f>
        <v>52000</v>
      </c>
    </row>
    <row r="77" spans="1:18" ht="14.45" customHeight="1" thickBot="1">
      <c r="A77" s="1011"/>
      <c r="B77" s="67" t="s">
        <v>325</v>
      </c>
      <c r="C77" s="393" t="s">
        <v>335</v>
      </c>
      <c r="D77" s="1034"/>
      <c r="E77" s="1073"/>
      <c r="F77" s="1042">
        <v>2.1</v>
      </c>
      <c r="G77" s="1042">
        <v>3.1</v>
      </c>
      <c r="H77" s="1043" t="s">
        <v>15</v>
      </c>
      <c r="I77" s="1042"/>
      <c r="J77" s="397" t="str">
        <f>VLOOKUP($A76,'КРАТКИЙ ПРАЙС СПЛИТЫ'!$A:$M,8,0)</f>
        <v>860×667×310</v>
      </c>
      <c r="K77" s="1043" t="s">
        <v>15</v>
      </c>
      <c r="L77" s="125">
        <f t="shared" ref="L77" si="60">O76-L76</f>
        <v>59390</v>
      </c>
      <c r="M77" s="125">
        <f t="shared" ref="M77" si="61">P76-M76</f>
        <v>50290</v>
      </c>
      <c r="N77" s="125">
        <f t="shared" ref="N77" si="62">Q76-N76</f>
        <v>36400</v>
      </c>
      <c r="O77" s="1044"/>
      <c r="P77" s="1044"/>
      <c r="Q77" s="1044"/>
      <c r="R77" s="1024"/>
    </row>
    <row r="78" spans="1:18" ht="17.45" customHeight="1" thickBot="1">
      <c r="A78" s="477"/>
      <c r="B78" s="67"/>
      <c r="C78" s="92" t="s">
        <v>1577</v>
      </c>
      <c r="D78" s="90"/>
      <c r="E78" s="90"/>
      <c r="F78" s="73"/>
      <c r="G78" s="313" t="s">
        <v>27</v>
      </c>
      <c r="H78" s="130"/>
      <c r="I78" s="99"/>
      <c r="J78" s="290" t="s">
        <v>1484</v>
      </c>
      <c r="K78" s="106"/>
      <c r="L78" s="101"/>
      <c r="M78" s="101"/>
      <c r="N78" s="101"/>
      <c r="O78" s="100"/>
      <c r="P78" s="102"/>
      <c r="Q78" s="946" t="s">
        <v>117</v>
      </c>
      <c r="R78" s="947"/>
    </row>
    <row r="79" spans="1:18" ht="17.45" customHeight="1">
      <c r="A79" s="477"/>
      <c r="B79" s="67"/>
      <c r="C79" s="94"/>
      <c r="D79" s="75"/>
      <c r="E79" s="75"/>
      <c r="F79" s="73"/>
      <c r="G79" s="311" t="s">
        <v>716</v>
      </c>
      <c r="H79" s="289"/>
      <c r="I79" s="290"/>
      <c r="J79" s="292" t="s">
        <v>726</v>
      </c>
      <c r="K79" s="294"/>
      <c r="L79" s="101"/>
      <c r="M79" s="101"/>
      <c r="N79" s="101"/>
      <c r="O79" s="100"/>
      <c r="P79" s="102"/>
      <c r="Q79" s="101"/>
      <c r="R79" s="100"/>
    </row>
    <row r="80" spans="1:18" ht="17.45" customHeight="1">
      <c r="A80" s="477"/>
      <c r="B80" s="67"/>
      <c r="C80" s="94"/>
      <c r="D80" s="75"/>
      <c r="E80" s="75"/>
      <c r="F80" s="73"/>
      <c r="G80" s="311" t="s">
        <v>717</v>
      </c>
      <c r="H80" s="289"/>
      <c r="I80" s="292"/>
      <c r="J80" s="288" t="s">
        <v>715</v>
      </c>
      <c r="K80" s="297"/>
      <c r="L80" s="123"/>
      <c r="M80" s="123"/>
      <c r="N80" s="123"/>
      <c r="O80" s="104"/>
      <c r="P80" s="104"/>
      <c r="Q80" s="76"/>
      <c r="R80" s="77"/>
    </row>
    <row r="81" spans="1:18" ht="17.45" customHeight="1">
      <c r="A81" s="477"/>
      <c r="B81" s="67"/>
      <c r="C81" s="95"/>
      <c r="D81" s="78"/>
      <c r="E81" s="78"/>
      <c r="F81" s="131"/>
      <c r="G81" s="311" t="s">
        <v>1317</v>
      </c>
      <c r="H81" s="289"/>
      <c r="I81" s="293"/>
      <c r="J81" s="292" t="s">
        <v>65</v>
      </c>
      <c r="K81" s="294"/>
      <c r="L81" s="124"/>
      <c r="M81" s="124"/>
      <c r="N81" s="124"/>
      <c r="O81" s="99"/>
      <c r="P81" s="99"/>
      <c r="Q81" s="79"/>
      <c r="R81" s="80"/>
    </row>
    <row r="82" spans="1:18" ht="17.45" customHeight="1">
      <c r="A82" s="477"/>
      <c r="B82" s="67"/>
      <c r="C82" s="95"/>
      <c r="D82" s="78"/>
      <c r="E82" s="78"/>
      <c r="F82" s="131"/>
      <c r="G82" s="311" t="s">
        <v>1483</v>
      </c>
      <c r="H82" s="289"/>
      <c r="I82" s="292"/>
      <c r="J82" s="291" t="s">
        <v>714</v>
      </c>
      <c r="K82" s="294"/>
      <c r="L82" s="124"/>
      <c r="M82" s="124"/>
      <c r="N82" s="124"/>
      <c r="O82" s="99"/>
      <c r="P82" s="99"/>
      <c r="Q82" s="79"/>
      <c r="R82" s="80"/>
    </row>
    <row r="83" spans="1:18" ht="17.45" customHeight="1">
      <c r="A83" s="477"/>
      <c r="B83" s="67"/>
      <c r="C83" s="95"/>
      <c r="D83" s="78"/>
      <c r="E83" s="78"/>
      <c r="F83" s="131"/>
      <c r="G83" s="311" t="s">
        <v>719</v>
      </c>
      <c r="H83" s="289"/>
      <c r="I83" s="292"/>
      <c r="J83" s="292" t="s">
        <v>788</v>
      </c>
      <c r="K83" s="294"/>
      <c r="L83" s="124"/>
      <c r="M83" s="124"/>
      <c r="N83" s="124"/>
      <c r="O83" s="99"/>
      <c r="P83" s="99"/>
      <c r="Q83" s="79"/>
      <c r="R83" s="80"/>
    </row>
    <row r="84" spans="1:18" ht="17.45" customHeight="1">
      <c r="A84" s="477"/>
      <c r="B84" s="67"/>
      <c r="C84" s="96"/>
      <c r="D84" s="81"/>
      <c r="E84" s="78"/>
      <c r="F84" s="120"/>
      <c r="G84" s="311"/>
      <c r="H84" s="294"/>
      <c r="I84" s="300"/>
      <c r="J84" s="82" t="s">
        <v>1575</v>
      </c>
      <c r="K84" s="294"/>
      <c r="L84" s="83"/>
      <c r="M84" s="83"/>
      <c r="N84" s="83"/>
      <c r="O84" s="84"/>
      <c r="P84" s="84"/>
      <c r="Q84" s="84"/>
      <c r="R84" s="85"/>
    </row>
    <row r="85" spans="1:18" ht="11.45" customHeight="1">
      <c r="A85" s="65"/>
      <c r="B85" s="66"/>
      <c r="C85" s="681" t="s">
        <v>1825</v>
      </c>
      <c r="D85" s="610"/>
      <c r="E85" s="714"/>
      <c r="F85" s="708"/>
      <c r="G85" s="708"/>
      <c r="H85" s="709"/>
      <c r="I85" s="708"/>
      <c r="J85" s="710"/>
      <c r="K85" s="709"/>
      <c r="L85" s="715"/>
      <c r="M85" s="715"/>
      <c r="N85" s="715"/>
      <c r="O85" s="56"/>
      <c r="P85" s="56"/>
      <c r="Q85" s="56"/>
      <c r="R85" s="531"/>
    </row>
    <row r="86" spans="1:18" ht="14.45" customHeight="1">
      <c r="A86" s="1041" t="s">
        <v>1056</v>
      </c>
      <c r="B86" s="67" t="s">
        <v>1111</v>
      </c>
      <c r="C86" s="393" t="s">
        <v>1400</v>
      </c>
      <c r="D86" s="1033" t="str">
        <f>VLOOKUP($A86,'КРАТКИЙ ПРАЙС СПЛИТЫ'!$A:$M,2,0)</f>
        <v>AS-07HR4RLRKC00</v>
      </c>
      <c r="E86" s="1035"/>
      <c r="F86" s="1042" t="str">
        <f>VLOOKUP($A86,'КРАТКИЙ ПРАЙС СПЛИТЫ'!$A:$M,3,0)</f>
        <v>2,35</v>
      </c>
      <c r="G86" s="1042" t="str">
        <f>VLOOKUP($A86,'КРАТКИЙ ПРАЙС СПЛИТЫ'!$A:$M,4,0)</f>
        <v>2,45</v>
      </c>
      <c r="H86" s="1043" t="str">
        <f>VLOOKUP($A86,'КРАТКИЙ ПРАЙС СПЛИТЫ'!$A:$M,5,0)</f>
        <v>А/А</v>
      </c>
      <c r="I86" s="1042" t="str">
        <f>VLOOKUP($A86,'КРАТКИЙ ПРАЙС СПЛИТЫ'!$A:$M,6,0)</f>
        <v>23,5/25/28,5/30/32</v>
      </c>
      <c r="J86" s="397" t="str">
        <f>VLOOKUP($A86,'КРАТКИЙ ПРАЙС СПЛИТЫ'!$A:$M,7,0)</f>
        <v>822×258×203</v>
      </c>
      <c r="K86" s="1043" t="str">
        <f>VLOOKUP($A86,'КРАТКИЙ ПРАЙС СПЛИТЫ'!$A:$M,9,0)</f>
        <v>7,6/21,5</v>
      </c>
      <c r="L86" s="125">
        <f t="shared" ref="L86" si="63">MROUND(O86*0.3,100)</f>
        <v>7800</v>
      </c>
      <c r="M86" s="125">
        <f t="shared" ref="M86" si="64">MROUND(P86*0.3,100)</f>
        <v>6600</v>
      </c>
      <c r="N86" s="125">
        <f t="shared" ref="N86" si="65">MROUND(Q86*0.3,100)</f>
        <v>4800</v>
      </c>
      <c r="O86" s="1044">
        <f>VLOOKUP($A86,'КРАТКИЙ ПРАЙС СПЛИТЫ'!$A:$M,10,0)</f>
        <v>26090</v>
      </c>
      <c r="P86" s="1044">
        <f>VLOOKUP($A86,'КРАТКИЙ ПРАЙС СПЛИТЫ'!$A:$M,11,0)</f>
        <v>22090</v>
      </c>
      <c r="Q86" s="1044">
        <f>VLOOKUP($A86,'КРАТКИЙ ПРАЙС СПЛИТЫ'!$A:$M,12,0)</f>
        <v>16000</v>
      </c>
      <c r="R86" s="1024">
        <f>Q86*(1-1*'Скидка '!D$5)</f>
        <v>16000</v>
      </c>
    </row>
    <row r="87" spans="1:18" ht="14.45" customHeight="1">
      <c r="A87" s="1041"/>
      <c r="B87" s="67" t="s">
        <v>1102</v>
      </c>
      <c r="C87" s="393" t="s">
        <v>1391</v>
      </c>
      <c r="D87" s="1034"/>
      <c r="E87" s="1020"/>
      <c r="F87" s="1042">
        <v>2.1</v>
      </c>
      <c r="G87" s="1042">
        <v>3.1</v>
      </c>
      <c r="H87" s="1043" t="s">
        <v>15</v>
      </c>
      <c r="I87" s="1042"/>
      <c r="J87" s="397" t="str">
        <f>VLOOKUP($A86,'КРАТКИЙ ПРАЙС СПЛИТЫ'!$A:$M,8,0)</f>
        <v>660×482×240</v>
      </c>
      <c r="K87" s="1043" t="s">
        <v>15</v>
      </c>
      <c r="L87" s="125">
        <f t="shared" ref="L87" si="66">O86-L86</f>
        <v>18290</v>
      </c>
      <c r="M87" s="125">
        <f t="shared" ref="M87" si="67">P86-M86</f>
        <v>15490</v>
      </c>
      <c r="N87" s="125">
        <f t="shared" ref="N87" si="68">Q86-N86</f>
        <v>11200</v>
      </c>
      <c r="O87" s="1044"/>
      <c r="P87" s="1044"/>
      <c r="Q87" s="1044"/>
      <c r="R87" s="1024"/>
    </row>
    <row r="88" spans="1:18" ht="14.45" customHeight="1">
      <c r="A88" s="1041" t="s">
        <v>1052</v>
      </c>
      <c r="B88" s="67" t="s">
        <v>1103</v>
      </c>
      <c r="C88" s="395" t="s">
        <v>1392</v>
      </c>
      <c r="D88" s="1017" t="str">
        <f>VLOOKUP($A88,'КРАТКИЙ ПРАЙС СПЛИТЫ'!$A:$M,2,0)</f>
        <v>AS-09HR4RLRKC01</v>
      </c>
      <c r="E88" s="1028"/>
      <c r="F88" s="1045" t="str">
        <f>VLOOKUP($A88,'КРАТКИЙ ПРАЙС СПЛИТЫ'!$A:$M,3,0)</f>
        <v>2,60</v>
      </c>
      <c r="G88" s="1045" t="str">
        <f>VLOOKUP($A88,'КРАТКИЙ ПРАЙС СПЛИТЫ'!$A:$M,4,0)</f>
        <v>2,60</v>
      </c>
      <c r="H88" s="1046" t="str">
        <f>VLOOKUP($A88,'КРАТКИЙ ПРАЙС СПЛИТЫ'!$A:$M,5,0)</f>
        <v>А/А</v>
      </c>
      <c r="I88" s="1045" t="str">
        <f>VLOOKUP($A88,'КРАТКИЙ ПРАЙС СПЛИТЫ'!$A:$M,6,0)</f>
        <v>23,5/25/28,5/30/32</v>
      </c>
      <c r="J88" s="655" t="str">
        <f>VLOOKUP($A88,'КРАТКИЙ ПРАЙС СПЛИТЫ'!$A:$M,7,0)</f>
        <v>822×258×203</v>
      </c>
      <c r="K88" s="1046" t="str">
        <f>VLOOKUP($A88,'КРАТКИЙ ПРАЙС СПЛИТЫ'!$A:$M,9,0)</f>
        <v>8,0/21,5</v>
      </c>
      <c r="L88" s="656">
        <f t="shared" ref="L88" si="69">MROUND(O88*0.3,100)</f>
        <v>8700</v>
      </c>
      <c r="M88" s="656">
        <f t="shared" ref="M88" si="70">MROUND(P88*0.3,100)</f>
        <v>7300</v>
      </c>
      <c r="N88" s="656">
        <f t="shared" ref="N88" si="71">MROUND(Q88*0.3,100)</f>
        <v>5300</v>
      </c>
      <c r="O88" s="1040">
        <f>VLOOKUP($A88,'КРАТКИЙ ПРАЙС СПЛИТЫ'!$A:$M,10,0)</f>
        <v>28890</v>
      </c>
      <c r="P88" s="1040">
        <f>VLOOKUP($A88,'КРАТКИЙ ПРАЙС СПЛИТЫ'!$A:$M,11,0)</f>
        <v>24490</v>
      </c>
      <c r="Q88" s="1040">
        <f>VLOOKUP($A88,'КРАТКИЙ ПРАЙС СПЛИТЫ'!$A:$M,12,0)</f>
        <v>17700</v>
      </c>
      <c r="R88" s="1024">
        <f>Q88*(1-1*'Скидка '!D$5)</f>
        <v>17700</v>
      </c>
    </row>
    <row r="89" spans="1:18" ht="14.45" customHeight="1">
      <c r="A89" s="1041"/>
      <c r="B89" s="67" t="s">
        <v>1104</v>
      </c>
      <c r="C89" s="395" t="s">
        <v>1393</v>
      </c>
      <c r="D89" s="1018"/>
      <c r="E89" s="1020"/>
      <c r="F89" s="1045">
        <v>2.1</v>
      </c>
      <c r="G89" s="1045">
        <v>3.1</v>
      </c>
      <c r="H89" s="1046" t="s">
        <v>15</v>
      </c>
      <c r="I89" s="1045"/>
      <c r="J89" s="655" t="str">
        <f>VLOOKUP($A88,'КРАТКИЙ ПРАЙС СПЛИТЫ'!$A:$M,8,0)</f>
        <v>660×482×240</v>
      </c>
      <c r="K89" s="1046" t="s">
        <v>15</v>
      </c>
      <c r="L89" s="656">
        <f t="shared" ref="L89" si="72">O88-L88</f>
        <v>20190</v>
      </c>
      <c r="M89" s="656">
        <f t="shared" ref="M89" si="73">P88-M88</f>
        <v>17190</v>
      </c>
      <c r="N89" s="656">
        <f t="shared" ref="N89" si="74">Q88-N88</f>
        <v>12400</v>
      </c>
      <c r="O89" s="1040"/>
      <c r="P89" s="1040"/>
      <c r="Q89" s="1040"/>
      <c r="R89" s="1024"/>
    </row>
    <row r="90" spans="1:18" ht="14.45" customHeight="1">
      <c r="A90" s="1041" t="s">
        <v>1053</v>
      </c>
      <c r="B90" s="67" t="s">
        <v>1105</v>
      </c>
      <c r="C90" s="393" t="s">
        <v>1394</v>
      </c>
      <c r="D90" s="1033" t="str">
        <f>VLOOKUP($A90,'КРАТКИЙ ПРАЙС СПЛИТЫ'!$A:$M,2,0)</f>
        <v>AS-12HR4RLRKC01</v>
      </c>
      <c r="E90" s="1035"/>
      <c r="F90" s="1042" t="str">
        <f>VLOOKUP($A90,'КРАТКИЙ ПРАЙС СПЛИТЫ'!$A:$M,3,0)</f>
        <v>3,40</v>
      </c>
      <c r="G90" s="1042" t="str">
        <f>VLOOKUP($A90,'КРАТКИЙ ПРАЙС СПЛИТЫ'!$A:$M,4,0)</f>
        <v>3,40</v>
      </c>
      <c r="H90" s="1043" t="str">
        <f>VLOOKUP($A90,'КРАТКИЙ ПРАЙС СПЛИТЫ'!$A:$M,5,0)</f>
        <v>А/А</v>
      </c>
      <c r="I90" s="1042" t="str">
        <f>VLOOKUP($A90,'КРАТКИЙ ПРАЙС СПЛИТЫ'!$A:$M,6,0)</f>
        <v>27,5/30/32,5/33,5/35</v>
      </c>
      <c r="J90" s="397" t="str">
        <f>VLOOKUP($A90,'КРАТКИЙ ПРАЙС СПЛИТЫ'!$A:$M,7,0)</f>
        <v>822×258×203</v>
      </c>
      <c r="K90" s="1043" t="str">
        <f>VLOOKUP($A90,'КРАТКИЙ ПРАЙС СПЛИТЫ'!$A:$M,9,0)</f>
        <v>8,0/25,0</v>
      </c>
      <c r="L90" s="125">
        <f t="shared" ref="L90" si="75">MROUND(O90*0.3,100)</f>
        <v>11200</v>
      </c>
      <c r="M90" s="125">
        <f t="shared" ref="M90" si="76">MROUND(P90*0.3,100)</f>
        <v>9500</v>
      </c>
      <c r="N90" s="125">
        <f t="shared" ref="N90" si="77">MROUND(Q90*0.3,100)</f>
        <v>6800</v>
      </c>
      <c r="O90" s="1044">
        <f>VLOOKUP($A90,'КРАТКИЙ ПРАЙС СПЛИТЫ'!$A:$M,10,0)</f>
        <v>37490</v>
      </c>
      <c r="P90" s="1044">
        <f>VLOOKUP($A90,'КРАТКИЙ ПРАЙС СПЛИТЫ'!$A:$M,11,0)</f>
        <v>31790</v>
      </c>
      <c r="Q90" s="1044">
        <f>VLOOKUP($A90,'КРАТКИЙ ПРАЙС СПЛИТЫ'!$A:$M,12,0)</f>
        <v>22700</v>
      </c>
      <c r="R90" s="1024">
        <f>Q90*(1-1*'Скидка '!D$5)</f>
        <v>22700</v>
      </c>
    </row>
    <row r="91" spans="1:18" ht="14.45" customHeight="1">
      <c r="A91" s="1041"/>
      <c r="B91" s="67" t="s">
        <v>1106</v>
      </c>
      <c r="C91" s="393" t="s">
        <v>1395</v>
      </c>
      <c r="D91" s="1034"/>
      <c r="E91" s="1020"/>
      <c r="F91" s="1042">
        <v>2.1</v>
      </c>
      <c r="G91" s="1042">
        <v>3.1</v>
      </c>
      <c r="H91" s="1043" t="s">
        <v>15</v>
      </c>
      <c r="I91" s="1042"/>
      <c r="J91" s="397" t="str">
        <f>VLOOKUP($A90,'КРАТКИЙ ПРАЙС СПЛИТЫ'!$A:$M,8,0)</f>
        <v>660×482×240</v>
      </c>
      <c r="K91" s="1043" t="s">
        <v>15</v>
      </c>
      <c r="L91" s="125">
        <f t="shared" ref="L91" si="78">O90-L90</f>
        <v>26290</v>
      </c>
      <c r="M91" s="125">
        <f t="shared" ref="M91" si="79">P90-M90</f>
        <v>22290</v>
      </c>
      <c r="N91" s="125">
        <f t="shared" ref="N91" si="80">Q90-N90</f>
        <v>15900</v>
      </c>
      <c r="O91" s="1044"/>
      <c r="P91" s="1044"/>
      <c r="Q91" s="1044"/>
      <c r="R91" s="1024"/>
    </row>
    <row r="92" spans="1:18" ht="14.45" customHeight="1">
      <c r="A92" s="1041" t="s">
        <v>1054</v>
      </c>
      <c r="B92" s="67" t="s">
        <v>1107</v>
      </c>
      <c r="C92" s="395" t="s">
        <v>1396</v>
      </c>
      <c r="D92" s="1017" t="str">
        <f>VLOOKUP($A92,'КРАТКИЙ ПРАЙС СПЛИТЫ'!$A:$M,2,0)</f>
        <v>AS-18HR4RMSKC00</v>
      </c>
      <c r="E92" s="1028"/>
      <c r="F92" s="1045" t="str">
        <f>VLOOKUP($A92,'КРАТКИЙ ПРАЙС СПЛИТЫ'!$A:$M,3,0)</f>
        <v>5,50</v>
      </c>
      <c r="G92" s="1045" t="str">
        <f>VLOOKUP($A92,'КРАТКИЙ ПРАЙС СПЛИТЫ'!$A:$M,4,0)</f>
        <v>5,70</v>
      </c>
      <c r="H92" s="1046" t="str">
        <f>VLOOKUP($A92,'КРАТКИЙ ПРАЙС СПЛИТЫ'!$A:$M,5,0)</f>
        <v>А/А</v>
      </c>
      <c r="I92" s="1045" t="str">
        <f>VLOOKUP($A92,'КРАТКИЙ ПРАЙС СПЛИТЫ'!$A:$M,6,0)</f>
        <v>33,5/36/38/40/42</v>
      </c>
      <c r="J92" s="655" t="str">
        <f>VLOOKUP($A92,'КРАТКИЙ ПРАЙС СПЛИТЫ'!$A:$M,7,0)</f>
        <v>920×321×227</v>
      </c>
      <c r="K92" s="1046" t="str">
        <f>VLOOKUP($A92,'КРАТКИЙ ПРАЙС СПЛИТЫ'!$A:$M,9,0)</f>
        <v>11,0/35,5</v>
      </c>
      <c r="L92" s="656">
        <f t="shared" ref="L92" si="81">MROUND(O92*0.3,100)</f>
        <v>18300</v>
      </c>
      <c r="M92" s="656">
        <f t="shared" ref="M92" si="82">MROUND(P92*0.3,100)</f>
        <v>15500</v>
      </c>
      <c r="N92" s="656">
        <f t="shared" ref="N92" si="83">MROUND(Q92*0.3,100)</f>
        <v>11100</v>
      </c>
      <c r="O92" s="1040">
        <f>VLOOKUP($A92,'КРАТКИЙ ПРАЙС СПЛИТЫ'!$A:$M,10,0)</f>
        <v>60890</v>
      </c>
      <c r="P92" s="1040">
        <f>VLOOKUP($A92,'КРАТКИЙ ПРАЙС СПЛИТЫ'!$A:$M,11,0)</f>
        <v>51590</v>
      </c>
      <c r="Q92" s="1040">
        <f>VLOOKUP($A92,'КРАТКИЙ ПРАЙС СПЛИТЫ'!$A:$M,12,0)</f>
        <v>37100</v>
      </c>
      <c r="R92" s="1024">
        <f>Q92*(1-1*'Скидка '!D$5)</f>
        <v>37100</v>
      </c>
    </row>
    <row r="93" spans="1:18" ht="14.45" customHeight="1">
      <c r="A93" s="1041"/>
      <c r="B93" s="67" t="s">
        <v>1108</v>
      </c>
      <c r="C93" s="395" t="s">
        <v>1397</v>
      </c>
      <c r="D93" s="1018"/>
      <c r="E93" s="1020"/>
      <c r="F93" s="1045">
        <v>2.1</v>
      </c>
      <c r="G93" s="1045">
        <v>3.1</v>
      </c>
      <c r="H93" s="1046" t="s">
        <v>15</v>
      </c>
      <c r="I93" s="1045"/>
      <c r="J93" s="655" t="str">
        <f>VLOOKUP($A92,'КРАТКИЙ ПРАЙС СПЛИТЫ'!$A:$M,8,0)</f>
        <v>780×540×260</v>
      </c>
      <c r="K93" s="1046" t="s">
        <v>15</v>
      </c>
      <c r="L93" s="656">
        <f t="shared" ref="L93" si="84">O92-L92</f>
        <v>42590</v>
      </c>
      <c r="M93" s="656">
        <f t="shared" ref="M93" si="85">P92-M92</f>
        <v>36090</v>
      </c>
      <c r="N93" s="656">
        <f t="shared" ref="N93" si="86">Q92-N92</f>
        <v>26000</v>
      </c>
      <c r="O93" s="1040"/>
      <c r="P93" s="1040"/>
      <c r="Q93" s="1040"/>
      <c r="R93" s="1024"/>
    </row>
    <row r="94" spans="1:18" ht="14.45" customHeight="1">
      <c r="A94" s="1041" t="s">
        <v>1055</v>
      </c>
      <c r="B94" s="67" t="s">
        <v>1109</v>
      </c>
      <c r="C94" s="393" t="s">
        <v>1398</v>
      </c>
      <c r="D94" s="1033" t="str">
        <f>VLOOKUP($A94,'КРАТКИЙ ПРАЙС СПЛИТЫ'!$A:$M,2,0)</f>
        <v>AS-24HR4RBSKC00</v>
      </c>
      <c r="E94" s="1035"/>
      <c r="F94" s="1042" t="str">
        <f>VLOOKUP($A94,'КРАТКИЙ ПРАЙС СПЛИТЫ'!$A:$M,3,0)</f>
        <v>7,00</v>
      </c>
      <c r="G94" s="1042" t="str">
        <f>VLOOKUP($A94,'КРАТКИЙ ПРАЙС СПЛИТЫ'!$A:$M,4,0)</f>
        <v>7,10</v>
      </c>
      <c r="H94" s="1043" t="str">
        <f>VLOOKUP($A94,'КРАТКИЙ ПРАЙС СПЛИТЫ'!$A:$M,5,0)</f>
        <v>А/А</v>
      </c>
      <c r="I94" s="1042" t="str">
        <f>VLOOKUP($A94,'КРАТКИЙ ПРАЙС СПЛИТЫ'!$A:$M,6,0)</f>
        <v>33,5/37/39/41/43</v>
      </c>
      <c r="J94" s="397" t="str">
        <f>VLOOKUP($A94,'КРАТКИЙ ПРАЙС СПЛИТЫ'!$A:$M,7,0)</f>
        <v>920×321×227</v>
      </c>
      <c r="K94" s="1043" t="str">
        <f>VLOOKUP($A94,'КРАТКИЙ ПРАЙС СПЛИТЫ'!$A:$M,9,0)</f>
        <v>11,0/46,0</v>
      </c>
      <c r="L94" s="125">
        <f t="shared" ref="L94" si="87">MROUND(O94*0.3,100)</f>
        <v>23000</v>
      </c>
      <c r="M94" s="125">
        <f t="shared" ref="M94" si="88">MROUND(P94*0.3,100)</f>
        <v>19500</v>
      </c>
      <c r="N94" s="125">
        <f t="shared" ref="N94" si="89">MROUND(Q94*0.3,100)</f>
        <v>14000</v>
      </c>
      <c r="O94" s="1044">
        <f>VLOOKUP($A94,'КРАТКИЙ ПРАЙС СПЛИТЫ'!$A:$M,10,0)</f>
        <v>76590</v>
      </c>
      <c r="P94" s="1044">
        <f>VLOOKUP($A94,'КРАТКИЙ ПРАЙС СПЛИТЫ'!$A:$M,11,0)</f>
        <v>64890</v>
      </c>
      <c r="Q94" s="1044">
        <f>VLOOKUP($A94,'КРАТКИЙ ПРАЙС СПЛИТЫ'!$A:$M,12,0)</f>
        <v>46800</v>
      </c>
      <c r="R94" s="1024">
        <f>Q94*(1-1*'Скидка '!D$5)</f>
        <v>46800</v>
      </c>
    </row>
    <row r="95" spans="1:18" ht="14.45" customHeight="1" thickBot="1">
      <c r="A95" s="1041"/>
      <c r="B95" s="67" t="s">
        <v>1110</v>
      </c>
      <c r="C95" s="393" t="s">
        <v>1399</v>
      </c>
      <c r="D95" s="1034"/>
      <c r="E95" s="1020"/>
      <c r="F95" s="1042">
        <v>2.1</v>
      </c>
      <c r="G95" s="1042">
        <v>3.1</v>
      </c>
      <c r="H95" s="1043" t="s">
        <v>15</v>
      </c>
      <c r="I95" s="1042"/>
      <c r="J95" s="397" t="str">
        <f>VLOOKUP($A94,'КРАТКИЙ ПРАЙС СПЛИТЫ'!$A:$M,8,0)</f>
        <v>860×667×310</v>
      </c>
      <c r="K95" s="1043" t="s">
        <v>15</v>
      </c>
      <c r="L95" s="125">
        <f t="shared" ref="L95" si="90">O94-L94</f>
        <v>53590</v>
      </c>
      <c r="M95" s="125">
        <f t="shared" ref="M95" si="91">P94-M94</f>
        <v>45390</v>
      </c>
      <c r="N95" s="125">
        <f t="shared" ref="N95" si="92">Q94-N94</f>
        <v>32800</v>
      </c>
      <c r="O95" s="1044"/>
      <c r="P95" s="1044"/>
      <c r="Q95" s="1044"/>
      <c r="R95" s="1024"/>
    </row>
    <row r="96" spans="1:18" ht="17.45" customHeight="1" thickBot="1">
      <c r="A96" s="477"/>
      <c r="B96" s="67"/>
      <c r="C96" s="92" t="s">
        <v>1835</v>
      </c>
      <c r="D96" s="90"/>
      <c r="E96" s="90"/>
      <c r="F96" s="73"/>
      <c r="G96" s="313" t="s">
        <v>27</v>
      </c>
      <c r="H96" s="130"/>
      <c r="I96" s="99"/>
      <c r="J96" s="290" t="s">
        <v>1484</v>
      </c>
      <c r="K96" s="106"/>
      <c r="L96" s="101"/>
      <c r="M96" s="101"/>
      <c r="N96" s="101"/>
      <c r="O96" s="100"/>
      <c r="P96" s="102"/>
      <c r="Q96" s="946" t="s">
        <v>117</v>
      </c>
      <c r="R96" s="947"/>
    </row>
    <row r="97" spans="1:18" ht="17.45" customHeight="1">
      <c r="A97" s="477"/>
      <c r="B97" s="67"/>
      <c r="C97" s="94"/>
      <c r="D97" s="75"/>
      <c r="E97" s="75"/>
      <c r="F97" s="73"/>
      <c r="G97" s="311" t="s">
        <v>716</v>
      </c>
      <c r="H97" s="289"/>
      <c r="I97" s="290"/>
      <c r="J97" s="292" t="s">
        <v>726</v>
      </c>
      <c r="K97" s="294"/>
      <c r="L97" s="101"/>
      <c r="M97" s="101"/>
      <c r="N97" s="101"/>
      <c r="O97" s="100"/>
      <c r="P97" s="102"/>
      <c r="Q97" s="101"/>
      <c r="R97" s="100"/>
    </row>
    <row r="98" spans="1:18" ht="17.45" customHeight="1">
      <c r="A98" s="477"/>
      <c r="B98" s="67"/>
      <c r="C98" s="94"/>
      <c r="D98" s="75"/>
      <c r="E98" s="75"/>
      <c r="F98" s="73"/>
      <c r="G98" s="311" t="s">
        <v>717</v>
      </c>
      <c r="H98" s="289"/>
      <c r="I98" s="292"/>
      <c r="J98" s="288" t="s">
        <v>715</v>
      </c>
      <c r="K98" s="297"/>
      <c r="L98" s="123"/>
      <c r="M98" s="123"/>
      <c r="N98" s="123"/>
      <c r="O98" s="104"/>
      <c r="P98" s="104"/>
      <c r="Q98" s="76"/>
      <c r="R98" s="77"/>
    </row>
    <row r="99" spans="1:18" ht="17.45" customHeight="1">
      <c r="A99" s="477"/>
      <c r="B99" s="67"/>
      <c r="C99" s="95"/>
      <c r="D99" s="78"/>
      <c r="E99" s="78"/>
      <c r="F99" s="131"/>
      <c r="G99" s="311" t="s">
        <v>1317</v>
      </c>
      <c r="H99" s="289"/>
      <c r="I99" s="293"/>
      <c r="J99" s="292" t="s">
        <v>65</v>
      </c>
      <c r="K99" s="294"/>
      <c r="L99" s="124"/>
      <c r="M99" s="124"/>
      <c r="N99" s="124"/>
      <c r="O99" s="99"/>
      <c r="P99" s="99"/>
      <c r="Q99" s="79"/>
      <c r="R99" s="80"/>
    </row>
    <row r="100" spans="1:18" ht="17.45" customHeight="1">
      <c r="A100" s="477"/>
      <c r="B100" s="67"/>
      <c r="C100" s="95"/>
      <c r="D100" s="78"/>
      <c r="E100" s="78"/>
      <c r="F100" s="131"/>
      <c r="G100" s="311" t="s">
        <v>1818</v>
      </c>
      <c r="H100" s="289"/>
      <c r="I100" s="292"/>
      <c r="J100" s="291" t="s">
        <v>714</v>
      </c>
      <c r="K100" s="294"/>
      <c r="L100" s="124"/>
      <c r="M100" s="124"/>
      <c r="N100" s="124"/>
      <c r="O100" s="99"/>
      <c r="P100" s="99"/>
      <c r="Q100" s="79"/>
      <c r="R100" s="80"/>
    </row>
    <row r="101" spans="1:18" ht="17.45" customHeight="1">
      <c r="A101" s="477"/>
      <c r="B101" s="67"/>
      <c r="C101" s="95"/>
      <c r="D101" s="78"/>
      <c r="E101" s="78"/>
      <c r="F101" s="131"/>
      <c r="G101" s="311" t="s">
        <v>719</v>
      </c>
      <c r="H101" s="289"/>
      <c r="I101" s="292"/>
      <c r="J101" s="292" t="s">
        <v>788</v>
      </c>
      <c r="K101" s="294"/>
      <c r="L101" s="124"/>
      <c r="M101" s="124"/>
      <c r="N101" s="124"/>
      <c r="O101" s="99"/>
      <c r="P101" s="99"/>
      <c r="Q101" s="79"/>
      <c r="R101" s="80"/>
    </row>
    <row r="102" spans="1:18" ht="17.45" customHeight="1">
      <c r="A102" s="477"/>
      <c r="B102" s="67"/>
      <c r="C102" s="96"/>
      <c r="D102" s="81"/>
      <c r="E102" s="78"/>
      <c r="F102" s="120"/>
      <c r="G102" s="311"/>
      <c r="H102" s="294"/>
      <c r="I102" s="300"/>
      <c r="J102" s="82" t="s">
        <v>1575</v>
      </c>
      <c r="K102" s="294"/>
      <c r="L102" s="83"/>
      <c r="M102" s="83"/>
      <c r="N102" s="83"/>
      <c r="O102" s="84"/>
      <c r="P102" s="84"/>
      <c r="Q102" s="82"/>
      <c r="R102" s="85"/>
    </row>
    <row r="103" spans="1:18" ht="14.45" customHeight="1">
      <c r="A103" s="1041" t="s">
        <v>1739</v>
      </c>
      <c r="B103" s="67" t="s">
        <v>1817</v>
      </c>
      <c r="C103" s="393" t="s">
        <v>1748</v>
      </c>
      <c r="D103" s="1033" t="str">
        <f>VLOOKUP($A103,'КРАТКИЙ ПРАЙС СПЛИТЫ'!$A:$M,2,0)</f>
        <v>AS-07HW4RLRKC00A</v>
      </c>
      <c r="E103" s="1035"/>
      <c r="F103" s="1042">
        <f>VLOOKUP($A103,'КРАТКИЙ ПРАЙС СПЛИТЫ'!$A:$M,3,0)</f>
        <v>2.4</v>
      </c>
      <c r="G103" s="1042">
        <f>VLOOKUP($A103,'КРАТКИЙ ПРАЙС СПЛИТЫ'!$A:$M,4,0)</f>
        <v>2.5</v>
      </c>
      <c r="H103" s="1043" t="str">
        <f>VLOOKUP($A103,'КРАТКИЙ ПРАЙС СПЛИТЫ'!$A:$M,5,0)</f>
        <v>А/А</v>
      </c>
      <c r="I103" s="1042" t="str">
        <f>VLOOKUP($A103,'КРАТКИЙ ПРАЙС СПЛИТЫ'!$A:$M,6,0)</f>
        <v>23,5/25/28/30/31,5</v>
      </c>
      <c r="J103" s="397" t="str">
        <f>VLOOKUP($A103,'КРАТКИЙ ПРАЙС СПЛИТЫ'!$A:$M,7,0)</f>
        <v>822×258×203</v>
      </c>
      <c r="K103" s="1043" t="str">
        <f>VLOOKUP($A103,'КРАТКИЙ ПРАЙС СПЛИТЫ'!$A:$M,9,0)</f>
        <v>7,6/21,5</v>
      </c>
      <c r="L103" s="125">
        <f t="shared" ref="L103" si="93">MROUND(O103*0.3,100)</f>
        <v>8300</v>
      </c>
      <c r="M103" s="125">
        <f t="shared" ref="M103" si="94">MROUND(P103*0.3,100)</f>
        <v>7000</v>
      </c>
      <c r="N103" s="125">
        <f t="shared" ref="N103" si="95">MROUND(Q103*0.3,100)</f>
        <v>5200</v>
      </c>
      <c r="O103" s="1044">
        <f>VLOOKUP($A103,'КРАТКИЙ ПРАЙС СПЛИТЫ'!$A:$M,10,0)</f>
        <v>27590</v>
      </c>
      <c r="P103" s="1044">
        <f>VLOOKUP($A103,'КРАТКИЙ ПРАЙС СПЛИТЫ'!$A:$M,11,0)</f>
        <v>23390</v>
      </c>
      <c r="Q103" s="1044">
        <f>VLOOKUP($A103,'КРАТКИЙ ПРАЙС СПЛИТЫ'!$A:$M,12,0)</f>
        <v>17300</v>
      </c>
      <c r="R103" s="1024">
        <f>Q103*(1-1*'Скидка '!D$5)</f>
        <v>17300</v>
      </c>
    </row>
    <row r="104" spans="1:18" ht="14.45" customHeight="1">
      <c r="A104" s="1041"/>
      <c r="B104" s="67" t="s">
        <v>1750</v>
      </c>
      <c r="C104" s="393" t="s">
        <v>1749</v>
      </c>
      <c r="D104" s="1034"/>
      <c r="E104" s="1020"/>
      <c r="F104" s="1042">
        <v>2.1</v>
      </c>
      <c r="G104" s="1042">
        <v>3.1</v>
      </c>
      <c r="H104" s="1043" t="s">
        <v>15</v>
      </c>
      <c r="I104" s="1042"/>
      <c r="J104" s="397" t="str">
        <f>VLOOKUP($A103,'КРАТКИЙ ПРАЙС СПЛИТЫ'!$A:$M,8,0)</f>
        <v>660×482×240</v>
      </c>
      <c r="K104" s="1043" t="s">
        <v>15</v>
      </c>
      <c r="L104" s="125">
        <f t="shared" ref="L104" si="96">O103-L103</f>
        <v>19290</v>
      </c>
      <c r="M104" s="125">
        <f t="shared" ref="M104" si="97">P103-M103</f>
        <v>16390</v>
      </c>
      <c r="N104" s="125">
        <f t="shared" ref="N104" si="98">Q103-N103</f>
        <v>12100</v>
      </c>
      <c r="O104" s="1044"/>
      <c r="P104" s="1044"/>
      <c r="Q104" s="1044"/>
      <c r="R104" s="1024"/>
    </row>
    <row r="105" spans="1:18" ht="14.45" customHeight="1">
      <c r="A105" s="1041" t="s">
        <v>1741</v>
      </c>
      <c r="B105" s="67" t="s">
        <v>1752</v>
      </c>
      <c r="C105" s="395" t="s">
        <v>1751</v>
      </c>
      <c r="D105" s="1017" t="str">
        <f>VLOOKUP($A105,'КРАТКИЙ ПРАЙС СПЛИТЫ'!$A:$M,2,0)</f>
        <v>AS-09HW4RLRKC01A</v>
      </c>
      <c r="E105" s="1028"/>
      <c r="F105" s="1045">
        <f>VLOOKUP($A105,'КРАТКИЙ ПРАЙС СПЛИТЫ'!$A:$M,3,0)</f>
        <v>2.7</v>
      </c>
      <c r="G105" s="1045">
        <f>VLOOKUP($A105,'КРАТКИЙ ПРАЙС СПЛИТЫ'!$A:$M,4,0)</f>
        <v>2.7</v>
      </c>
      <c r="H105" s="1046" t="str">
        <f>VLOOKUP($A105,'КРАТКИЙ ПРАЙС СПЛИТЫ'!$A:$M,5,0)</f>
        <v>А/А</v>
      </c>
      <c r="I105" s="1045" t="str">
        <f>VLOOKUP($A105,'КРАТКИЙ ПРАЙС СПЛИТЫ'!$A:$M,6,0)</f>
        <v>23,5/25/28/30/31,5</v>
      </c>
      <c r="J105" s="655" t="str">
        <f>VLOOKUP($A105,'КРАТКИЙ ПРАЙС СПЛИТЫ'!$A:$M,7,0)</f>
        <v>822×258×203</v>
      </c>
      <c r="K105" s="1046" t="str">
        <f>VLOOKUP($A105,'КРАТКИЙ ПРАЙС СПЛИТЫ'!$A:$M,9,0)</f>
        <v>8,0/21,5</v>
      </c>
      <c r="L105" s="656">
        <f t="shared" ref="L105" si="99">MROUND(O105*0.3,100)</f>
        <v>9100</v>
      </c>
      <c r="M105" s="656">
        <f t="shared" ref="M105" si="100">MROUND(P105*0.3,100)</f>
        <v>7700</v>
      </c>
      <c r="N105" s="656">
        <f t="shared" ref="N105" si="101">MROUND(Q105*0.3,100)</f>
        <v>5700</v>
      </c>
      <c r="O105" s="1040">
        <f>VLOOKUP($A105,'КРАТКИЙ ПРАЙС СПЛИТЫ'!$A:$M,10,0)</f>
        <v>30390</v>
      </c>
      <c r="P105" s="1040">
        <f>VLOOKUP($A105,'КРАТКИЙ ПРАЙС СПЛИТЫ'!$A:$M,11,0)</f>
        <v>25790</v>
      </c>
      <c r="Q105" s="1040">
        <f>VLOOKUP($A105,'КРАТКИЙ ПРАЙС СПЛИТЫ'!$A:$M,12,0)</f>
        <v>19100</v>
      </c>
      <c r="R105" s="1024">
        <f>Q105*(1-1*'Скидка '!D$5)</f>
        <v>19100</v>
      </c>
    </row>
    <row r="106" spans="1:18" ht="14.45" customHeight="1">
      <c r="A106" s="1041"/>
      <c r="B106" s="67" t="s">
        <v>1754</v>
      </c>
      <c r="C106" s="395" t="s">
        <v>1753</v>
      </c>
      <c r="D106" s="1018"/>
      <c r="E106" s="1020"/>
      <c r="F106" s="1045">
        <v>2.1</v>
      </c>
      <c r="G106" s="1045">
        <v>3.1</v>
      </c>
      <c r="H106" s="1046" t="s">
        <v>15</v>
      </c>
      <c r="I106" s="1045"/>
      <c r="J106" s="655" t="str">
        <f>VLOOKUP($A105,'КРАТКИЙ ПРАЙС СПЛИТЫ'!$A:$M,8,0)</f>
        <v>660×482×240</v>
      </c>
      <c r="K106" s="1046" t="s">
        <v>15</v>
      </c>
      <c r="L106" s="656">
        <f t="shared" ref="L106" si="102">O105-L105</f>
        <v>21290</v>
      </c>
      <c r="M106" s="656">
        <f t="shared" ref="M106" si="103">P105-M105</f>
        <v>18090</v>
      </c>
      <c r="N106" s="656">
        <f t="shared" ref="N106" si="104">Q105-N105</f>
        <v>13400</v>
      </c>
      <c r="O106" s="1040"/>
      <c r="P106" s="1040"/>
      <c r="Q106" s="1040"/>
      <c r="R106" s="1024"/>
    </row>
    <row r="107" spans="1:18" ht="14.45" customHeight="1">
      <c r="A107" s="1041" t="s">
        <v>1743</v>
      </c>
      <c r="B107" s="67" t="s">
        <v>1756</v>
      </c>
      <c r="C107" s="393" t="s">
        <v>1755</v>
      </c>
      <c r="D107" s="1033" t="str">
        <f>VLOOKUP($A107,'КРАТКИЙ ПРАЙС СПЛИТЫ'!$A:$M,2,0)</f>
        <v>AS-12HW4RLRKC01A</v>
      </c>
      <c r="E107" s="1035"/>
      <c r="F107" s="1042">
        <f>VLOOKUP($A107,'КРАТКИЙ ПРАЙС СПЛИТЫ'!$A:$M,3,0)</f>
        <v>3.45</v>
      </c>
      <c r="G107" s="1042">
        <f>VLOOKUP($A107,'КРАТКИЙ ПРАЙС СПЛИТЫ'!$A:$M,4,0)</f>
        <v>3.55</v>
      </c>
      <c r="H107" s="1043" t="str">
        <f>VLOOKUP($A107,'КРАТКИЙ ПРАЙС СПЛИТЫ'!$A:$M,5,0)</f>
        <v>А/А</v>
      </c>
      <c r="I107" s="1042" t="str">
        <f>VLOOKUP($A107,'КРАТКИЙ ПРАЙС СПЛИТЫ'!$A:$M,6,0)</f>
        <v>27,5/30/31,5/33/34</v>
      </c>
      <c r="J107" s="397" t="str">
        <f>VLOOKUP($A107,'КРАТКИЙ ПРАЙС СПЛИТЫ'!$A:$M,7,0)</f>
        <v>822×258×203</v>
      </c>
      <c r="K107" s="1043" t="str">
        <f>VLOOKUP($A107,'КРАТКИЙ ПРАЙС СПЛИТЫ'!$A:$M,9,0)</f>
        <v>8,0/25,0</v>
      </c>
      <c r="L107" s="125">
        <f t="shared" ref="L107" si="105">MROUND(O107*0.3,100)</f>
        <v>12200</v>
      </c>
      <c r="M107" s="125">
        <f t="shared" ref="M107" si="106">MROUND(P107*0.3,100)</f>
        <v>10300</v>
      </c>
      <c r="N107" s="125">
        <f t="shared" ref="N107" si="107">MROUND(Q107*0.3,100)</f>
        <v>7600</v>
      </c>
      <c r="O107" s="1044">
        <f>VLOOKUP($A107,'КРАТКИЙ ПРАЙС СПЛИТЫ'!$A:$M,10,0)</f>
        <v>40590</v>
      </c>
      <c r="P107" s="1044">
        <f>VLOOKUP($A107,'КРАТКИЙ ПРАЙС СПЛИТЫ'!$A:$M,11,0)</f>
        <v>34390</v>
      </c>
      <c r="Q107" s="1044">
        <f>VLOOKUP($A107,'КРАТКИЙ ПРАЙС СПЛИТЫ'!$A:$M,12,0)</f>
        <v>25400</v>
      </c>
      <c r="R107" s="1024">
        <f>Q107*(1-1*'Скидка '!D$5)</f>
        <v>25400</v>
      </c>
    </row>
    <row r="108" spans="1:18" ht="14.45" customHeight="1">
      <c r="A108" s="1041"/>
      <c r="B108" s="67" t="s">
        <v>1758</v>
      </c>
      <c r="C108" s="393" t="s">
        <v>1757</v>
      </c>
      <c r="D108" s="1034"/>
      <c r="E108" s="1020"/>
      <c r="F108" s="1042">
        <v>2.1</v>
      </c>
      <c r="G108" s="1042">
        <v>3.1</v>
      </c>
      <c r="H108" s="1043" t="s">
        <v>15</v>
      </c>
      <c r="I108" s="1042"/>
      <c r="J108" s="397" t="str">
        <f>VLOOKUP($A107,'КРАТКИЙ ПРАЙС СПЛИТЫ'!$A:$M,8,0)</f>
        <v>660×482×240</v>
      </c>
      <c r="K108" s="1043" t="s">
        <v>15</v>
      </c>
      <c r="L108" s="125">
        <f t="shared" ref="L108" si="108">O107-L107</f>
        <v>28390</v>
      </c>
      <c r="M108" s="125">
        <f t="shared" ref="M108" si="109">P107-M107</f>
        <v>24090</v>
      </c>
      <c r="N108" s="125">
        <f t="shared" ref="N108" si="110">Q107-N107</f>
        <v>17800</v>
      </c>
      <c r="O108" s="1044"/>
      <c r="P108" s="1044"/>
      <c r="Q108" s="1044"/>
      <c r="R108" s="1024"/>
    </row>
    <row r="109" spans="1:18" ht="14.45" customHeight="1">
      <c r="A109" s="1041" t="s">
        <v>1745</v>
      </c>
      <c r="B109" s="67" t="s">
        <v>1760</v>
      </c>
      <c r="C109" s="395" t="s">
        <v>1759</v>
      </c>
      <c r="D109" s="1017" t="str">
        <f>VLOOKUP($A109,'КРАТКИЙ ПРАЙС СПЛИТЫ'!$A:$M,2,0)</f>
        <v>AS-18HW4RMSKC00</v>
      </c>
      <c r="E109" s="1028"/>
      <c r="F109" s="1045">
        <f>VLOOKUP($A109,'КРАТКИЙ ПРАЙС СПЛИТЫ'!$A:$M,3,0)</f>
        <v>5.5</v>
      </c>
      <c r="G109" s="1045">
        <f>VLOOKUP($A109,'КРАТКИЙ ПРАЙС СПЛИТЫ'!$A:$M,4,0)</f>
        <v>5.7</v>
      </c>
      <c r="H109" s="1046" t="str">
        <f>VLOOKUP($A109,'КРАТКИЙ ПРАЙС СПЛИТЫ'!$A:$M,5,0)</f>
        <v>А/А</v>
      </c>
      <c r="I109" s="1045" t="str">
        <f>VLOOKUP($A109,'КРАТКИЙ ПРАЙС СПЛИТЫ'!$A:$M,6,0)</f>
        <v>33,5/36/38/40/42</v>
      </c>
      <c r="J109" s="655" t="str">
        <f>VLOOKUP($A109,'КРАТКИЙ ПРАЙС СПЛИТЫ'!$A:$M,7,0)</f>
        <v>920×321×227</v>
      </c>
      <c r="K109" s="1046" t="str">
        <f>VLOOKUP($A109,'КРАТКИЙ ПРАЙС СПЛИТЫ'!$A:$M,9,0)</f>
        <v>11,0/35,5</v>
      </c>
      <c r="L109" s="656">
        <f t="shared" ref="L109" si="111">MROUND(O109*0.3,100)</f>
        <v>19600</v>
      </c>
      <c r="M109" s="656">
        <f t="shared" ref="M109" si="112">MROUND(P109*0.3,100)</f>
        <v>16600</v>
      </c>
      <c r="N109" s="656">
        <f t="shared" ref="N109" si="113">MROUND(Q109*0.3,100)</f>
        <v>12300</v>
      </c>
      <c r="O109" s="1040">
        <f>VLOOKUP($A109,'КРАТКИЙ ПРАЙС СПЛИТЫ'!$A:$M,10,0)</f>
        <v>65390</v>
      </c>
      <c r="P109" s="1040">
        <f>VLOOKUP($A109,'КРАТКИЙ ПРАЙС СПЛИТЫ'!$A:$M,11,0)</f>
        <v>55390</v>
      </c>
      <c r="Q109" s="1040">
        <f>VLOOKUP($A109,'КРАТКИЙ ПРАЙС СПЛИТЫ'!$A:$M,12,0)</f>
        <v>40900</v>
      </c>
      <c r="R109" s="1024">
        <f>Q109*(1-1*'Скидка '!D$5)</f>
        <v>40900</v>
      </c>
    </row>
    <row r="110" spans="1:18" ht="14.45" customHeight="1">
      <c r="A110" s="1041"/>
      <c r="B110" s="67" t="s">
        <v>1762</v>
      </c>
      <c r="C110" s="395" t="s">
        <v>1761</v>
      </c>
      <c r="D110" s="1018"/>
      <c r="E110" s="1020"/>
      <c r="F110" s="1045">
        <v>2.1</v>
      </c>
      <c r="G110" s="1045">
        <v>3.1</v>
      </c>
      <c r="H110" s="1046" t="s">
        <v>15</v>
      </c>
      <c r="I110" s="1045"/>
      <c r="J110" s="655" t="str">
        <f>VLOOKUP($A109,'КРАТКИЙ ПРАЙС СПЛИТЫ'!$A:$M,8,0)</f>
        <v>780×540×260</v>
      </c>
      <c r="K110" s="1046" t="s">
        <v>15</v>
      </c>
      <c r="L110" s="656">
        <f t="shared" ref="L110" si="114">O109-L109</f>
        <v>45790</v>
      </c>
      <c r="M110" s="656">
        <f t="shared" ref="M110" si="115">P109-M109</f>
        <v>38790</v>
      </c>
      <c r="N110" s="656">
        <f t="shared" ref="N110" si="116">Q109-N109</f>
        <v>28600</v>
      </c>
      <c r="O110" s="1040"/>
      <c r="P110" s="1040"/>
      <c r="Q110" s="1040"/>
      <c r="R110" s="1024"/>
    </row>
    <row r="111" spans="1:18" ht="14.45" customHeight="1">
      <c r="A111" s="1041" t="s">
        <v>1747</v>
      </c>
      <c r="B111" s="67" t="s">
        <v>1764</v>
      </c>
      <c r="C111" s="393" t="s">
        <v>1763</v>
      </c>
      <c r="D111" s="1033" t="str">
        <f>VLOOKUP($A111,'КРАТКИЙ ПРАЙС СПЛИТЫ'!$A:$M,2,0)</f>
        <v>AS-24HW4RBSKC00</v>
      </c>
      <c r="E111" s="1035"/>
      <c r="F111" s="1042">
        <f>VLOOKUP($A111,'КРАТКИЙ ПРАЙС СПЛИТЫ'!$A:$M,3,0)</f>
        <v>7</v>
      </c>
      <c r="G111" s="1042">
        <f>VLOOKUP($A111,'КРАТКИЙ ПРАЙС СПЛИТЫ'!$A:$M,4,0)</f>
        <v>7.1</v>
      </c>
      <c r="H111" s="1043" t="str">
        <f>VLOOKUP($A111,'КРАТКИЙ ПРАЙС СПЛИТЫ'!$A:$M,5,0)</f>
        <v>А/А</v>
      </c>
      <c r="I111" s="1042" t="str">
        <f>VLOOKUP($A111,'КРАТКИЙ ПРАЙС СПЛИТЫ'!$A:$M,6,0)</f>
        <v>33,5/37/39/41/43</v>
      </c>
      <c r="J111" s="397" t="str">
        <f>VLOOKUP($A111,'КРАТКИЙ ПРАЙС СПЛИТЫ'!$A:$M,7,0)</f>
        <v>920×321×227</v>
      </c>
      <c r="K111" s="1043" t="str">
        <f>VLOOKUP($A111,'КРАТКИЙ ПРАЙС СПЛИТЫ'!$A:$M,9,0)</f>
        <v>11,0/46,0</v>
      </c>
      <c r="L111" s="125">
        <f t="shared" ref="L111" si="117">MROUND(O111*0.3,100)</f>
        <v>24800</v>
      </c>
      <c r="M111" s="125">
        <f t="shared" ref="M111" si="118">MROUND(P111*0.3,100)</f>
        <v>21000</v>
      </c>
      <c r="N111" s="125">
        <f t="shared" ref="N111" si="119">MROUND(Q111*0.3,100)</f>
        <v>15600</v>
      </c>
      <c r="O111" s="1044">
        <f>VLOOKUP($A111,'КРАТКИЙ ПРАЙС СПЛИТЫ'!$A:$M,10,0)</f>
        <v>82690</v>
      </c>
      <c r="P111" s="1044">
        <f>VLOOKUP($A111,'КРАТКИЙ ПРАЙС СПЛИТЫ'!$A:$M,11,0)</f>
        <v>70090</v>
      </c>
      <c r="Q111" s="1044">
        <f>VLOOKUP($A111,'КРАТКИЙ ПРАЙС СПЛИТЫ'!$A:$M,12,0)</f>
        <v>52100</v>
      </c>
      <c r="R111" s="1024">
        <f>Q111*(1-1*'Скидка '!D$5)</f>
        <v>52100</v>
      </c>
    </row>
    <row r="112" spans="1:18" ht="14.45" customHeight="1" thickBot="1">
      <c r="A112" s="1041"/>
      <c r="B112" s="67" t="s">
        <v>1766</v>
      </c>
      <c r="C112" s="393" t="s">
        <v>1765</v>
      </c>
      <c r="D112" s="1034"/>
      <c r="E112" s="1020"/>
      <c r="F112" s="1042">
        <v>2.1</v>
      </c>
      <c r="G112" s="1042">
        <v>3.1</v>
      </c>
      <c r="H112" s="1043" t="s">
        <v>15</v>
      </c>
      <c r="I112" s="1042"/>
      <c r="J112" s="397" t="str">
        <f>VLOOKUP($A111,'КРАТКИЙ ПРАЙС СПЛИТЫ'!$A:$M,8,0)</f>
        <v>860×667×310</v>
      </c>
      <c r="K112" s="1043" t="s">
        <v>15</v>
      </c>
      <c r="L112" s="125">
        <f t="shared" ref="L112" si="120">O111-L111</f>
        <v>57890</v>
      </c>
      <c r="M112" s="125">
        <f t="shared" ref="M112" si="121">P111-M111</f>
        <v>49090</v>
      </c>
      <c r="N112" s="125">
        <f t="shared" ref="N112" si="122">Q111-N111</f>
        <v>36500</v>
      </c>
      <c r="O112" s="1044"/>
      <c r="P112" s="1044"/>
      <c r="Q112" s="1044"/>
      <c r="R112" s="1024"/>
    </row>
    <row r="113" spans="1:18" ht="17.45" customHeight="1" thickBot="1">
      <c r="A113" s="477"/>
      <c r="B113" s="67"/>
      <c r="C113" s="92" t="s">
        <v>1583</v>
      </c>
      <c r="D113" s="90"/>
      <c r="E113" s="90"/>
      <c r="F113" s="73"/>
      <c r="G113" s="127"/>
      <c r="H113" s="130"/>
      <c r="I113" s="99"/>
      <c r="J113" s="99"/>
      <c r="K113" s="106"/>
      <c r="L113" s="101"/>
      <c r="M113" s="101"/>
      <c r="N113" s="101"/>
      <c r="O113" s="100"/>
      <c r="P113" s="102"/>
      <c r="Q113" s="948" t="s">
        <v>117</v>
      </c>
      <c r="R113" s="949"/>
    </row>
    <row r="114" spans="1:18" ht="17.45" customHeight="1">
      <c r="A114" s="477"/>
      <c r="B114" s="67"/>
      <c r="C114" s="94"/>
      <c r="D114" s="75"/>
      <c r="E114" s="75"/>
      <c r="F114" s="73"/>
      <c r="G114" s="313" t="s">
        <v>27</v>
      </c>
      <c r="H114" s="289"/>
      <c r="I114" s="290"/>
      <c r="J114" s="292" t="s">
        <v>726</v>
      </c>
      <c r="K114" s="294"/>
      <c r="L114" s="101"/>
      <c r="M114" s="101"/>
      <c r="N114" s="101"/>
      <c r="O114" s="100"/>
      <c r="P114" s="102"/>
      <c r="Q114" s="101"/>
      <c r="R114" s="100"/>
    </row>
    <row r="115" spans="1:18" ht="17.45" customHeight="1">
      <c r="A115" s="477"/>
      <c r="B115" s="67"/>
      <c r="C115" s="94"/>
      <c r="D115" s="75"/>
      <c r="E115" s="75"/>
      <c r="F115" s="73"/>
      <c r="G115" s="311" t="s">
        <v>1317</v>
      </c>
      <c r="H115" s="289"/>
      <c r="I115" s="292"/>
      <c r="J115" s="288" t="s">
        <v>715</v>
      </c>
      <c r="K115" s="297"/>
      <c r="L115" s="123"/>
      <c r="M115" s="123"/>
      <c r="N115" s="123"/>
      <c r="O115" s="104"/>
      <c r="P115" s="104"/>
      <c r="Q115" s="76"/>
      <c r="R115" s="77"/>
    </row>
    <row r="116" spans="1:18" ht="17.45" customHeight="1">
      <c r="A116" s="477"/>
      <c r="B116" s="67"/>
      <c r="C116" s="95"/>
      <c r="D116" s="78"/>
      <c r="E116" s="78"/>
      <c r="F116" s="131"/>
      <c r="G116" s="311" t="s">
        <v>789</v>
      </c>
      <c r="H116" s="289"/>
      <c r="I116" s="293"/>
      <c r="J116" s="291" t="s">
        <v>714</v>
      </c>
      <c r="K116" s="294"/>
      <c r="L116" s="124"/>
      <c r="M116" s="124"/>
      <c r="N116" s="124"/>
      <c r="O116" s="99"/>
      <c r="P116" s="99"/>
      <c r="Q116" s="79"/>
      <c r="R116" s="80"/>
    </row>
    <row r="117" spans="1:18" ht="17.45" customHeight="1">
      <c r="A117" s="477"/>
      <c r="B117" s="67"/>
      <c r="C117" s="95"/>
      <c r="D117" s="78"/>
      <c r="E117" s="78"/>
      <c r="F117" s="131"/>
      <c r="G117" s="311"/>
      <c r="H117" s="289"/>
      <c r="I117" s="292"/>
      <c r="J117" s="292" t="s">
        <v>788</v>
      </c>
      <c r="K117" s="294"/>
      <c r="L117" s="124"/>
      <c r="M117" s="124"/>
      <c r="N117" s="124"/>
      <c r="O117" s="99"/>
      <c r="P117" s="99"/>
      <c r="Q117" s="79"/>
      <c r="R117" s="80"/>
    </row>
    <row r="118" spans="1:18" ht="17.45" customHeight="1">
      <c r="A118" s="477"/>
      <c r="B118" s="67"/>
      <c r="C118" s="96"/>
      <c r="D118" s="81"/>
      <c r="E118" s="78"/>
      <c r="F118" s="120"/>
      <c r="G118" s="654" t="s">
        <v>790</v>
      </c>
      <c r="H118" s="294"/>
      <c r="I118" s="300"/>
      <c r="J118" s="292" t="s">
        <v>791</v>
      </c>
      <c r="K118" s="294"/>
      <c r="L118" s="83"/>
      <c r="M118" s="83"/>
      <c r="N118" s="83"/>
      <c r="O118" s="84"/>
      <c r="P118" s="84"/>
      <c r="Q118" s="84"/>
      <c r="R118" s="85"/>
    </row>
    <row r="119" spans="1:18" ht="11.45" customHeight="1">
      <c r="A119" s="65"/>
      <c r="B119" s="66"/>
      <c r="C119" s="681" t="s">
        <v>1825</v>
      </c>
      <c r="D119" s="610"/>
      <c r="E119" s="714"/>
      <c r="F119" s="708"/>
      <c r="G119" s="708"/>
      <c r="H119" s="709"/>
      <c r="I119" s="708"/>
      <c r="J119" s="710"/>
      <c r="K119" s="709"/>
      <c r="L119" s="715"/>
      <c r="M119" s="715"/>
      <c r="N119" s="715"/>
      <c r="O119" s="56"/>
      <c r="P119" s="56"/>
      <c r="Q119" s="56"/>
      <c r="R119" s="531"/>
    </row>
    <row r="120" spans="1:18" ht="14.45" customHeight="1">
      <c r="A120" s="1041" t="s">
        <v>1083</v>
      </c>
      <c r="B120" s="67" t="s">
        <v>1371</v>
      </c>
      <c r="C120" s="393" t="s">
        <v>1381</v>
      </c>
      <c r="D120" s="1033" t="str">
        <f>VLOOKUP($A120,'КРАТКИЙ ПРАЙС СПЛИТЫ'!$A:$M,2,0)</f>
        <v>AS-07HR4RLRCA00</v>
      </c>
      <c r="E120" s="1035"/>
      <c r="F120" s="1042">
        <f>VLOOKUP($A120,'КРАТКИЙ ПРАЙС СПЛИТЫ'!$A:$M,3,0)</f>
        <v>2.35</v>
      </c>
      <c r="G120" s="1042">
        <f>VLOOKUP($A120,'КРАТКИЙ ПРАЙС СПЛИТЫ'!$A:$M,4,0)</f>
        <v>2.4500000000000002</v>
      </c>
      <c r="H120" s="1043" t="str">
        <f>VLOOKUP($A120,'КРАТКИЙ ПРАЙС СПЛИТЫ'!$A:$M,5,0)</f>
        <v>А/А</v>
      </c>
      <c r="I120" s="1042" t="str">
        <f>VLOOKUP($A120,'КРАТКИЙ ПРАЙС СПЛИТЫ'!$A:$M,6,0)</f>
        <v>23,5/25/28,5/30/32</v>
      </c>
      <c r="J120" s="397" t="str">
        <f>VLOOKUP($A120,'КРАТКИЙ ПРАЙС СПЛИТЫ'!$A:$M,7,0)</f>
        <v>790×255×200</v>
      </c>
      <c r="K120" s="1043" t="str">
        <f>VLOOKUP($A120,'КРАТКИЙ ПРАЙС СПЛИТЫ'!$A:$M,9,0)</f>
        <v>7,0/21,5</v>
      </c>
      <c r="L120" s="125">
        <f>MROUND(O120*0.3,100)</f>
        <v>7700</v>
      </c>
      <c r="M120" s="125">
        <f>MROUND(P120*0.3,100)</f>
        <v>6500</v>
      </c>
      <c r="N120" s="125">
        <f t="shared" ref="N120" si="123">MROUND(Q120*0.3,100)</f>
        <v>4700</v>
      </c>
      <c r="O120" s="1044">
        <f>VLOOKUP($A120,'КРАТКИЙ ПРАЙС СПЛИТЫ'!$A:$M,10,0)</f>
        <v>25690</v>
      </c>
      <c r="P120" s="1044">
        <f>VLOOKUP($A120,'КРАТКИЙ ПРАЙС СПЛИТЫ'!$A:$M,11,0)</f>
        <v>21790</v>
      </c>
      <c r="Q120" s="1044">
        <f>VLOOKUP($A120,'КРАТКИЙ ПРАЙС СПЛИТЫ'!$A:$M,12,0)</f>
        <v>15700</v>
      </c>
      <c r="R120" s="1024">
        <f>Q120*(1-1*'Скидка '!D$5)</f>
        <v>15700</v>
      </c>
    </row>
    <row r="121" spans="1:18" ht="14.45" customHeight="1">
      <c r="A121" s="1041"/>
      <c r="B121" s="67" t="s">
        <v>1372</v>
      </c>
      <c r="C121" s="393" t="s">
        <v>1382</v>
      </c>
      <c r="D121" s="1034"/>
      <c r="E121" s="1020"/>
      <c r="F121" s="1042">
        <v>2.1</v>
      </c>
      <c r="G121" s="1042">
        <v>3.1</v>
      </c>
      <c r="H121" s="1043" t="s">
        <v>15</v>
      </c>
      <c r="I121" s="1042"/>
      <c r="J121" s="397" t="str">
        <f>VLOOKUP($A120,'КРАТКИЙ ПРАЙС СПЛИТЫ'!$A:$M,8,0)</f>
        <v>660×482×240</v>
      </c>
      <c r="K121" s="1043" t="s">
        <v>15</v>
      </c>
      <c r="L121" s="125">
        <f>O120-L120</f>
        <v>17990</v>
      </c>
      <c r="M121" s="125">
        <f t="shared" ref="M121" si="124">P120-M120</f>
        <v>15290</v>
      </c>
      <c r="N121" s="125">
        <f t="shared" ref="N121" si="125">Q120-N120</f>
        <v>11000</v>
      </c>
      <c r="O121" s="1044"/>
      <c r="P121" s="1044"/>
      <c r="Q121" s="1044"/>
      <c r="R121" s="1024"/>
    </row>
    <row r="122" spans="1:18" ht="14.45" customHeight="1">
      <c r="A122" s="1041" t="s">
        <v>1079</v>
      </c>
      <c r="B122" s="67" t="s">
        <v>1373</v>
      </c>
      <c r="C122" s="391" t="s">
        <v>1383</v>
      </c>
      <c r="D122" s="1026" t="str">
        <f>VLOOKUP($A122,'КРАТКИЙ ПРАЙС СПЛИТЫ'!$A:$M,2,0)</f>
        <v>AS-09HR4RLRCA01</v>
      </c>
      <c r="E122" s="1028"/>
      <c r="F122" s="1048">
        <f>VLOOKUP($A122,'КРАТКИЙ ПРАЙС СПЛИТЫ'!$A:$M,3,0)</f>
        <v>2.6</v>
      </c>
      <c r="G122" s="1048">
        <f>VLOOKUP($A122,'КРАТКИЙ ПРАЙС СПЛИТЫ'!$A:$M,4,0)</f>
        <v>2.6</v>
      </c>
      <c r="H122" s="1049" t="str">
        <f>VLOOKUP($A122,'КРАТКИЙ ПРАЙС СПЛИТЫ'!$A:$M,5,0)</f>
        <v>А/А</v>
      </c>
      <c r="I122" s="1048" t="str">
        <f>VLOOKUP($A122,'КРАТКИЙ ПРАЙС СПЛИТЫ'!$A:$M,6,0)</f>
        <v>23,5/25/28,5/30/32</v>
      </c>
      <c r="J122" s="398" t="str">
        <f>VLOOKUP($A122,'КРАТКИЙ ПРАЙС СПЛИТЫ'!$A:$M,7,0)</f>
        <v>790×255×200</v>
      </c>
      <c r="K122" s="1049" t="str">
        <f>VLOOKUP($A122,'КРАТКИЙ ПРАЙС СПЛИТЫ'!$A:$M,9,0)</f>
        <v>7,5/21,5</v>
      </c>
      <c r="L122" s="286">
        <f>MROUND(O122*0.3,100)</f>
        <v>8600</v>
      </c>
      <c r="M122" s="286">
        <f>MROUND(P122*0.3,100)</f>
        <v>7300</v>
      </c>
      <c r="N122" s="286">
        <f t="shared" ref="N122" si="126">MROUND(Q122*0.3,100)</f>
        <v>5300</v>
      </c>
      <c r="O122" s="1047">
        <f>VLOOKUP($A122,'КРАТКИЙ ПРАЙС СПЛИТЫ'!$A:$M,10,0)</f>
        <v>28790</v>
      </c>
      <c r="P122" s="1047">
        <f>VLOOKUP($A122,'КРАТКИЙ ПРАЙС СПЛИТЫ'!$A:$M,11,0)</f>
        <v>24390</v>
      </c>
      <c r="Q122" s="1047">
        <f>VLOOKUP($A122,'КРАТКИЙ ПРАЙС СПЛИТЫ'!$A:$M,12,0)</f>
        <v>17600</v>
      </c>
      <c r="R122" s="1024">
        <f>Q122*(1-1*'Скидка '!D$5)</f>
        <v>17600</v>
      </c>
    </row>
    <row r="123" spans="1:18" ht="14.45" customHeight="1">
      <c r="A123" s="1041"/>
      <c r="B123" s="67" t="s">
        <v>1374</v>
      </c>
      <c r="C123" s="391" t="s">
        <v>1384</v>
      </c>
      <c r="D123" s="1027"/>
      <c r="E123" s="1020"/>
      <c r="F123" s="1048">
        <v>2.1</v>
      </c>
      <c r="G123" s="1048">
        <v>3.1</v>
      </c>
      <c r="H123" s="1049" t="s">
        <v>15</v>
      </c>
      <c r="I123" s="1048"/>
      <c r="J123" s="398" t="str">
        <f>VLOOKUP($A122,'КРАТКИЙ ПРАЙС СПЛИТЫ'!$A:$M,8,0)</f>
        <v>660×482×240</v>
      </c>
      <c r="K123" s="1049" t="s">
        <v>15</v>
      </c>
      <c r="L123" s="286">
        <f>O122-L122</f>
        <v>20190</v>
      </c>
      <c r="M123" s="286">
        <f t="shared" ref="M123" si="127">P122-M122</f>
        <v>17090</v>
      </c>
      <c r="N123" s="286">
        <f t="shared" ref="N123" si="128">Q122-N122</f>
        <v>12300</v>
      </c>
      <c r="O123" s="1047"/>
      <c r="P123" s="1047"/>
      <c r="Q123" s="1047"/>
      <c r="R123" s="1024"/>
    </row>
    <row r="124" spans="1:18" ht="14.45" customHeight="1">
      <c r="A124" s="1041" t="s">
        <v>1080</v>
      </c>
      <c r="B124" s="67" t="s">
        <v>1375</v>
      </c>
      <c r="C124" s="393" t="s">
        <v>1385</v>
      </c>
      <c r="D124" s="1033" t="str">
        <f>VLOOKUP($A124,'КРАТКИЙ ПРАЙС СПЛИТЫ'!$A:$M,2,0)</f>
        <v>AS-12HR4RLRCA01</v>
      </c>
      <c r="E124" s="1035"/>
      <c r="F124" s="1042">
        <f>VLOOKUP($A124,'КРАТКИЙ ПРАЙС СПЛИТЫ'!$A:$M,3,0)</f>
        <v>3.4</v>
      </c>
      <c r="G124" s="1042">
        <f>VLOOKUP($A124,'КРАТКИЙ ПРАЙС СПЛИТЫ'!$A:$M,4,0)</f>
        <v>3.4</v>
      </c>
      <c r="H124" s="1043" t="str">
        <f>VLOOKUP($A124,'КРАТКИЙ ПРАЙС СПЛИТЫ'!$A:$M,5,0)</f>
        <v>А/А</v>
      </c>
      <c r="I124" s="1042" t="str">
        <f>VLOOKUP($A124,'КРАТКИЙ ПРАЙС СПЛИТЫ'!$A:$M,6,0)</f>
        <v>27,5/30/32,5/33,5/35</v>
      </c>
      <c r="J124" s="397" t="str">
        <f>VLOOKUP($A124,'КРАТКИЙ ПРАЙС СПЛИТЫ'!$A:$M,7,0)</f>
        <v>790×255×200</v>
      </c>
      <c r="K124" s="1043" t="str">
        <f>VLOOKUP($A124,'КРАТКИЙ ПРАЙС СПЛИТЫ'!$A:$M,9,0)</f>
        <v>7,5/25,0</v>
      </c>
      <c r="L124" s="125">
        <f t="shared" ref="L124" si="129">MROUND(O124*0.3,100)</f>
        <v>11400</v>
      </c>
      <c r="M124" s="125">
        <f t="shared" ref="M124" si="130">MROUND(P124*0.3,100)</f>
        <v>9600</v>
      </c>
      <c r="N124" s="125">
        <f t="shared" ref="N124" si="131">MROUND(Q124*0.3,100)</f>
        <v>6900</v>
      </c>
      <c r="O124" s="1044">
        <f>VLOOKUP($A124,'КРАТКИЙ ПРАЙС СПЛИТЫ'!$A:$M,10,0)</f>
        <v>37890</v>
      </c>
      <c r="P124" s="1044">
        <f>VLOOKUP($A124,'КРАТКИЙ ПРАЙС СПЛИТЫ'!$A:$M,11,0)</f>
        <v>32090</v>
      </c>
      <c r="Q124" s="1044">
        <f>VLOOKUP($A124,'КРАТКИЙ ПРАЙС СПЛИТЫ'!$A:$M,12,0)</f>
        <v>23000</v>
      </c>
      <c r="R124" s="1024">
        <f>Q124*(1-1*'Скидка '!D$5)</f>
        <v>23000</v>
      </c>
    </row>
    <row r="125" spans="1:18" ht="14.45" customHeight="1">
      <c r="A125" s="1041"/>
      <c r="B125" s="67" t="s">
        <v>1376</v>
      </c>
      <c r="C125" s="393" t="s">
        <v>1386</v>
      </c>
      <c r="D125" s="1034"/>
      <c r="E125" s="1020"/>
      <c r="F125" s="1042">
        <v>2.1</v>
      </c>
      <c r="G125" s="1042">
        <v>3.1</v>
      </c>
      <c r="H125" s="1043" t="s">
        <v>15</v>
      </c>
      <c r="I125" s="1042"/>
      <c r="J125" s="397" t="str">
        <f>VLOOKUP($A124,'КРАТКИЙ ПРАЙС СПЛИТЫ'!$A:$M,8,0)</f>
        <v>660×482×240</v>
      </c>
      <c r="K125" s="1043" t="s">
        <v>15</v>
      </c>
      <c r="L125" s="125">
        <f t="shared" ref="L125" si="132">O124-L124</f>
        <v>26490</v>
      </c>
      <c r="M125" s="125">
        <f t="shared" ref="M125" si="133">P124-M124</f>
        <v>22490</v>
      </c>
      <c r="N125" s="125">
        <f t="shared" ref="N125" si="134">Q124-N124</f>
        <v>16100</v>
      </c>
      <c r="O125" s="1044"/>
      <c r="P125" s="1044"/>
      <c r="Q125" s="1044"/>
      <c r="R125" s="1024"/>
    </row>
    <row r="126" spans="1:18" ht="14.45" customHeight="1">
      <c r="A126" s="1041" t="s">
        <v>1081</v>
      </c>
      <c r="B126" s="67" t="s">
        <v>1377</v>
      </c>
      <c r="C126" s="391" t="s">
        <v>1387</v>
      </c>
      <c r="D126" s="1026" t="str">
        <f>VLOOKUP($A126,'КРАТКИЙ ПРАЙС СПЛИТЫ'!$A:$M,2,0)</f>
        <v>AS-18HR4RMSCA00</v>
      </c>
      <c r="E126" s="1028"/>
      <c r="F126" s="1048">
        <f>VLOOKUP($A126,'КРАТКИЙ ПРАЙС СПЛИТЫ'!$A:$M,3,0)</f>
        <v>5.5</v>
      </c>
      <c r="G126" s="1048">
        <f>VLOOKUP($A126,'КРАТКИЙ ПРАЙС СПЛИТЫ'!$A:$M,4,0)</f>
        <v>5.7</v>
      </c>
      <c r="H126" s="1049" t="str">
        <f>VLOOKUP($A126,'КРАТКИЙ ПРАЙС СПЛИТЫ'!$A:$M,5,0)</f>
        <v>А/А</v>
      </c>
      <c r="I126" s="1048" t="str">
        <f>VLOOKUP($A126,'КРАТКИЙ ПРАЙС СПЛИТЫ'!$A:$M,6,0)</f>
        <v>33,5/36/38/40/42</v>
      </c>
      <c r="J126" s="398" t="str">
        <f>VLOOKUP($A126,'КРАТКИЙ ПРАЙС СПЛИТЫ'!$A:$M,7,0)</f>
        <v>890×300×220</v>
      </c>
      <c r="K126" s="1049" t="str">
        <f>VLOOKUP($A126,'КРАТКИЙ ПРАЙС СПЛИТЫ'!$A:$M,9,0)</f>
        <v>10,5/35,5</v>
      </c>
      <c r="L126" s="286">
        <f t="shared" ref="L126" si="135">MROUND(O126*0.3,100)</f>
        <v>18800</v>
      </c>
      <c r="M126" s="286">
        <f t="shared" ref="M126" si="136">MROUND(P126*0.3,100)</f>
        <v>15900</v>
      </c>
      <c r="N126" s="286">
        <f t="shared" ref="N126" si="137">MROUND(Q126*0.3,100)</f>
        <v>11600</v>
      </c>
      <c r="O126" s="1047">
        <f>VLOOKUP($A126,'КРАТКИЙ ПРАЙС СПЛИТЫ'!$A:$M,10,0)</f>
        <v>62590</v>
      </c>
      <c r="P126" s="1047">
        <f>VLOOKUP($A126,'КРАТКИЙ ПРАЙС СПЛИТЫ'!$A:$M,11,0)</f>
        <v>53090</v>
      </c>
      <c r="Q126" s="1047">
        <f>VLOOKUP($A126,'КРАТКИЙ ПРАЙС СПЛИТЫ'!$A:$M,12,0)</f>
        <v>38500</v>
      </c>
      <c r="R126" s="1024">
        <f>Q126*(1-1*'Скидка '!D$5)</f>
        <v>38500</v>
      </c>
    </row>
    <row r="127" spans="1:18" ht="14.45" customHeight="1">
      <c r="A127" s="1041"/>
      <c r="B127" s="67" t="s">
        <v>1378</v>
      </c>
      <c r="C127" s="391" t="s">
        <v>1388</v>
      </c>
      <c r="D127" s="1027"/>
      <c r="E127" s="1020"/>
      <c r="F127" s="1048">
        <v>2.1</v>
      </c>
      <c r="G127" s="1048">
        <v>3.1</v>
      </c>
      <c r="H127" s="1049" t="s">
        <v>15</v>
      </c>
      <c r="I127" s="1048"/>
      <c r="J127" s="398" t="str">
        <f>VLOOKUP($A126,'КРАТКИЙ ПРАЙС СПЛИТЫ'!$A:$M,8,0)</f>
        <v>780×540×260</v>
      </c>
      <c r="K127" s="1049" t="s">
        <v>15</v>
      </c>
      <c r="L127" s="286">
        <f t="shared" ref="L127" si="138">O126-L126</f>
        <v>43790</v>
      </c>
      <c r="M127" s="286">
        <f t="shared" ref="M127" si="139">P126-M126</f>
        <v>37190</v>
      </c>
      <c r="N127" s="286">
        <f t="shared" ref="N127" si="140">Q126-N126</f>
        <v>26900</v>
      </c>
      <c r="O127" s="1047"/>
      <c r="P127" s="1047"/>
      <c r="Q127" s="1047"/>
      <c r="R127" s="1024"/>
    </row>
    <row r="128" spans="1:18" ht="14.45" customHeight="1">
      <c r="A128" s="1041" t="s">
        <v>1082</v>
      </c>
      <c r="B128" s="67" t="s">
        <v>1379</v>
      </c>
      <c r="C128" s="393" t="s">
        <v>1389</v>
      </c>
      <c r="D128" s="1033" t="str">
        <f>VLOOKUP($A128,'КРАТКИЙ ПРАЙС СПЛИТЫ'!$A:$M,2,0)</f>
        <v>AS-24HR4RBSCA00</v>
      </c>
      <c r="E128" s="1035"/>
      <c r="F128" s="1042">
        <f>VLOOKUP($A128,'КРАТКИЙ ПРАЙС СПЛИТЫ'!$A:$M,3,0)</f>
        <v>7</v>
      </c>
      <c r="G128" s="1042">
        <f>VLOOKUP($A128,'КРАТКИЙ ПРАЙС СПЛИТЫ'!$A:$M,4,0)</f>
        <v>7.1</v>
      </c>
      <c r="H128" s="1043" t="str">
        <f>VLOOKUP($A128,'КРАТКИЙ ПРАЙС СПЛИТЫ'!$A:$M,5,0)</f>
        <v>А/А</v>
      </c>
      <c r="I128" s="1042" t="str">
        <f>VLOOKUP($A128,'КРАТКИЙ ПРАЙС СПЛИТЫ'!$A:$M,6,0)</f>
        <v>33,5/37/39/41/43</v>
      </c>
      <c r="J128" s="397" t="str">
        <f>VLOOKUP($A128,'КРАТКИЙ ПРАЙС СПЛИТЫ'!$A:$M,7,0)</f>
        <v>890×300×220</v>
      </c>
      <c r="K128" s="1043" t="str">
        <f>VLOOKUP($A128,'КРАТКИЙ ПРАЙС СПЛИТЫ'!$A:$M,9,0)</f>
        <v>10,5/46,0</v>
      </c>
      <c r="L128" s="125">
        <f t="shared" ref="L128" si="141">MROUND(O128*0.3,100)</f>
        <v>23200</v>
      </c>
      <c r="M128" s="125">
        <f t="shared" ref="M128" si="142">MROUND(P128*0.3,100)</f>
        <v>19700</v>
      </c>
      <c r="N128" s="125">
        <f t="shared" ref="N128" si="143">MROUND(Q128*0.3,100)</f>
        <v>14200</v>
      </c>
      <c r="O128" s="1044">
        <f>VLOOKUP($A128,'КРАТКИЙ ПРАЙС СПЛИТЫ'!$A:$M,10,0)</f>
        <v>77490</v>
      </c>
      <c r="P128" s="1044">
        <f>VLOOKUP($A128,'КРАТКИЙ ПРАЙС СПЛИТЫ'!$A:$M,11,0)</f>
        <v>65690</v>
      </c>
      <c r="Q128" s="1044">
        <f>VLOOKUP($A128,'КРАТКИЙ ПРАЙС СПЛИТЫ'!$A:$M,12,0)</f>
        <v>47400</v>
      </c>
      <c r="R128" s="1024">
        <f>Q128*(1-1*'Скидка '!D$5)</f>
        <v>47400</v>
      </c>
    </row>
    <row r="129" spans="1:18" ht="14.45" customHeight="1">
      <c r="A129" s="1041"/>
      <c r="B129" s="67" t="s">
        <v>1380</v>
      </c>
      <c r="C129" s="393" t="s">
        <v>1390</v>
      </c>
      <c r="D129" s="1034"/>
      <c r="E129" s="1020"/>
      <c r="F129" s="1042">
        <v>2.1</v>
      </c>
      <c r="G129" s="1042">
        <v>3.1</v>
      </c>
      <c r="H129" s="1043" t="s">
        <v>15</v>
      </c>
      <c r="I129" s="1042"/>
      <c r="J129" s="397" t="str">
        <f>VLOOKUP($A128,'КРАТКИЙ ПРАЙС СПЛИТЫ'!$A:$M,8,0)</f>
        <v>860×667×310</v>
      </c>
      <c r="K129" s="1043" t="s">
        <v>15</v>
      </c>
      <c r="L129" s="125">
        <f t="shared" ref="L129" si="144">O128-L128</f>
        <v>54290</v>
      </c>
      <c r="M129" s="125">
        <f t="shared" ref="M129" si="145">P128-M128</f>
        <v>45990</v>
      </c>
      <c r="N129" s="125">
        <f t="shared" ref="N129" si="146">Q128-N128</f>
        <v>33200</v>
      </c>
      <c r="O129" s="1044"/>
      <c r="P129" s="1044"/>
      <c r="Q129" s="1044"/>
      <c r="R129" s="1024"/>
    </row>
    <row r="130" spans="1:18" ht="14.45" customHeight="1">
      <c r="A130" s="1041" t="s">
        <v>1445</v>
      </c>
      <c r="B130" s="67" t="s">
        <v>1449</v>
      </c>
      <c r="C130" s="391" t="s">
        <v>1456</v>
      </c>
      <c r="D130" s="1026" t="str">
        <f>VLOOKUP($A130,'КРАТКИЙ ПРАЙС СПЛИТЫ'!$A:$M,2,0)</f>
        <v>AS-30HR4RBFCA00</v>
      </c>
      <c r="E130" s="1028"/>
      <c r="F130" s="1048">
        <f>VLOOKUP($A130,'КРАТКИЙ ПРАЙС СПЛИТЫ'!$A:$M,3,0)</f>
        <v>8.1999999999999993</v>
      </c>
      <c r="G130" s="1048">
        <f>VLOOKUP($A130,'КРАТКИЙ ПРАЙС СПЛИТЫ'!$A:$M,4,0)</f>
        <v>8</v>
      </c>
      <c r="H130" s="1049" t="str">
        <f>VLOOKUP($A130,'КРАТКИЙ ПРАЙС СПЛИТЫ'!$A:$M,5,0)</f>
        <v>B/B</v>
      </c>
      <c r="I130" s="1048" t="str">
        <f>VLOOKUP($A130,'КРАТКИЙ ПРАЙС СПЛИТЫ'!$A:$M,6,0)</f>
        <v>33,5/37/39/41/43</v>
      </c>
      <c r="J130" s="398" t="str">
        <f>VLOOKUP($A130,'КРАТКИЙ ПРАЙС СПЛИТЫ'!$A:$M,7,0)</f>
        <v>1173×325×228</v>
      </c>
      <c r="K130" s="1049" t="str">
        <f>VLOOKUP($A130,'КРАТКИЙ ПРАЙС СПЛИТЫ'!$A:$M,9,0)</f>
        <v>14,5/54,0</v>
      </c>
      <c r="L130" s="286">
        <f t="shared" ref="L130" si="147">MROUND(O130*0.3,100)</f>
        <v>30500</v>
      </c>
      <c r="M130" s="286">
        <f t="shared" ref="M130" si="148">MROUND(P130*0.3,100)</f>
        <v>25900</v>
      </c>
      <c r="N130" s="286">
        <f t="shared" ref="N130" si="149">MROUND(Q130*0.3,100)</f>
        <v>19100</v>
      </c>
      <c r="O130" s="1047">
        <f>VLOOKUP($A130,'КРАТКИЙ ПРАЙС СПЛИТЫ'!$A:$M,10,0)</f>
        <v>101690</v>
      </c>
      <c r="P130" s="1047">
        <f>VLOOKUP($A130,'КРАТКИЙ ПРАЙС СПЛИТЫ'!$A:$M,11,0)</f>
        <v>86190</v>
      </c>
      <c r="Q130" s="1047">
        <f>VLOOKUP($A130,'КРАТКИЙ ПРАЙС СПЛИТЫ'!$A:$M,12,0)</f>
        <v>63600</v>
      </c>
      <c r="R130" s="1024">
        <f>Q130*(1-1*'Скидка '!D$5)</f>
        <v>63600</v>
      </c>
    </row>
    <row r="131" spans="1:18" ht="14.45" customHeight="1" thickBot="1">
      <c r="A131" s="1041"/>
      <c r="B131" s="67" t="s">
        <v>1450</v>
      </c>
      <c r="C131" s="391" t="s">
        <v>1457</v>
      </c>
      <c r="D131" s="1027"/>
      <c r="E131" s="1020"/>
      <c r="F131" s="1048">
        <v>2.1</v>
      </c>
      <c r="G131" s="1048">
        <v>3.1</v>
      </c>
      <c r="H131" s="1049" t="s">
        <v>15</v>
      </c>
      <c r="I131" s="1048"/>
      <c r="J131" s="398" t="str">
        <f>VLOOKUP($A130,'КРАТКИЙ ПРАЙС СПЛИТЫ'!$A:$M,8,0)</f>
        <v>860×667×310</v>
      </c>
      <c r="K131" s="1049" t="s">
        <v>15</v>
      </c>
      <c r="L131" s="286">
        <f t="shared" ref="L131" si="150">O130-L130</f>
        <v>71190</v>
      </c>
      <c r="M131" s="286">
        <f t="shared" ref="M131" si="151">P130-M130</f>
        <v>60290</v>
      </c>
      <c r="N131" s="286">
        <f t="shared" ref="N131" si="152">Q130-N130</f>
        <v>44500</v>
      </c>
      <c r="O131" s="1047"/>
      <c r="P131" s="1047"/>
      <c r="Q131" s="1047"/>
      <c r="R131" s="1024"/>
    </row>
    <row r="132" spans="1:18" ht="17.45" customHeight="1" thickBot="1">
      <c r="A132" s="477"/>
      <c r="B132" s="67"/>
      <c r="C132" s="92" t="s">
        <v>1834</v>
      </c>
      <c r="D132" s="90"/>
      <c r="E132" s="90"/>
      <c r="F132" s="73"/>
      <c r="G132" s="127"/>
      <c r="H132" s="130"/>
      <c r="I132" s="99"/>
      <c r="J132" s="99"/>
      <c r="K132" s="106"/>
      <c r="L132" s="101"/>
      <c r="M132" s="101"/>
      <c r="N132" s="101"/>
      <c r="O132" s="100"/>
      <c r="P132" s="102"/>
      <c r="Q132" s="948" t="s">
        <v>117</v>
      </c>
      <c r="R132" s="949"/>
    </row>
    <row r="133" spans="1:18" ht="17.45" customHeight="1">
      <c r="A133" s="477"/>
      <c r="B133" s="67"/>
      <c r="C133" s="94"/>
      <c r="D133" s="75"/>
      <c r="E133" s="75"/>
      <c r="F133" s="73"/>
      <c r="G133" s="313" t="s">
        <v>27</v>
      </c>
      <c r="H133" s="289"/>
      <c r="I133" s="290"/>
      <c r="J133" s="292" t="s">
        <v>726</v>
      </c>
      <c r="K133" s="294"/>
      <c r="L133" s="101"/>
      <c r="M133" s="101"/>
      <c r="N133" s="101"/>
      <c r="O133" s="100"/>
      <c r="P133" s="102"/>
      <c r="Q133" s="101"/>
      <c r="R133" s="100"/>
    </row>
    <row r="134" spans="1:18" ht="17.45" customHeight="1">
      <c r="A134" s="477"/>
      <c r="B134" s="67"/>
      <c r="C134" s="94"/>
      <c r="D134" s="75"/>
      <c r="E134" s="75"/>
      <c r="F134" s="73"/>
      <c r="G134" s="311" t="s">
        <v>1317</v>
      </c>
      <c r="H134" s="289"/>
      <c r="I134" s="292"/>
      <c r="J134" s="288" t="s">
        <v>715</v>
      </c>
      <c r="K134" s="297"/>
      <c r="L134" s="123"/>
      <c r="M134" s="123"/>
      <c r="N134" s="123"/>
      <c r="O134" s="104"/>
      <c r="P134" s="104"/>
      <c r="Q134" s="76"/>
      <c r="R134" s="77"/>
    </row>
    <row r="135" spans="1:18" ht="17.45" customHeight="1">
      <c r="A135" s="477"/>
      <c r="B135" s="67"/>
      <c r="C135" s="95"/>
      <c r="D135" s="78"/>
      <c r="E135" s="78"/>
      <c r="F135" s="131"/>
      <c r="G135" s="311" t="s">
        <v>789</v>
      </c>
      <c r="H135" s="289"/>
      <c r="I135" s="293"/>
      <c r="J135" s="291" t="s">
        <v>714</v>
      </c>
      <c r="K135" s="294"/>
      <c r="L135" s="124"/>
      <c r="M135" s="124"/>
      <c r="N135" s="124"/>
      <c r="O135" s="99"/>
      <c r="P135" s="99"/>
      <c r="Q135" s="79"/>
      <c r="R135" s="80"/>
    </row>
    <row r="136" spans="1:18" ht="17.45" customHeight="1">
      <c r="A136" s="477"/>
      <c r="B136" s="67"/>
      <c r="C136" s="95"/>
      <c r="D136" s="78"/>
      <c r="E136" s="78"/>
      <c r="F136" s="131"/>
      <c r="G136" s="311" t="s">
        <v>1818</v>
      </c>
      <c r="H136" s="289"/>
      <c r="I136" s="292"/>
      <c r="J136" s="292" t="s">
        <v>788</v>
      </c>
      <c r="K136" s="294"/>
      <c r="L136" s="124"/>
      <c r="M136" s="124"/>
      <c r="N136" s="124"/>
      <c r="O136" s="99"/>
      <c r="P136" s="99"/>
      <c r="Q136" s="79"/>
      <c r="R136" s="80"/>
    </row>
    <row r="137" spans="1:18" ht="17.45" customHeight="1">
      <c r="A137" s="477"/>
      <c r="B137" s="67"/>
      <c r="C137" s="96"/>
      <c r="D137" s="81"/>
      <c r="E137" s="78"/>
      <c r="F137" s="120"/>
      <c r="G137" s="654" t="s">
        <v>790</v>
      </c>
      <c r="H137" s="294"/>
      <c r="I137" s="300"/>
      <c r="J137" s="292" t="s">
        <v>791</v>
      </c>
      <c r="K137" s="294"/>
      <c r="L137" s="83"/>
      <c r="M137" s="83"/>
      <c r="N137" s="83"/>
      <c r="O137" s="84"/>
      <c r="P137" s="84"/>
      <c r="Q137" s="84"/>
      <c r="R137" s="85"/>
    </row>
    <row r="138" spans="1:18" ht="14.45" customHeight="1">
      <c r="A138" s="1041" t="s">
        <v>1705</v>
      </c>
      <c r="B138" s="67" t="s">
        <v>1718</v>
      </c>
      <c r="C138" s="393" t="s">
        <v>1717</v>
      </c>
      <c r="D138" s="1033" t="str">
        <f>VLOOKUP($A138,'КРАТКИЙ ПРАЙС СПЛИТЫ'!$A:$M,2,0)</f>
        <v>AS-07HW4RLRCA00A</v>
      </c>
      <c r="E138" s="1035"/>
      <c r="F138" s="1042">
        <f>VLOOKUP($A138,'КРАТКИЙ ПРАЙС СПЛИТЫ'!$A:$M,3,0)</f>
        <v>2.4</v>
      </c>
      <c r="G138" s="1042">
        <f>VLOOKUP($A138,'КРАТКИЙ ПРАЙС СПЛИТЫ'!$A:$M,4,0)</f>
        <v>2.5</v>
      </c>
      <c r="H138" s="1043" t="str">
        <f>VLOOKUP($A138,'КРАТКИЙ ПРАЙС СПЛИТЫ'!$A:$M,5,0)</f>
        <v>А/А</v>
      </c>
      <c r="I138" s="1042" t="str">
        <f>VLOOKUP($A138,'КРАТКИЙ ПРАЙС СПЛИТЫ'!$A:$M,6,0)</f>
        <v>23,5/25/28/30/31,5</v>
      </c>
      <c r="J138" s="397" t="str">
        <f>VLOOKUP($A138,'КРАТКИЙ ПРАЙС СПЛИТЫ'!$A:$M,7,0)</f>
        <v>790×255×200</v>
      </c>
      <c r="K138" s="1043" t="str">
        <f>VLOOKUP($A138,'КРАТКИЙ ПРАЙС СПЛИТЫ'!$A:$M,9,0)</f>
        <v>7,0/23</v>
      </c>
      <c r="L138" s="125">
        <f>MROUND(O138*0.3,100)</f>
        <v>8200</v>
      </c>
      <c r="M138" s="125">
        <f>MROUND(P138*0.3,100)</f>
        <v>6900</v>
      </c>
      <c r="N138" s="125">
        <f t="shared" ref="N138" si="153">MROUND(Q138*0.3,100)</f>
        <v>5100</v>
      </c>
      <c r="O138" s="1044">
        <f>VLOOKUP($A138,'КРАТКИЙ ПРАЙС СПЛИТЫ'!$A:$M,10,0)</f>
        <v>27190</v>
      </c>
      <c r="P138" s="1044">
        <f>VLOOKUP($A138,'КРАТКИЙ ПРАЙС СПЛИТЫ'!$A:$M,11,0)</f>
        <v>23090</v>
      </c>
      <c r="Q138" s="1044">
        <f>VLOOKUP($A138,'КРАТКИЙ ПРАЙС СПЛИТЫ'!$A:$M,12,0)</f>
        <v>17000</v>
      </c>
      <c r="R138" s="1024">
        <f>Q138*(1-1*'Скидка '!D$5)</f>
        <v>17000</v>
      </c>
    </row>
    <row r="139" spans="1:18" ht="14.45" customHeight="1">
      <c r="A139" s="1041"/>
      <c r="B139" s="67" t="s">
        <v>1720</v>
      </c>
      <c r="C139" s="393" t="s">
        <v>1719</v>
      </c>
      <c r="D139" s="1034"/>
      <c r="E139" s="1020"/>
      <c r="F139" s="1042">
        <v>2.1</v>
      </c>
      <c r="G139" s="1042">
        <v>3.1</v>
      </c>
      <c r="H139" s="1043" t="s">
        <v>15</v>
      </c>
      <c r="I139" s="1042"/>
      <c r="J139" s="397" t="str">
        <f>VLOOKUP($A138,'КРАТКИЙ ПРАЙС СПЛИТЫ'!$A:$M,8,0)</f>
        <v>660×482×240</v>
      </c>
      <c r="K139" s="1043" t="s">
        <v>15</v>
      </c>
      <c r="L139" s="125">
        <f>O138-L138</f>
        <v>18990</v>
      </c>
      <c r="M139" s="125">
        <f t="shared" ref="M139" si="154">P138-M138</f>
        <v>16190</v>
      </c>
      <c r="N139" s="125">
        <f t="shared" ref="N139" si="155">Q138-N138</f>
        <v>11900</v>
      </c>
      <c r="O139" s="1044"/>
      <c r="P139" s="1044"/>
      <c r="Q139" s="1044"/>
      <c r="R139" s="1024"/>
    </row>
    <row r="140" spans="1:18" ht="14.45" customHeight="1">
      <c r="A140" s="1041" t="s">
        <v>1704</v>
      </c>
      <c r="B140" s="67" t="s">
        <v>1722</v>
      </c>
      <c r="C140" s="391" t="s">
        <v>1721</v>
      </c>
      <c r="D140" s="1026" t="str">
        <f>VLOOKUP($A140,'КРАТКИЙ ПРАЙС СПЛИТЫ'!$A:$M,2,0)</f>
        <v>AS-09HW4RLRCA01A</v>
      </c>
      <c r="E140" s="1028"/>
      <c r="F140" s="1048">
        <f>VLOOKUP($A140,'КРАТКИЙ ПРАЙС СПЛИТЫ'!$A:$M,3,0)</f>
        <v>2.7</v>
      </c>
      <c r="G140" s="1048">
        <f>VLOOKUP($A140,'КРАТКИЙ ПРАЙС СПЛИТЫ'!$A:$M,4,0)</f>
        <v>2.7</v>
      </c>
      <c r="H140" s="1049" t="str">
        <f>VLOOKUP($A140,'КРАТКИЙ ПРАЙС СПЛИТЫ'!$A:$M,5,0)</f>
        <v>А/А</v>
      </c>
      <c r="I140" s="1048" t="str">
        <f>VLOOKUP($A140,'КРАТКИЙ ПРАЙС СПЛИТЫ'!$A:$M,6,0)</f>
        <v>23,5/25/28/30/31,5</v>
      </c>
      <c r="J140" s="398" t="str">
        <f>VLOOKUP($A140,'КРАТКИЙ ПРАЙС СПЛИТЫ'!$A:$M,7,0)</f>
        <v>790×255×200</v>
      </c>
      <c r="K140" s="1049" t="str">
        <f>VLOOKUP($A140,'КРАТКИЙ ПРАЙС СПЛИТЫ'!$A:$M,9,0)</f>
        <v>7,5/23</v>
      </c>
      <c r="L140" s="286">
        <f>MROUND(O140*0.3,100)</f>
        <v>9100</v>
      </c>
      <c r="M140" s="286">
        <f>MROUND(P140*0.3,100)</f>
        <v>7700</v>
      </c>
      <c r="N140" s="286">
        <f t="shared" ref="N140" si="156">MROUND(Q140*0.3,100)</f>
        <v>5700</v>
      </c>
      <c r="O140" s="1047">
        <f>VLOOKUP($A140,'КРАТКИЙ ПРАЙС СПЛИТЫ'!$A:$M,10,0)</f>
        <v>30190</v>
      </c>
      <c r="P140" s="1047">
        <f>VLOOKUP($A140,'КРАТКИЙ ПРАЙС СПЛИТЫ'!$A:$M,11,0)</f>
        <v>25590</v>
      </c>
      <c r="Q140" s="1047">
        <f>VLOOKUP($A140,'КРАТКИЙ ПРАЙС СПЛИТЫ'!$A:$M,12,0)</f>
        <v>18900</v>
      </c>
      <c r="R140" s="1024">
        <f>Q140*(1-1*'Скидка '!D$5)</f>
        <v>18900</v>
      </c>
    </row>
    <row r="141" spans="1:18" ht="14.45" customHeight="1">
      <c r="A141" s="1041"/>
      <c r="B141" s="67" t="s">
        <v>1724</v>
      </c>
      <c r="C141" s="391" t="s">
        <v>1723</v>
      </c>
      <c r="D141" s="1027"/>
      <c r="E141" s="1020"/>
      <c r="F141" s="1048">
        <v>2.1</v>
      </c>
      <c r="G141" s="1048">
        <v>3.1</v>
      </c>
      <c r="H141" s="1049" t="s">
        <v>15</v>
      </c>
      <c r="I141" s="1048"/>
      <c r="J141" s="398" t="str">
        <f>VLOOKUP($A140,'КРАТКИЙ ПРАЙС СПЛИТЫ'!$A:$M,8,0)</f>
        <v>660×482×240</v>
      </c>
      <c r="K141" s="1049" t="s">
        <v>15</v>
      </c>
      <c r="L141" s="286">
        <f>O140-L140</f>
        <v>21090</v>
      </c>
      <c r="M141" s="286">
        <f t="shared" ref="M141" si="157">P140-M140</f>
        <v>17890</v>
      </c>
      <c r="N141" s="286">
        <f t="shared" ref="N141" si="158">Q140-N140</f>
        <v>13200</v>
      </c>
      <c r="O141" s="1047"/>
      <c r="P141" s="1047"/>
      <c r="Q141" s="1047"/>
      <c r="R141" s="1024"/>
    </row>
    <row r="142" spans="1:18" ht="14.45" customHeight="1">
      <c r="A142" s="1041" t="s">
        <v>1707</v>
      </c>
      <c r="B142" s="67" t="s">
        <v>1726</v>
      </c>
      <c r="C142" s="393" t="s">
        <v>1725</v>
      </c>
      <c r="D142" s="1033" t="str">
        <f>VLOOKUP($A142,'КРАТКИЙ ПРАЙС СПЛИТЫ'!$A:$M,2,0)</f>
        <v>AS-12HW4RLRCA01A</v>
      </c>
      <c r="E142" s="1035"/>
      <c r="F142" s="1042">
        <f>VLOOKUP($A142,'КРАТКИЙ ПРАЙС СПЛИТЫ'!$A:$M,3,0)</f>
        <v>3.45</v>
      </c>
      <c r="G142" s="1042">
        <f>VLOOKUP($A142,'КРАТКИЙ ПРАЙС СПЛИТЫ'!$A:$M,4,0)</f>
        <v>3.55</v>
      </c>
      <c r="H142" s="1043" t="str">
        <f>VLOOKUP($A142,'КРАТКИЙ ПРАЙС СПЛИТЫ'!$A:$M,5,0)</f>
        <v>А/А</v>
      </c>
      <c r="I142" s="1042" t="str">
        <f>VLOOKUP($A142,'КРАТКИЙ ПРАЙС СПЛИТЫ'!$A:$M,6,0)</f>
        <v>27,5/30/31,5/33/34</v>
      </c>
      <c r="J142" s="397" t="str">
        <f>VLOOKUP($A142,'КРАТКИЙ ПРАЙС СПЛИТЫ'!$A:$M,7,0)</f>
        <v>790×255×200</v>
      </c>
      <c r="K142" s="1043" t="str">
        <f>VLOOKUP($A142,'КРАТКИЙ ПРАЙС СПЛИТЫ'!$A:$M,9,0)</f>
        <v>7,5/24</v>
      </c>
      <c r="L142" s="125">
        <f t="shared" ref="L142" si="159">MROUND(O142*0.3,100)</f>
        <v>12100</v>
      </c>
      <c r="M142" s="125">
        <f t="shared" ref="M142" si="160">MROUND(P142*0.3,100)</f>
        <v>10200</v>
      </c>
      <c r="N142" s="125">
        <f t="shared" ref="N142" si="161">MROUND(Q142*0.3,100)</f>
        <v>7500</v>
      </c>
      <c r="O142" s="1044">
        <f>VLOOKUP($A142,'КРАТКИЙ ПРАЙС СПЛИТЫ'!$A:$M,10,0)</f>
        <v>40190</v>
      </c>
      <c r="P142" s="1044">
        <f>VLOOKUP($A142,'КРАТКИЙ ПРАЙС СПЛИТЫ'!$A:$M,11,0)</f>
        <v>34090</v>
      </c>
      <c r="Q142" s="1044">
        <f>VLOOKUP($A142,'КРАТКИЙ ПРАЙС СПЛИТЫ'!$A:$M,12,0)</f>
        <v>25100</v>
      </c>
      <c r="R142" s="1024">
        <f>Q142*(1-1*'Скидка '!D$5)</f>
        <v>25100</v>
      </c>
    </row>
    <row r="143" spans="1:18" ht="14.45" customHeight="1">
      <c r="A143" s="1041"/>
      <c r="B143" s="67" t="s">
        <v>1728</v>
      </c>
      <c r="C143" s="393" t="s">
        <v>1727</v>
      </c>
      <c r="D143" s="1034"/>
      <c r="E143" s="1020"/>
      <c r="F143" s="1042">
        <v>2.1</v>
      </c>
      <c r="G143" s="1042">
        <v>3.1</v>
      </c>
      <c r="H143" s="1043" t="s">
        <v>15</v>
      </c>
      <c r="I143" s="1042"/>
      <c r="J143" s="397" t="str">
        <f>VLOOKUP($A142,'КРАТКИЙ ПРАЙС СПЛИТЫ'!$A:$M,8,0)</f>
        <v>660×482×240</v>
      </c>
      <c r="K143" s="1043" t="s">
        <v>15</v>
      </c>
      <c r="L143" s="125">
        <f t="shared" ref="L143" si="162">O142-L142</f>
        <v>28090</v>
      </c>
      <c r="M143" s="125">
        <f t="shared" ref="M143" si="163">P142-M142</f>
        <v>23890</v>
      </c>
      <c r="N143" s="125">
        <f t="shared" ref="N143" si="164">Q142-N142</f>
        <v>17600</v>
      </c>
      <c r="O143" s="1044"/>
      <c r="P143" s="1044"/>
      <c r="Q143" s="1044"/>
      <c r="R143" s="1024"/>
    </row>
    <row r="144" spans="1:18" ht="14.45" customHeight="1">
      <c r="A144" s="1041" t="s">
        <v>1709</v>
      </c>
      <c r="B144" s="67" t="s">
        <v>1730</v>
      </c>
      <c r="C144" s="391" t="s">
        <v>1729</v>
      </c>
      <c r="D144" s="1026" t="str">
        <f>VLOOKUP($A144,'КРАТКИЙ ПРАЙС СПЛИТЫ'!$A:$M,2,0)</f>
        <v>AS-18HW4RMSCA00</v>
      </c>
      <c r="E144" s="1028"/>
      <c r="F144" s="1048">
        <f>VLOOKUP($A144,'КРАТКИЙ ПРАЙС СПЛИТЫ'!$A:$M,3,0)</f>
        <v>5.5</v>
      </c>
      <c r="G144" s="1048">
        <f>VLOOKUP($A144,'КРАТКИЙ ПРАЙС СПЛИТЫ'!$A:$M,4,0)</f>
        <v>5.7</v>
      </c>
      <c r="H144" s="1049" t="str">
        <f>VLOOKUP($A144,'КРАТКИЙ ПРАЙС СПЛИТЫ'!$A:$M,5,0)</f>
        <v>А/А</v>
      </c>
      <c r="I144" s="1048" t="str">
        <f>VLOOKUP($A144,'КРАТКИЙ ПРАЙС СПЛИТЫ'!$A:$M,6,0)</f>
        <v>33,5/36/38/40/42</v>
      </c>
      <c r="J144" s="398" t="str">
        <f>VLOOKUP($A144,'КРАТКИЙ ПРАЙС СПЛИТЫ'!$A:$M,7,0)</f>
        <v>890×300×220</v>
      </c>
      <c r="K144" s="1049" t="str">
        <f>VLOOKUP($A144,'КРАТКИЙ ПРАЙС СПЛИТЫ'!$A:$M,9,0)</f>
        <v>10,5/35,5</v>
      </c>
      <c r="L144" s="286">
        <f t="shared" ref="L144" si="165">MROUND(O144*0.3,100)</f>
        <v>19600</v>
      </c>
      <c r="M144" s="286">
        <f t="shared" ref="M144" si="166">MROUND(P144*0.3,100)</f>
        <v>16600</v>
      </c>
      <c r="N144" s="286">
        <f t="shared" ref="N144" si="167">MROUND(Q144*0.3,100)</f>
        <v>12200</v>
      </c>
      <c r="O144" s="1047">
        <f>VLOOKUP($A144,'КРАТКИЙ ПРАЙС СПЛИТЫ'!$A:$M,10,0)</f>
        <v>65190</v>
      </c>
      <c r="P144" s="1047">
        <f>VLOOKUP($A144,'КРАТКИЙ ПРАЙС СПЛИТЫ'!$A:$M,11,0)</f>
        <v>55290</v>
      </c>
      <c r="Q144" s="1047">
        <f>VLOOKUP($A144,'КРАТКИЙ ПРАЙС СПЛИТЫ'!$A:$M,12,0)</f>
        <v>40700</v>
      </c>
      <c r="R144" s="1024">
        <f>Q144*(1-1*'Скидка '!D$5)</f>
        <v>40700</v>
      </c>
    </row>
    <row r="145" spans="1:19" ht="14.45" customHeight="1">
      <c r="A145" s="1041"/>
      <c r="B145" s="67" t="s">
        <v>1732</v>
      </c>
      <c r="C145" s="391" t="s">
        <v>1731</v>
      </c>
      <c r="D145" s="1027"/>
      <c r="E145" s="1020"/>
      <c r="F145" s="1048">
        <v>2.1</v>
      </c>
      <c r="G145" s="1048">
        <v>3.1</v>
      </c>
      <c r="H145" s="1049" t="s">
        <v>15</v>
      </c>
      <c r="I145" s="1048"/>
      <c r="J145" s="398" t="str">
        <f>VLOOKUP($A144,'КРАТКИЙ ПРАЙС СПЛИТЫ'!$A:$M,8,0)</f>
        <v>780×540×260</v>
      </c>
      <c r="K145" s="1049" t="s">
        <v>15</v>
      </c>
      <c r="L145" s="286">
        <f t="shared" ref="L145" si="168">O144-L144</f>
        <v>45590</v>
      </c>
      <c r="M145" s="286">
        <f t="shared" ref="M145" si="169">P144-M144</f>
        <v>38690</v>
      </c>
      <c r="N145" s="286">
        <f t="shared" ref="N145" si="170">Q144-N144</f>
        <v>28500</v>
      </c>
      <c r="O145" s="1047"/>
      <c r="P145" s="1047"/>
      <c r="Q145" s="1047"/>
      <c r="R145" s="1024"/>
    </row>
    <row r="146" spans="1:19" ht="14.45" customHeight="1">
      <c r="A146" s="1041" t="s">
        <v>1711</v>
      </c>
      <c r="B146" s="67" t="s">
        <v>1734</v>
      </c>
      <c r="C146" s="393" t="s">
        <v>1733</v>
      </c>
      <c r="D146" s="1033" t="str">
        <f>VLOOKUP($A146,'КРАТКИЙ ПРАЙС СПЛИТЫ'!$A:$M,2,0)</f>
        <v>AS-24HW4RBSCA00</v>
      </c>
      <c r="E146" s="1035"/>
      <c r="F146" s="1042">
        <f>VLOOKUP($A146,'КРАТКИЙ ПРАЙС СПЛИТЫ'!$A:$M,3,0)</f>
        <v>7</v>
      </c>
      <c r="G146" s="1042">
        <f>VLOOKUP($A146,'КРАТКИЙ ПРАЙС СПЛИТЫ'!$A:$M,4,0)</f>
        <v>7.1</v>
      </c>
      <c r="H146" s="1043" t="str">
        <f>VLOOKUP($A146,'КРАТКИЙ ПРАЙС СПЛИТЫ'!$A:$M,5,0)</f>
        <v>А/А</v>
      </c>
      <c r="I146" s="1042" t="str">
        <f>VLOOKUP($A146,'КРАТКИЙ ПРАЙС СПЛИТЫ'!$A:$M,6,0)</f>
        <v>33,5/37/39/41/43</v>
      </c>
      <c r="J146" s="397" t="str">
        <f>VLOOKUP($A146,'КРАТКИЙ ПРАЙС СПЛИТЫ'!$A:$M,7,0)</f>
        <v>890×300×220</v>
      </c>
      <c r="K146" s="1043" t="str">
        <f>VLOOKUP($A146,'КРАТКИЙ ПРАЙС СПЛИТЫ'!$A:$M,9,0)</f>
        <v>10,5/46,0</v>
      </c>
      <c r="L146" s="125">
        <f t="shared" ref="L146" si="171">MROUND(O146*0.3,100)</f>
        <v>24600</v>
      </c>
      <c r="M146" s="125">
        <f t="shared" ref="M146" si="172">MROUND(P146*0.3,100)</f>
        <v>20800</v>
      </c>
      <c r="N146" s="125">
        <f t="shared" ref="N146" si="173">MROUND(Q146*0.3,100)</f>
        <v>15400</v>
      </c>
      <c r="O146" s="1044">
        <f>VLOOKUP($A146,'КРАТКИЙ ПРАЙС СПЛИТЫ'!$A:$M,10,0)</f>
        <v>81990</v>
      </c>
      <c r="P146" s="1044">
        <f>VLOOKUP($A146,'КРАТКИЙ ПРАЙС СПЛИТЫ'!$A:$M,11,0)</f>
        <v>69490</v>
      </c>
      <c r="Q146" s="1044">
        <f>VLOOKUP($A146,'КРАТКИЙ ПРАЙС СПЛИТЫ'!$A:$M,12,0)</f>
        <v>51300</v>
      </c>
      <c r="R146" s="1024">
        <f>Q146*(1-1*'Скидка '!D$5)</f>
        <v>51300</v>
      </c>
    </row>
    <row r="147" spans="1:19" ht="14.45" customHeight="1" thickBot="1">
      <c r="A147" s="1041"/>
      <c r="B147" s="67" t="s">
        <v>1736</v>
      </c>
      <c r="C147" s="393" t="s">
        <v>1735</v>
      </c>
      <c r="D147" s="1034"/>
      <c r="E147" s="1020"/>
      <c r="F147" s="1042">
        <v>2.1</v>
      </c>
      <c r="G147" s="1042">
        <v>3.1</v>
      </c>
      <c r="H147" s="1043" t="s">
        <v>15</v>
      </c>
      <c r="I147" s="1042"/>
      <c r="J147" s="397" t="str">
        <f>VLOOKUP($A146,'КРАТКИЙ ПРАЙС СПЛИТЫ'!$A:$M,8,0)</f>
        <v>860×667×310</v>
      </c>
      <c r="K147" s="1043" t="s">
        <v>15</v>
      </c>
      <c r="L147" s="125">
        <f t="shared" ref="L147" si="174">O146-L146</f>
        <v>57390</v>
      </c>
      <c r="M147" s="125">
        <f t="shared" ref="M147" si="175">P146-M146</f>
        <v>48690</v>
      </c>
      <c r="N147" s="125">
        <f t="shared" ref="N147" si="176">Q146-N146</f>
        <v>35900</v>
      </c>
      <c r="O147" s="1044"/>
      <c r="P147" s="1044"/>
      <c r="Q147" s="1044"/>
      <c r="R147" s="1024"/>
    </row>
    <row r="148" spans="1:19" ht="17.45" customHeight="1" thickBot="1">
      <c r="A148" s="477"/>
      <c r="B148" s="67"/>
      <c r="C148" s="92" t="s">
        <v>1819</v>
      </c>
      <c r="D148" s="90"/>
      <c r="E148" s="90"/>
      <c r="F148" s="73"/>
      <c r="G148" s="127"/>
      <c r="H148" s="130"/>
      <c r="I148" s="99"/>
      <c r="J148" s="99"/>
      <c r="K148" s="106"/>
      <c r="L148" s="101"/>
      <c r="M148" s="101"/>
      <c r="N148" s="101"/>
      <c r="O148" s="100"/>
      <c r="P148" s="102"/>
      <c r="Q148" s="946" t="s">
        <v>117</v>
      </c>
      <c r="R148" s="947"/>
    </row>
    <row r="149" spans="1:19" ht="17.45" customHeight="1">
      <c r="A149" s="477"/>
      <c r="B149" s="67"/>
      <c r="C149" s="94"/>
      <c r="D149" s="75"/>
      <c r="E149" s="75"/>
      <c r="F149" s="73"/>
      <c r="G149" s="313" t="s">
        <v>27</v>
      </c>
      <c r="H149" s="289"/>
      <c r="I149" s="290"/>
      <c r="J149" s="292" t="s">
        <v>726</v>
      </c>
      <c r="K149" s="294"/>
      <c r="L149" s="101"/>
      <c r="M149" s="101"/>
      <c r="N149" s="101"/>
      <c r="O149" s="100"/>
      <c r="P149" s="102"/>
      <c r="Q149" s="101"/>
      <c r="R149" s="100"/>
    </row>
    <row r="150" spans="1:19" ht="17.45" customHeight="1">
      <c r="A150" s="477"/>
      <c r="B150" s="67"/>
      <c r="C150" s="94"/>
      <c r="D150" s="75"/>
      <c r="E150" s="75"/>
      <c r="F150" s="73"/>
      <c r="G150" s="311" t="s">
        <v>1317</v>
      </c>
      <c r="H150" s="289"/>
      <c r="I150" s="292"/>
      <c r="J150" s="288" t="s">
        <v>715</v>
      </c>
      <c r="K150" s="297"/>
      <c r="L150" s="123"/>
      <c r="M150" s="123"/>
      <c r="N150" s="123"/>
      <c r="O150" s="104"/>
      <c r="P150" s="104"/>
      <c r="Q150" s="76"/>
      <c r="R150" s="77"/>
    </row>
    <row r="151" spans="1:19" ht="17.45" customHeight="1">
      <c r="A151" s="477"/>
      <c r="B151" s="67"/>
      <c r="C151" s="95"/>
      <c r="D151" s="78"/>
      <c r="E151" s="78"/>
      <c r="F151" s="131"/>
      <c r="G151" s="311" t="s">
        <v>789</v>
      </c>
      <c r="H151" s="289"/>
      <c r="I151" s="293"/>
      <c r="J151" s="291" t="s">
        <v>714</v>
      </c>
      <c r="K151" s="294"/>
      <c r="L151" s="124"/>
      <c r="M151" s="124"/>
      <c r="N151" s="124"/>
      <c r="O151" s="99"/>
      <c r="P151" s="99"/>
      <c r="Q151" s="79"/>
      <c r="R151" s="80"/>
    </row>
    <row r="152" spans="1:19" ht="17.45" customHeight="1">
      <c r="A152" s="477"/>
      <c r="B152" s="67"/>
      <c r="C152" s="95"/>
      <c r="D152" s="78"/>
      <c r="E152" s="78"/>
      <c r="F152" s="131"/>
      <c r="G152" s="311"/>
      <c r="H152" s="289"/>
      <c r="I152" s="292"/>
      <c r="J152" s="292" t="s">
        <v>788</v>
      </c>
      <c r="K152" s="294"/>
      <c r="L152" s="124"/>
      <c r="M152" s="124"/>
      <c r="N152" s="124"/>
      <c r="O152" s="99"/>
      <c r="P152" s="99"/>
      <c r="Q152" s="79"/>
      <c r="R152" s="80"/>
    </row>
    <row r="153" spans="1:19" ht="17.45" customHeight="1">
      <c r="A153" s="477"/>
      <c r="B153" s="67"/>
      <c r="C153" s="96"/>
      <c r="D153" s="81"/>
      <c r="E153" s="78"/>
      <c r="F153" s="120"/>
      <c r="G153" s="654" t="s">
        <v>790</v>
      </c>
      <c r="H153" s="294"/>
      <c r="I153" s="300"/>
      <c r="J153" s="292" t="s">
        <v>791</v>
      </c>
      <c r="K153" s="294"/>
      <c r="L153" s="83"/>
      <c r="M153" s="83"/>
      <c r="N153" s="83"/>
      <c r="O153" s="84"/>
      <c r="P153" s="84"/>
      <c r="Q153" s="84"/>
      <c r="R153" s="85"/>
    </row>
    <row r="154" spans="1:19" ht="14.45" customHeight="1">
      <c r="A154" s="1041" t="s">
        <v>1651</v>
      </c>
      <c r="B154" s="67" t="s">
        <v>1679</v>
      </c>
      <c r="C154" s="393" t="s">
        <v>1678</v>
      </c>
      <c r="D154" s="1033" t="str">
        <f>VLOOKUP($A154,'КРАТКИЙ ПРАЙС СПЛИТЫ'!$A:$M,2,0)</f>
        <v>AS-07HR4RLRCJ00</v>
      </c>
      <c r="E154" s="1035"/>
      <c r="F154" s="1042">
        <f>VLOOKUP($A154,'КРАТКИЙ ПРАЙС СПЛИТЫ'!$A:$M,3,0)</f>
        <v>2.35</v>
      </c>
      <c r="G154" s="1042">
        <f>VLOOKUP($A154,'КРАТКИЙ ПРАЙС СПЛИТЫ'!$A:$M,4,0)</f>
        <v>2.4500000000000002</v>
      </c>
      <c r="H154" s="1043" t="str">
        <f>VLOOKUP($A154,'КРАТКИЙ ПРАЙС СПЛИТЫ'!$A:$M,5,0)</f>
        <v>А/А</v>
      </c>
      <c r="I154" s="1042" t="str">
        <f>VLOOKUP($A154,'КРАТКИЙ ПРАЙС СПЛИТЫ'!$A:$M,6,0)</f>
        <v>23,5/25/28,5/30/32</v>
      </c>
      <c r="J154" s="397" t="str">
        <f>VLOOKUP($A154,'КРАТКИЙ ПРАЙС СПЛИТЫ'!$A:$M,7,0)</f>
        <v>790×255×200</v>
      </c>
      <c r="K154" s="1043" t="str">
        <f>VLOOKUP($A154,'КРАТКИЙ ПРАЙС СПЛИТЫ'!$A:$M,9,0)</f>
        <v>7,2/21,4</v>
      </c>
      <c r="L154" s="125">
        <f>MROUND(O154*0.3,100)</f>
        <v>7700</v>
      </c>
      <c r="M154" s="125">
        <f>MROUND(P154*0.3,100)</f>
        <v>6500</v>
      </c>
      <c r="N154" s="125">
        <f t="shared" ref="N154" si="177">MROUND(Q154*0.3,100)</f>
        <v>4800</v>
      </c>
      <c r="O154" s="1044">
        <f>VLOOKUP($A154,'КРАТКИЙ ПРАЙС СПЛИТЫ'!$A:$M,10,0)</f>
        <v>25590</v>
      </c>
      <c r="P154" s="1044">
        <f>VLOOKUP($A154,'КРАТКИЙ ПРАЙС СПЛИТЫ'!$A:$M,11,0)</f>
        <v>21690</v>
      </c>
      <c r="Q154" s="1050">
        <f>VLOOKUP($A154,'КРАТКИЙ ПРАЙС СПЛИТЫ'!$A:$M,12,0)</f>
        <v>15900</v>
      </c>
      <c r="R154" s="1024">
        <f>Q154</f>
        <v>15900</v>
      </c>
      <c r="S154" s="1010" t="s">
        <v>2101</v>
      </c>
    </row>
    <row r="155" spans="1:19" ht="14.45" customHeight="1">
      <c r="A155" s="1041"/>
      <c r="B155" s="67" t="s">
        <v>1681</v>
      </c>
      <c r="C155" s="393" t="s">
        <v>1680</v>
      </c>
      <c r="D155" s="1034"/>
      <c r="E155" s="1020"/>
      <c r="F155" s="1042">
        <v>2.1</v>
      </c>
      <c r="G155" s="1042">
        <v>3.1</v>
      </c>
      <c r="H155" s="1043" t="s">
        <v>15</v>
      </c>
      <c r="I155" s="1042"/>
      <c r="J155" s="397" t="str">
        <f>VLOOKUP($A154,'КРАТКИЙ ПРАЙС СПЛИТЫ'!$A:$M,8,0)</f>
        <v>660×482×240</v>
      </c>
      <c r="K155" s="1043" t="s">
        <v>15</v>
      </c>
      <c r="L155" s="125">
        <f>O154-L154</f>
        <v>17890</v>
      </c>
      <c r="M155" s="125">
        <f t="shared" ref="M155" si="178">P154-M154</f>
        <v>15190</v>
      </c>
      <c r="N155" s="125">
        <f t="shared" ref="N155" si="179">Q154-N154</f>
        <v>11100</v>
      </c>
      <c r="O155" s="1044"/>
      <c r="P155" s="1044"/>
      <c r="Q155" s="1050"/>
      <c r="R155" s="1024"/>
      <c r="S155" s="1010"/>
    </row>
    <row r="156" spans="1:19" ht="14.45" customHeight="1">
      <c r="A156" s="1041" t="s">
        <v>1653</v>
      </c>
      <c r="B156" s="67" t="s">
        <v>1683</v>
      </c>
      <c r="C156" s="391" t="s">
        <v>1682</v>
      </c>
      <c r="D156" s="1026" t="str">
        <f>VLOOKUP($A156,'КРАТКИЙ ПРАЙС СПЛИТЫ'!$A:$M,2,0)</f>
        <v>AS-09HR4RLRCJ01</v>
      </c>
      <c r="E156" s="1028"/>
      <c r="F156" s="1048">
        <f>VLOOKUP($A156,'КРАТКИЙ ПРАЙС СПЛИТЫ'!$A:$M,3,0)</f>
        <v>2.6</v>
      </c>
      <c r="G156" s="1048">
        <f>VLOOKUP($A156,'КРАТКИЙ ПРАЙС СПЛИТЫ'!$A:$M,4,0)</f>
        <v>2.6</v>
      </c>
      <c r="H156" s="1049" t="str">
        <f>VLOOKUP($A156,'КРАТКИЙ ПРАЙС СПЛИТЫ'!$A:$M,5,0)</f>
        <v>А/А</v>
      </c>
      <c r="I156" s="1048" t="str">
        <f>VLOOKUP($A156,'КРАТКИЙ ПРАЙС СПЛИТЫ'!$A:$M,6,0)</f>
        <v>23,5/25/28,5/30/32</v>
      </c>
      <c r="J156" s="398" t="str">
        <f>VLOOKUP($A156,'КРАТКИЙ ПРАЙС СПЛИТЫ'!$A:$M,7,0)</f>
        <v>790×255×200</v>
      </c>
      <c r="K156" s="1049" t="str">
        <f>VLOOKUP($A156,'КРАТКИЙ ПРАЙС СПЛИТЫ'!$A:$M,9,0)</f>
        <v>7,8/21,7</v>
      </c>
      <c r="L156" s="286">
        <f>MROUND(O156*0.3,100)</f>
        <v>8400</v>
      </c>
      <c r="M156" s="286">
        <f>MROUND(P156*0.3,100)</f>
        <v>7100</v>
      </c>
      <c r="N156" s="286">
        <f t="shared" ref="N156" si="180">MROUND(Q156*0.3,100)</f>
        <v>5200</v>
      </c>
      <c r="O156" s="1047">
        <f>VLOOKUP($A156,'КРАТКИЙ ПРАЙС СПЛИТЫ'!$A:$M,10,0)</f>
        <v>28090</v>
      </c>
      <c r="P156" s="1047">
        <f>VLOOKUP($A156,'КРАТКИЙ ПРАЙС СПЛИТЫ'!$A:$M,11,0)</f>
        <v>23790</v>
      </c>
      <c r="Q156" s="1050">
        <f>VLOOKUP($A156,'КРАТКИЙ ПРАЙС СПЛИТЫ'!$A:$M,12,0)</f>
        <v>17400</v>
      </c>
      <c r="R156" s="1024">
        <f t="shared" ref="R156" si="181">Q156</f>
        <v>17400</v>
      </c>
      <c r="S156" s="1010" t="s">
        <v>2101</v>
      </c>
    </row>
    <row r="157" spans="1:19" ht="14.45" customHeight="1">
      <c r="A157" s="1041"/>
      <c r="B157" s="67" t="s">
        <v>1685</v>
      </c>
      <c r="C157" s="391" t="s">
        <v>1684</v>
      </c>
      <c r="D157" s="1027"/>
      <c r="E157" s="1020"/>
      <c r="F157" s="1048">
        <v>2.1</v>
      </c>
      <c r="G157" s="1048">
        <v>3.1</v>
      </c>
      <c r="H157" s="1049" t="s">
        <v>15</v>
      </c>
      <c r="I157" s="1048"/>
      <c r="J157" s="398" t="str">
        <f>VLOOKUP($A156,'КРАТКИЙ ПРАЙС СПЛИТЫ'!$A:$M,8,0)</f>
        <v>660×482×240</v>
      </c>
      <c r="K157" s="1049" t="s">
        <v>15</v>
      </c>
      <c r="L157" s="286">
        <f>O156-L156</f>
        <v>19690</v>
      </c>
      <c r="M157" s="286">
        <f t="shared" ref="M157" si="182">P156-M156</f>
        <v>16690</v>
      </c>
      <c r="N157" s="286">
        <f t="shared" ref="N157" si="183">Q156-N156</f>
        <v>12200</v>
      </c>
      <c r="O157" s="1047"/>
      <c r="P157" s="1047"/>
      <c r="Q157" s="1050"/>
      <c r="R157" s="1024"/>
      <c r="S157" s="1010"/>
    </row>
    <row r="158" spans="1:19" ht="14.45" customHeight="1">
      <c r="A158" s="1041" t="s">
        <v>1655</v>
      </c>
      <c r="B158" s="67" t="s">
        <v>1687</v>
      </c>
      <c r="C158" s="393" t="s">
        <v>1686</v>
      </c>
      <c r="D158" s="1033" t="str">
        <f>VLOOKUP($A158,'КРАТКИЙ ПРАЙС СПЛИТЫ'!$A:$M,2,0)</f>
        <v>AS-12HR4RLRCJ01</v>
      </c>
      <c r="E158" s="1035"/>
      <c r="F158" s="1042">
        <f>VLOOKUP($A158,'КРАТКИЙ ПРАЙС СПЛИТЫ'!$A:$M,3,0)</f>
        <v>3.4</v>
      </c>
      <c r="G158" s="1042">
        <f>VLOOKUP($A158,'КРАТКИЙ ПРАЙС СПЛИТЫ'!$A:$M,4,0)</f>
        <v>3.4</v>
      </c>
      <c r="H158" s="1043" t="str">
        <f>VLOOKUP($A158,'КРАТКИЙ ПРАЙС СПЛИТЫ'!$A:$M,5,0)</f>
        <v>А/А</v>
      </c>
      <c r="I158" s="1042" t="str">
        <f>VLOOKUP($A158,'КРАТКИЙ ПРАЙС СПЛИТЫ'!$A:$M,6,0)</f>
        <v>27,5/30/32,5/33,5/35</v>
      </c>
      <c r="J158" s="397" t="str">
        <f>VLOOKUP($A158,'КРАТКИЙ ПРАЙС СПЛИТЫ'!$A:$M,7,0)</f>
        <v>790×255×200</v>
      </c>
      <c r="K158" s="1043" t="str">
        <f>VLOOKUP($A158,'КРАТКИЙ ПРАЙС СПЛИТЫ'!$A:$M,9,0)</f>
        <v>8,0/22,5</v>
      </c>
      <c r="L158" s="125">
        <f t="shared" ref="L158" si="184">MROUND(O158*0.3,100)</f>
        <v>11200</v>
      </c>
      <c r="M158" s="125">
        <f t="shared" ref="M158" si="185">MROUND(P158*0.3,100)</f>
        <v>9500</v>
      </c>
      <c r="N158" s="125">
        <f t="shared" ref="N158" si="186">MROUND(Q158*0.3,100)</f>
        <v>7000</v>
      </c>
      <c r="O158" s="1044">
        <f>VLOOKUP($A158,'КРАТКИЙ ПРАЙС СПЛИТЫ'!$A:$M,10,0)</f>
        <v>37490</v>
      </c>
      <c r="P158" s="1044">
        <f>VLOOKUP($A158,'КРАТКИЙ ПРАЙС СПЛИТЫ'!$A:$M,11,0)</f>
        <v>31790</v>
      </c>
      <c r="Q158" s="1050">
        <f>VLOOKUP($A158,'КРАТКИЙ ПРАЙС СПЛИТЫ'!$A:$M,12,0)</f>
        <v>23300</v>
      </c>
      <c r="R158" s="1024">
        <f t="shared" ref="R158" si="187">Q158</f>
        <v>23300</v>
      </c>
      <c r="S158" s="1010" t="s">
        <v>2101</v>
      </c>
    </row>
    <row r="159" spans="1:19" ht="14.45" customHeight="1">
      <c r="A159" s="1041"/>
      <c r="B159" s="67" t="s">
        <v>1689</v>
      </c>
      <c r="C159" s="393" t="s">
        <v>1688</v>
      </c>
      <c r="D159" s="1034"/>
      <c r="E159" s="1020"/>
      <c r="F159" s="1042">
        <v>2.1</v>
      </c>
      <c r="G159" s="1042">
        <v>3.1</v>
      </c>
      <c r="H159" s="1043" t="s">
        <v>15</v>
      </c>
      <c r="I159" s="1042"/>
      <c r="J159" s="397" t="str">
        <f>VLOOKUP($A158,'КРАТКИЙ ПРАЙС СПЛИТЫ'!$A:$M,8,0)</f>
        <v>660×482×240</v>
      </c>
      <c r="K159" s="1043" t="s">
        <v>15</v>
      </c>
      <c r="L159" s="125">
        <f t="shared" ref="L159" si="188">O158-L158</f>
        <v>26290</v>
      </c>
      <c r="M159" s="125">
        <f t="shared" ref="M159" si="189">P158-M158</f>
        <v>22290</v>
      </c>
      <c r="N159" s="125">
        <f t="shared" ref="N159" si="190">Q158-N158</f>
        <v>16300</v>
      </c>
      <c r="O159" s="1044"/>
      <c r="P159" s="1044"/>
      <c r="Q159" s="1050"/>
      <c r="R159" s="1024"/>
      <c r="S159" s="1010"/>
    </row>
    <row r="160" spans="1:19" ht="14.45" customHeight="1">
      <c r="A160" s="1041" t="s">
        <v>1657</v>
      </c>
      <c r="B160" s="67" t="s">
        <v>1691</v>
      </c>
      <c r="C160" s="391" t="s">
        <v>1690</v>
      </c>
      <c r="D160" s="1026" t="str">
        <f>VLOOKUP($A160,'КРАТКИЙ ПРАЙС СПЛИТЫ'!$A:$M,2,0)</f>
        <v>AS-18HR4RMSCJ00</v>
      </c>
      <c r="E160" s="1028"/>
      <c r="F160" s="1048">
        <f>VLOOKUP($A160,'КРАТКИЙ ПРАЙС СПЛИТЫ'!$A:$M,3,0)</f>
        <v>5.5</v>
      </c>
      <c r="G160" s="1048">
        <f>VLOOKUP($A160,'КРАТКИЙ ПРАЙС СПЛИТЫ'!$A:$M,4,0)</f>
        <v>5.7</v>
      </c>
      <c r="H160" s="1049" t="str">
        <f>VLOOKUP($A160,'КРАТКИЙ ПРАЙС СПЛИТЫ'!$A:$M,5,0)</f>
        <v>А/А</v>
      </c>
      <c r="I160" s="1048" t="str">
        <f>VLOOKUP($A160,'КРАТКИЙ ПРАЙС СПЛИТЫ'!$A:$M,6,0)</f>
        <v>33,5/36/38/40/42</v>
      </c>
      <c r="J160" s="398" t="str">
        <f>VLOOKUP($A160,'КРАТКИЙ ПРАЙС СПЛИТЫ'!$A:$M,7,0)</f>
        <v>890×300×224</v>
      </c>
      <c r="K160" s="1049" t="str">
        <f>VLOOKUP($A160,'КРАТКИЙ ПРАЙС СПЛИТЫ'!$A:$M,9,0)</f>
        <v>12,0/34,0</v>
      </c>
      <c r="L160" s="286">
        <f t="shared" ref="L160" si="191">MROUND(O160*0.3,100)</f>
        <v>18600</v>
      </c>
      <c r="M160" s="286">
        <f t="shared" ref="M160" si="192">MROUND(P160*0.3,100)</f>
        <v>15700</v>
      </c>
      <c r="N160" s="286">
        <f t="shared" ref="N160" si="193">MROUND(Q160*0.3,100)</f>
        <v>11600</v>
      </c>
      <c r="O160" s="1047">
        <f>VLOOKUP($A160,'КРАТКИЙ ПРАЙС СПЛИТЫ'!$A:$M,10,0)</f>
        <v>61890</v>
      </c>
      <c r="P160" s="1047">
        <f>VLOOKUP($A160,'КРАТКИЙ ПРАЙС СПЛИТЫ'!$A:$M,11,0)</f>
        <v>52490</v>
      </c>
      <c r="Q160" s="1050">
        <f>VLOOKUP($A160,'КРАТКИЙ ПРАЙС СПЛИТЫ'!$A:$M,12,0)</f>
        <v>38800</v>
      </c>
      <c r="R160" s="1024">
        <f t="shared" ref="R160" si="194">Q160</f>
        <v>38800</v>
      </c>
      <c r="S160" s="1010" t="s">
        <v>2101</v>
      </c>
    </row>
    <row r="161" spans="1:19" ht="14.45" customHeight="1">
      <c r="A161" s="1041"/>
      <c r="B161" s="67" t="s">
        <v>1693</v>
      </c>
      <c r="C161" s="391" t="s">
        <v>1692</v>
      </c>
      <c r="D161" s="1027"/>
      <c r="E161" s="1020"/>
      <c r="F161" s="1048">
        <v>2.1</v>
      </c>
      <c r="G161" s="1048">
        <v>3.1</v>
      </c>
      <c r="H161" s="1049" t="s">
        <v>15</v>
      </c>
      <c r="I161" s="1048"/>
      <c r="J161" s="398" t="str">
        <f>VLOOKUP($A160,'КРАТКИЙ ПРАЙС СПЛИТЫ'!$A:$M,8,0)</f>
        <v>780×540×260</v>
      </c>
      <c r="K161" s="1049" t="s">
        <v>15</v>
      </c>
      <c r="L161" s="286">
        <f t="shared" ref="L161" si="195">O160-L160</f>
        <v>43290</v>
      </c>
      <c r="M161" s="286">
        <f t="shared" ref="M161" si="196">P160-M160</f>
        <v>36790</v>
      </c>
      <c r="N161" s="286">
        <f t="shared" ref="N161" si="197">Q160-N160</f>
        <v>27200</v>
      </c>
      <c r="O161" s="1047"/>
      <c r="P161" s="1047"/>
      <c r="Q161" s="1050"/>
      <c r="R161" s="1024"/>
      <c r="S161" s="1010"/>
    </row>
    <row r="162" spans="1:19" ht="14.45" customHeight="1">
      <c r="A162" s="1041" t="s">
        <v>1659</v>
      </c>
      <c r="B162" s="67" t="s">
        <v>1695</v>
      </c>
      <c r="C162" s="393" t="s">
        <v>1694</v>
      </c>
      <c r="D162" s="1033" t="str">
        <f>VLOOKUP($A162,'КРАТКИЙ ПРАЙС СПЛИТЫ'!$A:$M,2,0)</f>
        <v>AS-24HR4RBSCJ00</v>
      </c>
      <c r="E162" s="1035"/>
      <c r="F162" s="1042">
        <f>VLOOKUP($A162,'КРАТКИЙ ПРАЙС СПЛИТЫ'!$A:$M,3,0)</f>
        <v>7</v>
      </c>
      <c r="G162" s="1042">
        <f>VLOOKUP($A162,'КРАТКИЙ ПРАЙС СПЛИТЫ'!$A:$M,4,0)</f>
        <v>7.1</v>
      </c>
      <c r="H162" s="1043" t="str">
        <f>VLOOKUP($A162,'КРАТКИЙ ПРАЙС СПЛИТЫ'!$A:$M,5,0)</f>
        <v>А/А</v>
      </c>
      <c r="I162" s="1042" t="str">
        <f>VLOOKUP($A162,'КРАТКИЙ ПРАЙС СПЛИТЫ'!$A:$M,6,0)</f>
        <v>33,5/37/39/41/43</v>
      </c>
      <c r="J162" s="397" t="str">
        <f>VLOOKUP($A162,'КРАТКИЙ ПРАЙС СПЛИТЫ'!$A:$M,7,0)</f>
        <v>890×300×224</v>
      </c>
      <c r="K162" s="1043" t="str">
        <f>VLOOKUP($A162,'КРАТКИЙ ПРАЙС СПЛИТЫ'!$A:$M,9,0)</f>
        <v>12,5/45,0</v>
      </c>
      <c r="L162" s="125">
        <f t="shared" ref="L162" si="198">MROUND(O162*0.3,100)</f>
        <v>24100</v>
      </c>
      <c r="M162" s="125">
        <f t="shared" ref="M162" si="199">MROUND(P162*0.3,100)</f>
        <v>20500</v>
      </c>
      <c r="N162" s="125">
        <f t="shared" ref="N162" si="200">MROUND(Q162*0.3,100)</f>
        <v>15000</v>
      </c>
      <c r="O162" s="1044">
        <f>VLOOKUP($A162,'КРАТКИЙ ПРАЙС СПЛИТЫ'!$A:$M,10,0)</f>
        <v>80490</v>
      </c>
      <c r="P162" s="1044">
        <f>VLOOKUP($A162,'КРАТКИЙ ПРАЙС СПЛИТЫ'!$A:$M,11,0)</f>
        <v>68190</v>
      </c>
      <c r="Q162" s="1050">
        <f>VLOOKUP($A162,'КРАТКИЙ ПРАЙС СПЛИТЫ'!$A:$M,12,0)</f>
        <v>49900</v>
      </c>
      <c r="R162" s="1024">
        <f t="shared" ref="R162" si="201">Q162</f>
        <v>49900</v>
      </c>
      <c r="S162" s="1010" t="s">
        <v>2101</v>
      </c>
    </row>
    <row r="163" spans="1:19" ht="14.45" customHeight="1" thickBot="1">
      <c r="A163" s="1041"/>
      <c r="B163" s="67" t="s">
        <v>1697</v>
      </c>
      <c r="C163" s="393" t="s">
        <v>1696</v>
      </c>
      <c r="D163" s="1034"/>
      <c r="E163" s="1020"/>
      <c r="F163" s="1042">
        <v>2.1</v>
      </c>
      <c r="G163" s="1042">
        <v>3.1</v>
      </c>
      <c r="H163" s="1043" t="s">
        <v>15</v>
      </c>
      <c r="I163" s="1042"/>
      <c r="J163" s="397" t="str">
        <f>VLOOKUP($A162,'КРАТКИЙ ПРАЙС СПЛИТЫ'!$A:$M,8,0)</f>
        <v>860×667×310</v>
      </c>
      <c r="K163" s="1043" t="s">
        <v>15</v>
      </c>
      <c r="L163" s="125">
        <f t="shared" ref="L163" si="202">O162-L162</f>
        <v>56390</v>
      </c>
      <c r="M163" s="125">
        <f t="shared" ref="M163" si="203">P162-M162</f>
        <v>47690</v>
      </c>
      <c r="N163" s="125">
        <f t="shared" ref="N163" si="204">Q162-N162</f>
        <v>34900</v>
      </c>
      <c r="O163" s="1044"/>
      <c r="P163" s="1044"/>
      <c r="Q163" s="1050"/>
      <c r="R163" s="1024"/>
      <c r="S163" s="1010"/>
    </row>
    <row r="164" spans="1:19" ht="17.45" customHeight="1" thickBot="1">
      <c r="A164" s="477"/>
      <c r="B164" s="67"/>
      <c r="C164" s="92" t="s">
        <v>1582</v>
      </c>
      <c r="D164" s="90"/>
      <c r="E164" s="90"/>
      <c r="F164" s="73"/>
      <c r="G164" s="127"/>
      <c r="H164" s="130"/>
      <c r="I164" s="99"/>
      <c r="J164" s="99"/>
      <c r="K164" s="106"/>
      <c r="L164" s="101"/>
      <c r="M164" s="101"/>
      <c r="N164" s="101"/>
      <c r="O164" s="100"/>
      <c r="P164" s="102"/>
      <c r="Q164" s="948" t="s">
        <v>117</v>
      </c>
      <c r="R164" s="949"/>
    </row>
    <row r="165" spans="1:19" ht="17.45" customHeight="1">
      <c r="A165" s="477"/>
      <c r="B165" s="67"/>
      <c r="C165" s="94"/>
      <c r="D165" s="75"/>
      <c r="E165" s="75"/>
      <c r="F165" s="73"/>
      <c r="G165" s="289"/>
      <c r="H165" s="289"/>
      <c r="I165" s="290"/>
      <c r="J165" s="292" t="s">
        <v>1485</v>
      </c>
      <c r="K165" s="294"/>
      <c r="L165" s="101"/>
      <c r="M165" s="101"/>
      <c r="N165" s="101"/>
      <c r="O165" s="100"/>
      <c r="P165" s="102"/>
      <c r="Q165" s="101"/>
      <c r="R165" s="100"/>
    </row>
    <row r="166" spans="1:19" ht="17.45" customHeight="1">
      <c r="A166" s="477"/>
      <c r="B166" s="67"/>
      <c r="C166" s="94"/>
      <c r="D166" s="75"/>
      <c r="E166" s="75"/>
      <c r="F166" s="73"/>
      <c r="G166" s="313" t="s">
        <v>27</v>
      </c>
      <c r="H166" s="289"/>
      <c r="I166" s="292"/>
      <c r="J166" s="292" t="s">
        <v>791</v>
      </c>
      <c r="K166" s="297"/>
      <c r="L166" s="123"/>
      <c r="M166" s="123"/>
      <c r="N166" s="123"/>
      <c r="O166" s="104"/>
      <c r="P166" s="104"/>
      <c r="Q166" s="76"/>
      <c r="R166" s="77"/>
    </row>
    <row r="167" spans="1:19" ht="17.45" customHeight="1">
      <c r="A167" s="477"/>
      <c r="C167" s="95"/>
      <c r="D167" s="78"/>
      <c r="E167" s="78"/>
      <c r="F167" s="131"/>
      <c r="G167" s="311" t="s">
        <v>789</v>
      </c>
      <c r="H167" s="289"/>
      <c r="I167" s="293"/>
      <c r="J167" s="288" t="s">
        <v>715</v>
      </c>
      <c r="K167" s="294"/>
      <c r="L167" s="124"/>
      <c r="M167" s="124"/>
      <c r="N167" s="124"/>
      <c r="O167" s="99"/>
      <c r="P167" s="99"/>
      <c r="Q167" s="79"/>
      <c r="R167" s="80"/>
    </row>
    <row r="168" spans="1:19" ht="17.45" customHeight="1">
      <c r="A168" s="477"/>
      <c r="B168" s="67"/>
      <c r="C168" s="95"/>
      <c r="D168" s="78"/>
      <c r="E168" s="78"/>
      <c r="F168" s="131"/>
      <c r="G168" s="311"/>
      <c r="H168" s="289"/>
      <c r="I168" s="292"/>
      <c r="J168" s="291" t="s">
        <v>714</v>
      </c>
      <c r="K168" s="294"/>
      <c r="L168" s="124"/>
      <c r="M168" s="124"/>
      <c r="N168" s="124"/>
      <c r="O168" s="99"/>
      <c r="P168" s="99"/>
      <c r="Q168" s="79"/>
      <c r="R168" s="80"/>
    </row>
    <row r="169" spans="1:19" ht="17.45" customHeight="1">
      <c r="A169" s="477"/>
      <c r="B169" s="67"/>
      <c r="C169" s="96"/>
      <c r="D169" s="81"/>
      <c r="E169" s="78"/>
      <c r="F169" s="120"/>
      <c r="G169" s="654" t="s">
        <v>790</v>
      </c>
      <c r="H169" s="294"/>
      <c r="I169" s="300"/>
      <c r="J169" s="292" t="s">
        <v>788</v>
      </c>
      <c r="K169" s="294"/>
      <c r="L169" s="83"/>
      <c r="M169" s="83"/>
      <c r="N169" s="83"/>
      <c r="O169" s="84"/>
      <c r="P169" s="84"/>
      <c r="Q169" s="84"/>
      <c r="R169" s="85"/>
    </row>
    <row r="170" spans="1:19" ht="14.45" customHeight="1">
      <c r="A170" s="1082" t="s">
        <v>1570</v>
      </c>
      <c r="B170" s="67" t="s">
        <v>1121</v>
      </c>
      <c r="C170" s="393" t="s">
        <v>1402</v>
      </c>
      <c r="D170" s="1033" t="str">
        <f>VLOOKUP($A170,'КРАТКИЙ ПРАЙС СПЛИТЫ'!$A:$M,2,0)</f>
        <v>AS-07HR4RYDDJ00</v>
      </c>
      <c r="E170" s="1035"/>
      <c r="F170" s="1042">
        <f>VLOOKUP($A170,'КРАТКИЙ ПРАЙС СПЛИТЫ'!$A:$M,3,0)</f>
        <v>2.25</v>
      </c>
      <c r="G170" s="1042" t="str">
        <f>VLOOKUP($A170,'КРАТКИЙ ПРАЙС СПЛИТЫ'!$A:$M,4,0)</f>
        <v>2,40</v>
      </c>
      <c r="H170" s="1043" t="str">
        <f>VLOOKUP($A170,'КРАТКИЙ ПРАЙС СПЛИТЫ'!$A:$M,5,0)</f>
        <v>А/А</v>
      </c>
      <c r="I170" s="1042" t="str">
        <f>VLOOKUP($A170,'КРАТКИЙ ПРАЙС СПЛИТЫ'!$A:$M,6,0)</f>
        <v>23,5/25/28,5/30/32</v>
      </c>
      <c r="J170" s="397" t="str">
        <f>VLOOKUP($A170,'КРАТКИЙ ПРАЙС СПЛИТЫ'!$A:$M,7,0)</f>
        <v>745×270×208</v>
      </c>
      <c r="K170" s="1043" t="str">
        <f>VLOOKUP($A170,'КРАТКИЙ ПРАЙС СПЛИТЫ'!$A:$M,9,0)</f>
        <v>7,2/21,0</v>
      </c>
      <c r="L170" s="125">
        <f>MROUND(O170*0.3,100)</f>
        <v>7300</v>
      </c>
      <c r="M170" s="125">
        <f>MROUND(P170*0.3,100)</f>
        <v>6100</v>
      </c>
      <c r="N170" s="125">
        <f t="shared" ref="N170" si="205">MROUND(Q170*0.3,100)</f>
        <v>4500</v>
      </c>
      <c r="O170" s="1044">
        <f>VLOOKUP($A170,'КРАТКИЙ ПРАЙС СПЛИТЫ'!$A:$M,10,0)</f>
        <v>24190</v>
      </c>
      <c r="P170" s="1044">
        <f>VLOOKUP($A170,'КРАТКИЙ ПРАЙС СПЛИТЫ'!$A:$M,11,0)</f>
        <v>20490</v>
      </c>
      <c r="Q170" s="1050">
        <f>VLOOKUP($A170,'КРАТКИЙ ПРАЙС СПЛИТЫ'!$A:$M,12,0)</f>
        <v>15000</v>
      </c>
      <c r="R170" s="1024">
        <f>Q170</f>
        <v>15000</v>
      </c>
      <c r="S170" s="1010" t="s">
        <v>2101</v>
      </c>
    </row>
    <row r="171" spans="1:19" ht="14.45" customHeight="1">
      <c r="A171" s="1082"/>
      <c r="B171" s="67" t="s">
        <v>1112</v>
      </c>
      <c r="C171" s="393" t="s">
        <v>1401</v>
      </c>
      <c r="D171" s="1034"/>
      <c r="E171" s="1020"/>
      <c r="F171" s="1042">
        <v>2.1</v>
      </c>
      <c r="G171" s="1042">
        <v>3.1</v>
      </c>
      <c r="H171" s="1043" t="s">
        <v>15</v>
      </c>
      <c r="I171" s="1042"/>
      <c r="J171" s="397" t="str">
        <f>VLOOKUP($A170,'КРАТКИЙ ПРАЙС СПЛИТЫ'!$A:$M,8,0)</f>
        <v>660×482×240</v>
      </c>
      <c r="K171" s="1043" t="s">
        <v>15</v>
      </c>
      <c r="L171" s="125">
        <f>O170-L170</f>
        <v>16890</v>
      </c>
      <c r="M171" s="125">
        <f t="shared" ref="M171" si="206">P170-M170</f>
        <v>14390</v>
      </c>
      <c r="N171" s="125">
        <f t="shared" ref="N171" si="207">Q170-N170</f>
        <v>10500</v>
      </c>
      <c r="O171" s="1044"/>
      <c r="P171" s="1044"/>
      <c r="Q171" s="1050"/>
      <c r="R171" s="1024"/>
      <c r="S171" s="1010"/>
    </row>
    <row r="172" spans="1:19" ht="14.45" customHeight="1">
      <c r="A172" s="1082" t="s">
        <v>1571</v>
      </c>
      <c r="B172" s="67" t="s">
        <v>1113</v>
      </c>
      <c r="C172" s="391" t="s">
        <v>1403</v>
      </c>
      <c r="D172" s="1026" t="str">
        <f>VLOOKUP($A172,'КРАТКИЙ ПРАЙС СПЛИТЫ'!$A:$M,2,0)</f>
        <v>AS-09HR4RYDDJ00</v>
      </c>
      <c r="E172" s="1028"/>
      <c r="F172" s="1048">
        <f>VLOOKUP($A172,'КРАТКИЙ ПРАЙС СПЛИТЫ'!$A:$M,3,0)</f>
        <v>2.5499999999999998</v>
      </c>
      <c r="G172" s="1048" t="str">
        <f>VLOOKUP($A172,'КРАТКИЙ ПРАЙС СПЛИТЫ'!$A:$M,4,0)</f>
        <v>2,60</v>
      </c>
      <c r="H172" s="1049" t="str">
        <f>VLOOKUP($A172,'КРАТКИЙ ПРАЙС СПЛИТЫ'!$A:$M,5,0)</f>
        <v>А/А</v>
      </c>
      <c r="I172" s="1048" t="str">
        <f>VLOOKUP($A172,'КРАТКИЙ ПРАЙС СПЛИТЫ'!$A:$M,6,0)</f>
        <v>23,5/25/28,5/30/32</v>
      </c>
      <c r="J172" s="398" t="str">
        <f>VLOOKUP($A172,'КРАТКИЙ ПРАЙС СПЛИТЫ'!$A:$M,7,0)</f>
        <v>745×270×208</v>
      </c>
      <c r="K172" s="1049" t="str">
        <f>VLOOKUP($A172,'КРАТКИЙ ПРАЙС СПЛИТЫ'!$A:$M,9,0)</f>
        <v>7,7/21,7</v>
      </c>
      <c r="L172" s="286">
        <f>MROUND(O172*0.3,100)</f>
        <v>8000</v>
      </c>
      <c r="M172" s="286">
        <f>MROUND(P172*0.3,100)</f>
        <v>6800</v>
      </c>
      <c r="N172" s="286">
        <f t="shared" ref="N172" si="208">MROUND(Q172*0.3,100)</f>
        <v>5000</v>
      </c>
      <c r="O172" s="1047">
        <f>VLOOKUP($A172,'КРАТКИЙ ПРАЙС СПЛИТЫ'!$A:$M,10,0)</f>
        <v>26790</v>
      </c>
      <c r="P172" s="1047">
        <f>VLOOKUP($A172,'КРАТКИЙ ПРАЙС СПЛИТЫ'!$A:$M,11,0)</f>
        <v>22690</v>
      </c>
      <c r="Q172" s="1050">
        <f>VLOOKUP($A172,'КРАТКИЙ ПРАЙС СПЛИТЫ'!$A:$M,12,0)</f>
        <v>16600</v>
      </c>
      <c r="R172" s="1024">
        <f t="shared" ref="R172" si="209">Q172</f>
        <v>16600</v>
      </c>
      <c r="S172" s="1010" t="s">
        <v>2101</v>
      </c>
    </row>
    <row r="173" spans="1:19" ht="14.45" customHeight="1">
      <c r="A173" s="1082"/>
      <c r="B173" s="67" t="s">
        <v>1117</v>
      </c>
      <c r="C173" s="391" t="s">
        <v>1404</v>
      </c>
      <c r="D173" s="1027"/>
      <c r="E173" s="1020"/>
      <c r="F173" s="1048">
        <v>2.1</v>
      </c>
      <c r="G173" s="1048">
        <v>3.1</v>
      </c>
      <c r="H173" s="1049" t="s">
        <v>15</v>
      </c>
      <c r="I173" s="1048"/>
      <c r="J173" s="398" t="str">
        <f>VLOOKUP($A172,'КРАТКИЙ ПРАЙС СПЛИТЫ'!$A:$M,8,0)</f>
        <v>660×482×240</v>
      </c>
      <c r="K173" s="1049" t="s">
        <v>15</v>
      </c>
      <c r="L173" s="286">
        <f>O172-L172</f>
        <v>18790</v>
      </c>
      <c r="M173" s="286">
        <f t="shared" ref="M173" si="210">P172-M172</f>
        <v>15890</v>
      </c>
      <c r="N173" s="286">
        <f t="shared" ref="N173" si="211">Q172-N172</f>
        <v>11600</v>
      </c>
      <c r="O173" s="1047"/>
      <c r="P173" s="1047"/>
      <c r="Q173" s="1050"/>
      <c r="R173" s="1024"/>
      <c r="S173" s="1010"/>
    </row>
    <row r="174" spans="1:19" ht="14.45" customHeight="1">
      <c r="A174" s="1082" t="s">
        <v>1572</v>
      </c>
      <c r="B174" s="67" t="s">
        <v>1114</v>
      </c>
      <c r="C174" s="393" t="s">
        <v>1405</v>
      </c>
      <c r="D174" s="1033" t="str">
        <f>VLOOKUP($A174,'КРАТКИЙ ПРАЙС СПЛИТЫ'!$A:$M,2,0)</f>
        <v>AS-12HR4RYDDJ00</v>
      </c>
      <c r="E174" s="1035"/>
      <c r="F174" s="1042" t="str">
        <f>VLOOKUP($A174,'КРАТКИЙ ПРАЙС СПЛИТЫ'!$A:$M,3,0)</f>
        <v>3,20</v>
      </c>
      <c r="G174" s="1042" t="str">
        <f>VLOOKUP($A174,'КРАТКИЙ ПРАЙС СПЛИТЫ'!$A:$M,4,0)</f>
        <v>3,20</v>
      </c>
      <c r="H174" s="1043" t="str">
        <f>VLOOKUP($A174,'КРАТКИЙ ПРАЙС СПЛИТЫ'!$A:$M,5,0)</f>
        <v>А/А</v>
      </c>
      <c r="I174" s="1042" t="str">
        <f>VLOOKUP($A174,'КРАТКИЙ ПРАЙС СПЛИТЫ'!$A:$M,6,0)</f>
        <v>27,5/30/32,5/33,5/35</v>
      </c>
      <c r="J174" s="397" t="str">
        <f>VLOOKUP($A174,'КРАТКИЙ ПРАЙС СПЛИТЫ'!$A:$M,7,0)</f>
        <v>745×270×208</v>
      </c>
      <c r="K174" s="1043" t="str">
        <f>VLOOKUP($A174,'КРАТКИЙ ПРАЙС СПЛИТЫ'!$A:$M,9,0)</f>
        <v>8,0/22,5</v>
      </c>
      <c r="L174" s="125">
        <f t="shared" ref="L174" si="212">MROUND(O174*0.3,100)</f>
        <v>10700</v>
      </c>
      <c r="M174" s="125">
        <f t="shared" ref="M174" si="213">MROUND(P174*0.3,100)</f>
        <v>9100</v>
      </c>
      <c r="N174" s="125">
        <f t="shared" ref="N174" si="214">MROUND(Q174*0.3,100)</f>
        <v>6600</v>
      </c>
      <c r="O174" s="1044">
        <f>VLOOKUP($A174,'КРАТКИЙ ПРАЙС СПЛИТЫ'!$A:$M,10,0)</f>
        <v>35590</v>
      </c>
      <c r="P174" s="1044">
        <f>VLOOKUP($A174,'КРАТКИЙ ПРАЙС СПЛИТЫ'!$A:$M,11,0)</f>
        <v>30190</v>
      </c>
      <c r="Q174" s="1050">
        <f>VLOOKUP($A174,'КРАТКИЙ ПРАЙС СПЛИТЫ'!$A:$M,12,0)</f>
        <v>22100</v>
      </c>
      <c r="R174" s="1024">
        <f t="shared" ref="R174" si="215">Q174</f>
        <v>22100</v>
      </c>
      <c r="S174" s="1010" t="s">
        <v>2101</v>
      </c>
    </row>
    <row r="175" spans="1:19" ht="14.45" customHeight="1">
      <c r="A175" s="1082"/>
      <c r="B175" s="67" t="s">
        <v>1118</v>
      </c>
      <c r="C175" s="393" t="s">
        <v>1406</v>
      </c>
      <c r="D175" s="1034"/>
      <c r="E175" s="1020"/>
      <c r="F175" s="1042">
        <v>2.1</v>
      </c>
      <c r="G175" s="1042">
        <v>3.1</v>
      </c>
      <c r="H175" s="1043" t="s">
        <v>15</v>
      </c>
      <c r="I175" s="1042"/>
      <c r="J175" s="397" t="str">
        <f>VLOOKUP($A174,'КРАТКИЙ ПРАЙС СПЛИТЫ'!$A:$M,8,0)</f>
        <v>660×482×240</v>
      </c>
      <c r="K175" s="1043" t="s">
        <v>15</v>
      </c>
      <c r="L175" s="125">
        <f t="shared" ref="L175" si="216">O174-L174</f>
        <v>24890</v>
      </c>
      <c r="M175" s="125">
        <f t="shared" ref="M175" si="217">P174-M174</f>
        <v>21090</v>
      </c>
      <c r="N175" s="125">
        <f t="shared" ref="N175" si="218">Q174-N174</f>
        <v>15500</v>
      </c>
      <c r="O175" s="1044"/>
      <c r="P175" s="1044"/>
      <c r="Q175" s="1050"/>
      <c r="R175" s="1024"/>
      <c r="S175" s="1010"/>
    </row>
    <row r="176" spans="1:19" ht="14.45" customHeight="1">
      <c r="A176" s="1082" t="s">
        <v>1573</v>
      </c>
      <c r="B176" s="67" t="s">
        <v>1115</v>
      </c>
      <c r="C176" s="391" t="s">
        <v>1407</v>
      </c>
      <c r="D176" s="1026" t="str">
        <f>VLOOKUP($A176,'КРАТКИЙ ПРАЙС СПЛИТЫ'!$A:$M,2,0)</f>
        <v>AS-18HR4RMADJ00</v>
      </c>
      <c r="E176" s="1028"/>
      <c r="F176" s="1048" t="str">
        <f>VLOOKUP($A176,'КРАТКИЙ ПРАЙС СПЛИТЫ'!$A:$M,3,0)</f>
        <v>5,20</v>
      </c>
      <c r="G176" s="1048" t="str">
        <f>VLOOKUP($A176,'КРАТКИЙ ПРАЙС СПЛИТЫ'!$A:$M,4,0)</f>
        <v>5,20</v>
      </c>
      <c r="H176" s="1049" t="str">
        <f>VLOOKUP($A176,'КРАТКИЙ ПРАЙС СПЛИТЫ'!$A:$M,5,0)</f>
        <v>А/А</v>
      </c>
      <c r="I176" s="1048" t="str">
        <f>VLOOKUP($A176,'КРАТКИЙ ПРАЙС СПЛИТЫ'!$A:$M,6,0)</f>
        <v>33,5/36/38,5/40/41,5</v>
      </c>
      <c r="J176" s="398" t="str">
        <f>VLOOKUP($A176,'КРАТКИЙ ПРАЙС СПЛИТЫ'!$A:$M,7,0)</f>
        <v>915×315×229</v>
      </c>
      <c r="K176" s="1049" t="str">
        <f>VLOOKUP($A176,'КРАТКИЙ ПРАЙС СПЛИТЫ'!$A:$M,9,0)</f>
        <v>12,0/34,0</v>
      </c>
      <c r="L176" s="286">
        <f t="shared" ref="L176" si="219">MROUND(O176*0.3,100)</f>
        <v>18100</v>
      </c>
      <c r="M176" s="286">
        <f t="shared" ref="M176" si="220">MROUND(P176*0.3,100)</f>
        <v>15400</v>
      </c>
      <c r="N176" s="286">
        <f t="shared" ref="N176" si="221">MROUND(Q176*0.3,100)</f>
        <v>11400</v>
      </c>
      <c r="O176" s="1047">
        <f>VLOOKUP($A176,'КРАТКИЙ ПРАЙС СПЛИТЫ'!$A:$M,10,0)</f>
        <v>60490</v>
      </c>
      <c r="P176" s="1047">
        <f>VLOOKUP($A176,'КРАТКИЙ ПРАЙС СПЛИТЫ'!$A:$M,11,0)</f>
        <v>51290</v>
      </c>
      <c r="Q176" s="1050">
        <f>VLOOKUP($A176,'КРАТКИЙ ПРАЙС СПЛИТЫ'!$A:$M,12,0)</f>
        <v>37900</v>
      </c>
      <c r="R176" s="1024">
        <f t="shared" ref="R176" si="222">Q176</f>
        <v>37900</v>
      </c>
      <c r="S176" s="1010" t="s">
        <v>2101</v>
      </c>
    </row>
    <row r="177" spans="1:19" ht="14.45" customHeight="1">
      <c r="A177" s="1082"/>
      <c r="B177" s="67" t="s">
        <v>1119</v>
      </c>
      <c r="C177" s="391" t="s">
        <v>1408</v>
      </c>
      <c r="D177" s="1027"/>
      <c r="E177" s="1020"/>
      <c r="F177" s="1048">
        <v>2.1</v>
      </c>
      <c r="G177" s="1048">
        <v>3.1</v>
      </c>
      <c r="H177" s="1049" t="s">
        <v>15</v>
      </c>
      <c r="I177" s="1048"/>
      <c r="J177" s="398" t="str">
        <f>VLOOKUP($A176,'КРАТКИЙ ПРАЙС СПЛИТЫ'!$A:$M,8,0)</f>
        <v>780×540×260</v>
      </c>
      <c r="K177" s="1049" t="s">
        <v>15</v>
      </c>
      <c r="L177" s="286">
        <f t="shared" ref="L177" si="223">O176-L176</f>
        <v>42390</v>
      </c>
      <c r="M177" s="286">
        <f t="shared" ref="M177" si="224">P176-M176</f>
        <v>35890</v>
      </c>
      <c r="N177" s="286">
        <f t="shared" ref="N177" si="225">Q176-N176</f>
        <v>26500</v>
      </c>
      <c r="O177" s="1047"/>
      <c r="P177" s="1047"/>
      <c r="Q177" s="1050"/>
      <c r="R177" s="1024"/>
      <c r="S177" s="1010"/>
    </row>
    <row r="178" spans="1:19" ht="14.45" customHeight="1">
      <c r="A178" s="1082" t="s">
        <v>1574</v>
      </c>
      <c r="B178" s="67" t="s">
        <v>1116</v>
      </c>
      <c r="C178" s="393" t="s">
        <v>1409</v>
      </c>
      <c r="D178" s="1033" t="str">
        <f>VLOOKUP($A178,'КРАТКИЙ ПРАЙС СПЛИТЫ'!$A:$M,2,0)</f>
        <v>AS-24HR4RBADJ00</v>
      </c>
      <c r="E178" s="1035"/>
      <c r="F178" s="1042" t="str">
        <f>VLOOKUP($A178,'КРАТКИЙ ПРАЙС СПЛИТЫ'!$A:$M,3,0)</f>
        <v>7,00</v>
      </c>
      <c r="G178" s="1042" t="str">
        <f>VLOOKUP($A178,'КРАТКИЙ ПРАЙС СПЛИТЫ'!$A:$M,4,0)</f>
        <v>7,30</v>
      </c>
      <c r="H178" s="1043" t="str">
        <f>VLOOKUP($A178,'КРАТКИЙ ПРАЙС СПЛИТЫ'!$A:$M,5,0)</f>
        <v>А/А</v>
      </c>
      <c r="I178" s="1042" t="str">
        <f>VLOOKUP($A178,'КРАТКИЙ ПРАЙС СПЛИТЫ'!$A:$M,6,0)</f>
        <v>33,5/36/38,5/40/41,5</v>
      </c>
      <c r="J178" s="397" t="str">
        <f>VLOOKUP($A178,'КРАТКИЙ ПРАЙС СПЛИТЫ'!$A:$M,7,0)</f>
        <v>915×315×229</v>
      </c>
      <c r="K178" s="1043" t="str">
        <f>VLOOKUP($A178,'КРАТКИЙ ПРАЙС СПЛИТЫ'!$A:$M,9,0)</f>
        <v>12,5/45,0</v>
      </c>
      <c r="L178" s="125">
        <f t="shared" ref="L178" si="226">MROUND(O178*0.3,100)</f>
        <v>22900</v>
      </c>
      <c r="M178" s="125">
        <f t="shared" ref="M178" si="227">MROUND(P178*0.3,100)</f>
        <v>19400</v>
      </c>
      <c r="N178" s="125">
        <f t="shared" ref="N178" si="228">MROUND(Q178*0.3,100)</f>
        <v>14200</v>
      </c>
      <c r="O178" s="1044">
        <f>VLOOKUP($A178,'КРАТКИЙ ПРАЙС СПЛИТЫ'!$A:$M,10,0)</f>
        <v>76190</v>
      </c>
      <c r="P178" s="1044">
        <f>VLOOKUP($A178,'КРАТКИЙ ПРАЙС СПЛИТЫ'!$A:$M,11,0)</f>
        <v>64590</v>
      </c>
      <c r="Q178" s="1050">
        <f>VLOOKUP($A178,'КРАТКИЙ ПРАЙС СПЛИТЫ'!$A:$M,12,0)</f>
        <v>47200</v>
      </c>
      <c r="R178" s="1024">
        <f t="shared" ref="R178" si="229">Q178</f>
        <v>47200</v>
      </c>
      <c r="S178" s="1010" t="s">
        <v>2101</v>
      </c>
    </row>
    <row r="179" spans="1:19" ht="14.45" customHeight="1">
      <c r="A179" s="1082"/>
      <c r="B179" s="67" t="s">
        <v>1120</v>
      </c>
      <c r="C179" s="393" t="s">
        <v>1410</v>
      </c>
      <c r="D179" s="1034"/>
      <c r="E179" s="1020"/>
      <c r="F179" s="1042">
        <v>2.1</v>
      </c>
      <c r="G179" s="1042">
        <v>3.1</v>
      </c>
      <c r="H179" s="1043" t="s">
        <v>15</v>
      </c>
      <c r="I179" s="1042"/>
      <c r="J179" s="397" t="str">
        <f>VLOOKUP($A178,'КРАТКИЙ ПРАЙС СПЛИТЫ'!$A:$M,8,0)</f>
        <v>860×667×310</v>
      </c>
      <c r="K179" s="1043" t="s">
        <v>15</v>
      </c>
      <c r="L179" s="125">
        <f t="shared" ref="L179" si="230">O178-L178</f>
        <v>53290</v>
      </c>
      <c r="M179" s="125">
        <f t="shared" ref="M179" si="231">P178-M178</f>
        <v>45190</v>
      </c>
      <c r="N179" s="125">
        <f t="shared" ref="N179" si="232">Q178-N178</f>
        <v>33000</v>
      </c>
      <c r="O179" s="1044"/>
      <c r="P179" s="1044"/>
      <c r="Q179" s="1050"/>
      <c r="R179" s="1024"/>
      <c r="S179" s="1010"/>
    </row>
    <row r="180" spans="1:19" ht="30" customHeight="1">
      <c r="A180" s="70"/>
      <c r="B180" s="70" t="s">
        <v>113</v>
      </c>
      <c r="C180" s="97" t="s">
        <v>114</v>
      </c>
      <c r="D180" s="45" t="s">
        <v>412</v>
      </c>
      <c r="E180" s="592"/>
      <c r="F180" s="1080" t="s">
        <v>539</v>
      </c>
      <c r="G180" s="1081"/>
      <c r="H180" s="1081"/>
      <c r="I180" s="1081"/>
      <c r="J180" s="1081"/>
      <c r="K180" s="954"/>
      <c r="L180" s="51" t="s">
        <v>116</v>
      </c>
      <c r="M180" s="51" t="s">
        <v>37</v>
      </c>
      <c r="N180" s="51" t="s">
        <v>405</v>
      </c>
      <c r="O180" s="45" t="s">
        <v>116</v>
      </c>
      <c r="P180" s="45" t="s">
        <v>37</v>
      </c>
      <c r="Q180" s="45" t="s">
        <v>405</v>
      </c>
      <c r="R180" s="45" t="s">
        <v>55</v>
      </c>
    </row>
    <row r="181" spans="1:19" ht="33.6" customHeight="1">
      <c r="A181" s="69" t="s">
        <v>408</v>
      </c>
      <c r="B181" s="69" t="s">
        <v>408</v>
      </c>
      <c r="C181" s="716" t="s">
        <v>409</v>
      </c>
      <c r="D181" s="644"/>
      <c r="E181" s="644"/>
      <c r="F181" s="1061" t="s">
        <v>540</v>
      </c>
      <c r="G181" s="1075"/>
      <c r="H181" s="1075"/>
      <c r="I181" s="1075"/>
      <c r="J181" s="1076"/>
      <c r="K181" s="1076"/>
      <c r="L181" s="645">
        <f>O181</f>
        <v>3990</v>
      </c>
      <c r="M181" s="645">
        <f>P181</f>
        <v>3490</v>
      </c>
      <c r="N181" s="645">
        <f>Q181</f>
        <v>2600</v>
      </c>
      <c r="O181" s="646">
        <f>VLOOKUP($A181,'КРАТКИЙ ПРАЙС СПЛИТЫ'!$A:$M,10,0)</f>
        <v>3990</v>
      </c>
      <c r="P181" s="647">
        <f>VLOOKUP($A181,'КРАТКИЙ ПРАЙС СПЛИТЫ'!$A:$M,11,0)</f>
        <v>3490</v>
      </c>
      <c r="Q181" s="647">
        <f>VLOOKUP($A181,'КРАТКИЙ ПРАЙС СПЛИТЫ'!$A:$M,12,0)</f>
        <v>2600</v>
      </c>
      <c r="R181" s="628">
        <f>Q181*(1-1*'Скидка '!D$7)</f>
        <v>2600</v>
      </c>
    </row>
    <row r="182" spans="1:19" ht="33.6" customHeight="1">
      <c r="A182" s="69" t="s">
        <v>252</v>
      </c>
      <c r="B182" s="69" t="s">
        <v>252</v>
      </c>
      <c r="C182" s="717" t="s">
        <v>253</v>
      </c>
      <c r="D182" s="648"/>
      <c r="E182" s="648"/>
      <c r="F182" s="1062" t="s">
        <v>255</v>
      </c>
      <c r="G182" s="1062"/>
      <c r="H182" s="1062"/>
      <c r="I182" s="1062"/>
      <c r="J182" s="1062"/>
      <c r="K182" s="1062"/>
      <c r="L182" s="1062"/>
      <c r="M182" s="649"/>
      <c r="N182" s="649"/>
      <c r="O182" s="650">
        <f>VLOOKUP(B182,'КРАТКИЙ ПРАЙС СПЛИТЫ'!A:J,10,0)</f>
        <v>12700</v>
      </c>
      <c r="P182" s="651">
        <f>VLOOKUP(B182,'КРАТКИЙ ПРАЙС СПЛИТЫ'!A:K,11,0)</f>
        <v>11800</v>
      </c>
      <c r="Q182" s="651">
        <f>VLOOKUP(B182,'КРАТКИЙ ПРАЙС СПЛИТЫ'!A:M,12,0)</f>
        <v>6950</v>
      </c>
      <c r="R182" s="628">
        <f>Q182*(1-1*'Скидка '!D$7)</f>
        <v>6950</v>
      </c>
    </row>
    <row r="183" spans="1:19" ht="67.900000000000006" customHeight="1">
      <c r="A183" s="672" t="s">
        <v>2064</v>
      </c>
      <c r="B183" s="33" t="s">
        <v>2064</v>
      </c>
      <c r="C183" s="718" t="s">
        <v>976</v>
      </c>
      <c r="D183" s="652"/>
      <c r="E183" s="652"/>
      <c r="F183" s="1061" t="s">
        <v>977</v>
      </c>
      <c r="G183" s="1061"/>
      <c r="H183" s="1061"/>
      <c r="I183" s="1061"/>
      <c r="J183" s="1061"/>
      <c r="K183" s="1061"/>
      <c r="L183" s="1061"/>
      <c r="M183" s="653"/>
      <c r="N183" s="653"/>
      <c r="O183" s="646" t="e">
        <f>VLOOKUP(B183,'КРАТКИЙ ПРАЙС СПЛИТЫ'!A:J,10,0)</f>
        <v>#N/A</v>
      </c>
      <c r="P183" s="647" t="e">
        <f>VLOOKUP(B183,'КРАТКИЙ ПРАЙС СПЛИТЫ'!A:K,11,0)</f>
        <v>#N/A</v>
      </c>
      <c r="Q183" s="647" t="e">
        <f>VLOOKUP(B183,'КРАТКИЙ ПРАЙС СПЛИТЫ'!A:M,12,0)</f>
        <v>#N/A</v>
      </c>
      <c r="R183" s="628" t="e">
        <f>Q183*(1-1*'Скидка '!D$7)</f>
        <v>#N/A</v>
      </c>
    </row>
    <row r="184" spans="1:19" ht="113.25" customHeight="1">
      <c r="Q184" s="519"/>
      <c r="R184" s="520"/>
    </row>
  </sheetData>
  <mergeCells count="655">
    <mergeCell ref="E176:E177"/>
    <mergeCell ref="E178:E179"/>
    <mergeCell ref="E39:E40"/>
    <mergeCell ref="E12:E13"/>
    <mergeCell ref="E14:E15"/>
    <mergeCell ref="E16:E17"/>
    <mergeCell ref="E18:E19"/>
    <mergeCell ref="E20:E21"/>
    <mergeCell ref="E86:E87"/>
    <mergeCell ref="E88:E89"/>
    <mergeCell ref="E90:E91"/>
    <mergeCell ref="E55:E56"/>
    <mergeCell ref="D55:D56"/>
    <mergeCell ref="F55:F56"/>
    <mergeCell ref="I55:I56"/>
    <mergeCell ref="A120:A121"/>
    <mergeCell ref="A122:A123"/>
    <mergeCell ref="A3:A4"/>
    <mergeCell ref="A14:A15"/>
    <mergeCell ref="A16:A17"/>
    <mergeCell ref="A18:A19"/>
    <mergeCell ref="G18:G19"/>
    <mergeCell ref="A74:A75"/>
    <mergeCell ref="A76:A77"/>
    <mergeCell ref="F86:F87"/>
    <mergeCell ref="G86:G87"/>
    <mergeCell ref="D86:D87"/>
    <mergeCell ref="F16:F17"/>
    <mergeCell ref="G16:G17"/>
    <mergeCell ref="A20:A21"/>
    <mergeCell ref="A39:A40"/>
    <mergeCell ref="A12:A13"/>
    <mergeCell ref="A55:A56"/>
    <mergeCell ref="H122:H123"/>
    <mergeCell ref="I122:I123"/>
    <mergeCell ref="E57:E58"/>
    <mergeCell ref="A178:A179"/>
    <mergeCell ref="A170:A171"/>
    <mergeCell ref="A172:A173"/>
    <mergeCell ref="A174:A175"/>
    <mergeCell ref="A176:A177"/>
    <mergeCell ref="A59:A60"/>
    <mergeCell ref="D59:D60"/>
    <mergeCell ref="F59:F60"/>
    <mergeCell ref="G59:G60"/>
    <mergeCell ref="F68:F69"/>
    <mergeCell ref="G68:G69"/>
    <mergeCell ref="A124:A125"/>
    <mergeCell ref="A126:A127"/>
    <mergeCell ref="A94:A95"/>
    <mergeCell ref="A130:A131"/>
    <mergeCell ref="E59:E60"/>
    <mergeCell ref="E92:E93"/>
    <mergeCell ref="E94:E95"/>
    <mergeCell ref="E120:E121"/>
    <mergeCell ref="E122:E123"/>
    <mergeCell ref="E124:E125"/>
    <mergeCell ref="E126:E127"/>
    <mergeCell ref="E128:E129"/>
    <mergeCell ref="E130:E131"/>
    <mergeCell ref="F181:K181"/>
    <mergeCell ref="A57:A58"/>
    <mergeCell ref="D57:D58"/>
    <mergeCell ref="H57:H58"/>
    <mergeCell ref="I57:I58"/>
    <mergeCell ref="A68:A69"/>
    <mergeCell ref="F180:K180"/>
    <mergeCell ref="D178:D179"/>
    <mergeCell ref="A72:A73"/>
    <mergeCell ref="A70:A71"/>
    <mergeCell ref="D72:D73"/>
    <mergeCell ref="D68:D69"/>
    <mergeCell ref="D74:D75"/>
    <mergeCell ref="D88:D89"/>
    <mergeCell ref="I86:I87"/>
    <mergeCell ref="K86:K87"/>
    <mergeCell ref="A88:A89"/>
    <mergeCell ref="A90:A91"/>
    <mergeCell ref="A92:A93"/>
    <mergeCell ref="A86:A87"/>
    <mergeCell ref="A128:A129"/>
    <mergeCell ref="H86:H87"/>
    <mergeCell ref="H72:H73"/>
    <mergeCell ref="I72:I73"/>
    <mergeCell ref="O59:O60"/>
    <mergeCell ref="D76:D77"/>
    <mergeCell ref="K59:K60"/>
    <mergeCell ref="D70:D71"/>
    <mergeCell ref="F70:F71"/>
    <mergeCell ref="G70:G71"/>
    <mergeCell ref="H70:H71"/>
    <mergeCell ref="I70:I71"/>
    <mergeCell ref="O70:O71"/>
    <mergeCell ref="K70:K71"/>
    <mergeCell ref="O68:O69"/>
    <mergeCell ref="K68:K69"/>
    <mergeCell ref="H59:H60"/>
    <mergeCell ref="I59:I60"/>
    <mergeCell ref="H68:H69"/>
    <mergeCell ref="I68:I69"/>
    <mergeCell ref="Q70:Q71"/>
    <mergeCell ref="F76:F77"/>
    <mergeCell ref="G76:G77"/>
    <mergeCell ref="H76:H77"/>
    <mergeCell ref="I76:I77"/>
    <mergeCell ref="E72:E73"/>
    <mergeCell ref="E70:E71"/>
    <mergeCell ref="E68:E69"/>
    <mergeCell ref="O76:O77"/>
    <mergeCell ref="K74:K75"/>
    <mergeCell ref="K76:K77"/>
    <mergeCell ref="F72:F73"/>
    <mergeCell ref="G72:G73"/>
    <mergeCell ref="I74:I75"/>
    <mergeCell ref="O74:O75"/>
    <mergeCell ref="H74:H75"/>
    <mergeCell ref="E76:E77"/>
    <mergeCell ref="E74:E75"/>
    <mergeCell ref="F74:F75"/>
    <mergeCell ref="G74:G75"/>
    <mergeCell ref="R12:R13"/>
    <mergeCell ref="D16:D17"/>
    <mergeCell ref="K16:K17"/>
    <mergeCell ref="K18:K19"/>
    <mergeCell ref="R14:R15"/>
    <mergeCell ref="D20:D21"/>
    <mergeCell ref="O20:O21"/>
    <mergeCell ref="O16:O17"/>
    <mergeCell ref="P20:P21"/>
    <mergeCell ref="F12:F13"/>
    <mergeCell ref="F18:F19"/>
    <mergeCell ref="D12:D13"/>
    <mergeCell ref="H12:H13"/>
    <mergeCell ref="H14:H15"/>
    <mergeCell ref="I12:I13"/>
    <mergeCell ref="I14:I15"/>
    <mergeCell ref="D14:D15"/>
    <mergeCell ref="I20:I21"/>
    <mergeCell ref="G12:G13"/>
    <mergeCell ref="F14:F15"/>
    <mergeCell ref="G14:G15"/>
    <mergeCell ref="P16:P17"/>
    <mergeCell ref="Q16:Q17"/>
    <mergeCell ref="I16:I17"/>
    <mergeCell ref="C1:I1"/>
    <mergeCell ref="J1:K1"/>
    <mergeCell ref="P2:Q2"/>
    <mergeCell ref="B3:B4"/>
    <mergeCell ref="C3:C4"/>
    <mergeCell ref="D3:D4"/>
    <mergeCell ref="F3:G3"/>
    <mergeCell ref="I3:I4"/>
    <mergeCell ref="H3:H4"/>
    <mergeCell ref="K3:K4"/>
    <mergeCell ref="O3:O4"/>
    <mergeCell ref="P3:P4"/>
    <mergeCell ref="E3:E4"/>
    <mergeCell ref="Q5:R5"/>
    <mergeCell ref="Q6:R6"/>
    <mergeCell ref="O14:O15"/>
    <mergeCell ref="P14:P15"/>
    <mergeCell ref="D39:D40"/>
    <mergeCell ref="F39:F40"/>
    <mergeCell ref="G39:G40"/>
    <mergeCell ref="H39:H40"/>
    <mergeCell ref="I39:I40"/>
    <mergeCell ref="O39:O40"/>
    <mergeCell ref="P39:P40"/>
    <mergeCell ref="Q39:Q40"/>
    <mergeCell ref="R39:R40"/>
    <mergeCell ref="Q20:Q21"/>
    <mergeCell ref="Q14:Q15"/>
    <mergeCell ref="K12:K13"/>
    <mergeCell ref="O12:O13"/>
    <mergeCell ref="P12:P13"/>
    <mergeCell ref="Q12:Q13"/>
    <mergeCell ref="K14:K15"/>
    <mergeCell ref="H18:H19"/>
    <mergeCell ref="I18:I19"/>
    <mergeCell ref="D18:D19"/>
    <mergeCell ref="H16:H17"/>
    <mergeCell ref="F183:L183"/>
    <mergeCell ref="F182:L182"/>
    <mergeCell ref="D90:D91"/>
    <mergeCell ref="F90:F91"/>
    <mergeCell ref="O124:O125"/>
    <mergeCell ref="G170:G171"/>
    <mergeCell ref="H170:H171"/>
    <mergeCell ref="D172:D173"/>
    <mergeCell ref="F172:F173"/>
    <mergeCell ref="G172:G173"/>
    <mergeCell ref="H172:H173"/>
    <mergeCell ref="I172:I173"/>
    <mergeCell ref="K172:K173"/>
    <mergeCell ref="O172:O173"/>
    <mergeCell ref="F170:F171"/>
    <mergeCell ref="G130:G131"/>
    <mergeCell ref="G90:G91"/>
    <mergeCell ref="H90:H91"/>
    <mergeCell ref="I90:I91"/>
    <mergeCell ref="K90:K91"/>
    <mergeCell ref="O90:O91"/>
    <mergeCell ref="D176:D177"/>
    <mergeCell ref="F176:F177"/>
    <mergeCell ref="G176:G177"/>
    <mergeCell ref="Q61:R61"/>
    <mergeCell ref="R68:R69"/>
    <mergeCell ref="R18:R19"/>
    <mergeCell ref="P57:P58"/>
    <mergeCell ref="Q57:Q58"/>
    <mergeCell ref="R57:R58"/>
    <mergeCell ref="R59:R60"/>
    <mergeCell ref="R76:R77"/>
    <mergeCell ref="P72:P73"/>
    <mergeCell ref="Q72:Q73"/>
    <mergeCell ref="R72:R73"/>
    <mergeCell ref="P74:P75"/>
    <mergeCell ref="Q74:Q75"/>
    <mergeCell ref="R74:R75"/>
    <mergeCell ref="P68:P69"/>
    <mergeCell ref="Q68:Q69"/>
    <mergeCell ref="P59:P60"/>
    <mergeCell ref="Q59:Q60"/>
    <mergeCell ref="Q33:R33"/>
    <mergeCell ref="Q34:R34"/>
    <mergeCell ref="P55:P56"/>
    <mergeCell ref="Q55:Q56"/>
    <mergeCell ref="P70:P71"/>
    <mergeCell ref="R70:R71"/>
    <mergeCell ref="P86:P87"/>
    <mergeCell ref="Q86:Q87"/>
    <mergeCell ref="R86:R87"/>
    <mergeCell ref="P76:P77"/>
    <mergeCell ref="Q76:Q77"/>
    <mergeCell ref="O72:O73"/>
    <mergeCell ref="K72:K73"/>
    <mergeCell ref="F88:F89"/>
    <mergeCell ref="G88:G89"/>
    <mergeCell ref="H88:H89"/>
    <mergeCell ref="I88:I89"/>
    <mergeCell ref="K88:K89"/>
    <mergeCell ref="O88:O89"/>
    <mergeCell ref="P88:P89"/>
    <mergeCell ref="Q88:Q89"/>
    <mergeCell ref="R88:R89"/>
    <mergeCell ref="Q78:R78"/>
    <mergeCell ref="O86:O87"/>
    <mergeCell ref="Q49:R49"/>
    <mergeCell ref="H20:H21"/>
    <mergeCell ref="F20:F21"/>
    <mergeCell ref="G20:G21"/>
    <mergeCell ref="F57:F58"/>
    <mergeCell ref="G57:G58"/>
    <mergeCell ref="R16:R17"/>
    <mergeCell ref="P18:P19"/>
    <mergeCell ref="Q18:Q19"/>
    <mergeCell ref="R20:R21"/>
    <mergeCell ref="K20:K21"/>
    <mergeCell ref="K39:K40"/>
    <mergeCell ref="R55:R56"/>
    <mergeCell ref="O18:O19"/>
    <mergeCell ref="H55:H56"/>
    <mergeCell ref="K55:K56"/>
    <mergeCell ref="G55:G56"/>
    <mergeCell ref="O57:O58"/>
    <mergeCell ref="K57:K58"/>
    <mergeCell ref="O55:O56"/>
    <mergeCell ref="P23:P24"/>
    <mergeCell ref="Q23:Q24"/>
    <mergeCell ref="R23:R24"/>
    <mergeCell ref="P25:P26"/>
    <mergeCell ref="P90:P91"/>
    <mergeCell ref="Q90:Q91"/>
    <mergeCell ref="R90:R91"/>
    <mergeCell ref="R92:R93"/>
    <mergeCell ref="R94:R95"/>
    <mergeCell ref="D92:D93"/>
    <mergeCell ref="F92:F93"/>
    <mergeCell ref="G92:G93"/>
    <mergeCell ref="H92:H93"/>
    <mergeCell ref="I92:I93"/>
    <mergeCell ref="K92:K93"/>
    <mergeCell ref="O92:O93"/>
    <mergeCell ref="P92:P93"/>
    <mergeCell ref="Q92:Q93"/>
    <mergeCell ref="D94:D95"/>
    <mergeCell ref="F94:F95"/>
    <mergeCell ref="G94:G95"/>
    <mergeCell ref="H94:H95"/>
    <mergeCell ref="I94:I95"/>
    <mergeCell ref="K94:K95"/>
    <mergeCell ref="O94:O95"/>
    <mergeCell ref="P94:P95"/>
    <mergeCell ref="Q94:Q95"/>
    <mergeCell ref="K122:K123"/>
    <mergeCell ref="O122:O123"/>
    <mergeCell ref="P122:P123"/>
    <mergeCell ref="Q122:Q123"/>
    <mergeCell ref="R122:R123"/>
    <mergeCell ref="D120:D121"/>
    <mergeCell ref="F120:F121"/>
    <mergeCell ref="G120:G121"/>
    <mergeCell ref="H120:H121"/>
    <mergeCell ref="I120:I121"/>
    <mergeCell ref="K120:K121"/>
    <mergeCell ref="O120:O121"/>
    <mergeCell ref="P120:P121"/>
    <mergeCell ref="Q120:Q121"/>
    <mergeCell ref="Q113:R113"/>
    <mergeCell ref="R124:R125"/>
    <mergeCell ref="D126:D127"/>
    <mergeCell ref="F126:F127"/>
    <mergeCell ref="G126:G127"/>
    <mergeCell ref="H126:H127"/>
    <mergeCell ref="I126:I127"/>
    <mergeCell ref="K126:K127"/>
    <mergeCell ref="O126:O127"/>
    <mergeCell ref="P126:P127"/>
    <mergeCell ref="Q126:Q127"/>
    <mergeCell ref="R126:R127"/>
    <mergeCell ref="D124:D125"/>
    <mergeCell ref="F124:F125"/>
    <mergeCell ref="G124:G125"/>
    <mergeCell ref="H124:H125"/>
    <mergeCell ref="I124:I125"/>
    <mergeCell ref="K124:K125"/>
    <mergeCell ref="P124:P125"/>
    <mergeCell ref="Q124:Q125"/>
    <mergeCell ref="R120:R121"/>
    <mergeCell ref="D122:D123"/>
    <mergeCell ref="F122:F123"/>
    <mergeCell ref="G122:G123"/>
    <mergeCell ref="D170:D171"/>
    <mergeCell ref="I130:I131"/>
    <mergeCell ref="K130:K131"/>
    <mergeCell ref="E170:E171"/>
    <mergeCell ref="E172:E173"/>
    <mergeCell ref="E174:E175"/>
    <mergeCell ref="D130:D131"/>
    <mergeCell ref="F130:F131"/>
    <mergeCell ref="P160:P161"/>
    <mergeCell ref="P162:P163"/>
    <mergeCell ref="P172:P173"/>
    <mergeCell ref="P140:P141"/>
    <mergeCell ref="P144:P145"/>
    <mergeCell ref="Q172:Q173"/>
    <mergeCell ref="D174:D175"/>
    <mergeCell ref="F174:F175"/>
    <mergeCell ref="G174:G175"/>
    <mergeCell ref="H174:H175"/>
    <mergeCell ref="I174:I175"/>
    <mergeCell ref="K174:K175"/>
    <mergeCell ref="O174:O175"/>
    <mergeCell ref="P174:P175"/>
    <mergeCell ref="Q174:Q175"/>
    <mergeCell ref="R172:R173"/>
    <mergeCell ref="R174:R175"/>
    <mergeCell ref="R128:R129"/>
    <mergeCell ref="R170:R171"/>
    <mergeCell ref="K170:K171"/>
    <mergeCell ref="O170:O171"/>
    <mergeCell ref="P170:P171"/>
    <mergeCell ref="Q170:Q171"/>
    <mergeCell ref="I170:I171"/>
    <mergeCell ref="Q128:Q129"/>
    <mergeCell ref="Q164:R164"/>
    <mergeCell ref="Q130:Q131"/>
    <mergeCell ref="R130:R131"/>
    <mergeCell ref="O130:O131"/>
    <mergeCell ref="Q148:R148"/>
    <mergeCell ref="P154:P155"/>
    <mergeCell ref="Q154:Q155"/>
    <mergeCell ref="R154:R155"/>
    <mergeCell ref="P156:P157"/>
    <mergeCell ref="Q156:Q157"/>
    <mergeCell ref="R156:R157"/>
    <mergeCell ref="P158:P159"/>
    <mergeCell ref="Q158:Q159"/>
    <mergeCell ref="R158:R159"/>
    <mergeCell ref="R178:R179"/>
    <mergeCell ref="R176:R177"/>
    <mergeCell ref="P176:P177"/>
    <mergeCell ref="Q176:Q177"/>
    <mergeCell ref="F178:F179"/>
    <mergeCell ref="G178:G179"/>
    <mergeCell ref="H178:H179"/>
    <mergeCell ref="I178:I179"/>
    <mergeCell ref="K178:K179"/>
    <mergeCell ref="O178:O179"/>
    <mergeCell ref="P178:P179"/>
    <mergeCell ref="Q178:Q179"/>
    <mergeCell ref="H176:H177"/>
    <mergeCell ref="I176:I177"/>
    <mergeCell ref="K176:K177"/>
    <mergeCell ref="O176:O177"/>
    <mergeCell ref="D128:D129"/>
    <mergeCell ref="F128:F129"/>
    <mergeCell ref="G128:G129"/>
    <mergeCell ref="H128:H129"/>
    <mergeCell ref="I128:I129"/>
    <mergeCell ref="K128:K129"/>
    <mergeCell ref="O128:O129"/>
    <mergeCell ref="P128:P129"/>
    <mergeCell ref="P130:P131"/>
    <mergeCell ref="H130:H131"/>
    <mergeCell ref="A154:A155"/>
    <mergeCell ref="D154:D155"/>
    <mergeCell ref="E154:E155"/>
    <mergeCell ref="F154:F155"/>
    <mergeCell ref="G154:G155"/>
    <mergeCell ref="H154:H155"/>
    <mergeCell ref="I154:I155"/>
    <mergeCell ref="K154:K155"/>
    <mergeCell ref="O154:O155"/>
    <mergeCell ref="A156:A157"/>
    <mergeCell ref="D156:D157"/>
    <mergeCell ref="E156:E157"/>
    <mergeCell ref="F156:F157"/>
    <mergeCell ref="G156:G157"/>
    <mergeCell ref="H156:H157"/>
    <mergeCell ref="I156:I157"/>
    <mergeCell ref="K156:K157"/>
    <mergeCell ref="O156:O157"/>
    <mergeCell ref="R160:R161"/>
    <mergeCell ref="A158:A159"/>
    <mergeCell ref="D158:D159"/>
    <mergeCell ref="E158:E159"/>
    <mergeCell ref="F158:F159"/>
    <mergeCell ref="G158:G159"/>
    <mergeCell ref="H158:H159"/>
    <mergeCell ref="I158:I159"/>
    <mergeCell ref="K158:K159"/>
    <mergeCell ref="O158:O159"/>
    <mergeCell ref="A160:A161"/>
    <mergeCell ref="D160:D161"/>
    <mergeCell ref="E160:E161"/>
    <mergeCell ref="F160:F161"/>
    <mergeCell ref="G160:G161"/>
    <mergeCell ref="H160:H161"/>
    <mergeCell ref="I160:I161"/>
    <mergeCell ref="K160:K161"/>
    <mergeCell ref="O160:O161"/>
    <mergeCell ref="Q160:Q161"/>
    <mergeCell ref="R162:R163"/>
    <mergeCell ref="A162:A163"/>
    <mergeCell ref="D162:D163"/>
    <mergeCell ref="E162:E163"/>
    <mergeCell ref="F162:F163"/>
    <mergeCell ref="G162:G163"/>
    <mergeCell ref="H162:H163"/>
    <mergeCell ref="I162:I163"/>
    <mergeCell ref="K162:K163"/>
    <mergeCell ref="O162:O163"/>
    <mergeCell ref="Q162:Q163"/>
    <mergeCell ref="Q132:R132"/>
    <mergeCell ref="A138:A139"/>
    <mergeCell ref="D138:D139"/>
    <mergeCell ref="E138:E139"/>
    <mergeCell ref="F138:F139"/>
    <mergeCell ref="G138:G139"/>
    <mergeCell ref="H138:H139"/>
    <mergeCell ref="I138:I139"/>
    <mergeCell ref="K138:K139"/>
    <mergeCell ref="O138:O139"/>
    <mergeCell ref="P138:P139"/>
    <mergeCell ref="Q138:Q139"/>
    <mergeCell ref="R138:R139"/>
    <mergeCell ref="Q140:Q141"/>
    <mergeCell ref="R140:R141"/>
    <mergeCell ref="A142:A143"/>
    <mergeCell ref="D142:D143"/>
    <mergeCell ref="E142:E143"/>
    <mergeCell ref="F142:F143"/>
    <mergeCell ref="G142:G143"/>
    <mergeCell ref="H142:H143"/>
    <mergeCell ref="I142:I143"/>
    <mergeCell ref="K142:K143"/>
    <mergeCell ref="O142:O143"/>
    <mergeCell ref="P142:P143"/>
    <mergeCell ref="Q142:Q143"/>
    <mergeCell ref="R142:R143"/>
    <mergeCell ref="A140:A141"/>
    <mergeCell ref="D140:D141"/>
    <mergeCell ref="E140:E141"/>
    <mergeCell ref="F140:F141"/>
    <mergeCell ref="G140:G141"/>
    <mergeCell ref="H140:H141"/>
    <mergeCell ref="I140:I141"/>
    <mergeCell ref="K140:K141"/>
    <mergeCell ref="O140:O141"/>
    <mergeCell ref="Q144:Q145"/>
    <mergeCell ref="R144:R145"/>
    <mergeCell ref="A146:A147"/>
    <mergeCell ref="D146:D147"/>
    <mergeCell ref="E146:E147"/>
    <mergeCell ref="F146:F147"/>
    <mergeCell ref="G146:G147"/>
    <mergeCell ref="H146:H147"/>
    <mergeCell ref="I146:I147"/>
    <mergeCell ref="K146:K147"/>
    <mergeCell ref="O146:O147"/>
    <mergeCell ref="P146:P147"/>
    <mergeCell ref="Q146:Q147"/>
    <mergeCell ref="R146:R147"/>
    <mergeCell ref="A144:A145"/>
    <mergeCell ref="D144:D145"/>
    <mergeCell ref="E144:E145"/>
    <mergeCell ref="F144:F145"/>
    <mergeCell ref="G144:G145"/>
    <mergeCell ref="H144:H145"/>
    <mergeCell ref="I144:I145"/>
    <mergeCell ref="K144:K145"/>
    <mergeCell ref="O144:O145"/>
    <mergeCell ref="Q96:R96"/>
    <mergeCell ref="A103:A104"/>
    <mergeCell ref="D103:D104"/>
    <mergeCell ref="E103:E104"/>
    <mergeCell ref="F103:F104"/>
    <mergeCell ref="G103:G104"/>
    <mergeCell ref="H103:H104"/>
    <mergeCell ref="I103:I104"/>
    <mergeCell ref="K103:K104"/>
    <mergeCell ref="O103:O104"/>
    <mergeCell ref="P103:P104"/>
    <mergeCell ref="Q103:Q104"/>
    <mergeCell ref="R103:R104"/>
    <mergeCell ref="O105:O106"/>
    <mergeCell ref="P105:P106"/>
    <mergeCell ref="Q105:Q106"/>
    <mergeCell ref="R105:R106"/>
    <mergeCell ref="A107:A108"/>
    <mergeCell ref="D107:D108"/>
    <mergeCell ref="E107:E108"/>
    <mergeCell ref="F107:F108"/>
    <mergeCell ref="G107:G108"/>
    <mergeCell ref="H107:H108"/>
    <mergeCell ref="I107:I108"/>
    <mergeCell ref="K107:K108"/>
    <mergeCell ref="O107:O108"/>
    <mergeCell ref="P107:P108"/>
    <mergeCell ref="Q107:Q108"/>
    <mergeCell ref="R107:R108"/>
    <mergeCell ref="A105:A106"/>
    <mergeCell ref="D105:D106"/>
    <mergeCell ref="E105:E106"/>
    <mergeCell ref="F105:F106"/>
    <mergeCell ref="G105:G106"/>
    <mergeCell ref="H105:H106"/>
    <mergeCell ref="I105:I106"/>
    <mergeCell ref="K105:K106"/>
    <mergeCell ref="P109:P110"/>
    <mergeCell ref="Q109:Q110"/>
    <mergeCell ref="R109:R110"/>
    <mergeCell ref="A111:A112"/>
    <mergeCell ref="D111:D112"/>
    <mergeCell ref="E111:E112"/>
    <mergeCell ref="F111:F112"/>
    <mergeCell ref="G111:G112"/>
    <mergeCell ref="H111:H112"/>
    <mergeCell ref="I111:I112"/>
    <mergeCell ref="K111:K112"/>
    <mergeCell ref="O111:O112"/>
    <mergeCell ref="P111:P112"/>
    <mergeCell ref="Q111:Q112"/>
    <mergeCell ref="R111:R112"/>
    <mergeCell ref="A109:A110"/>
    <mergeCell ref="D109:D110"/>
    <mergeCell ref="E109:E110"/>
    <mergeCell ref="F109:F110"/>
    <mergeCell ref="G109:G110"/>
    <mergeCell ref="H109:H110"/>
    <mergeCell ref="I109:I110"/>
    <mergeCell ref="K109:K110"/>
    <mergeCell ref="O109:O110"/>
    <mergeCell ref="A23:A24"/>
    <mergeCell ref="D23:D24"/>
    <mergeCell ref="E23:E24"/>
    <mergeCell ref="F23:F24"/>
    <mergeCell ref="G23:G24"/>
    <mergeCell ref="H23:H24"/>
    <mergeCell ref="I23:I24"/>
    <mergeCell ref="K23:K24"/>
    <mergeCell ref="O23:O24"/>
    <mergeCell ref="Q25:Q26"/>
    <mergeCell ref="R25:R26"/>
    <mergeCell ref="A27:A28"/>
    <mergeCell ref="D27:D28"/>
    <mergeCell ref="E27:E28"/>
    <mergeCell ref="F27:F28"/>
    <mergeCell ref="G27:G28"/>
    <mergeCell ref="H27:H28"/>
    <mergeCell ref="I27:I28"/>
    <mergeCell ref="K27:K28"/>
    <mergeCell ref="O27:O28"/>
    <mergeCell ref="P27:P28"/>
    <mergeCell ref="Q27:Q28"/>
    <mergeCell ref="R27:R28"/>
    <mergeCell ref="A25:A26"/>
    <mergeCell ref="D25:D26"/>
    <mergeCell ref="E25:E26"/>
    <mergeCell ref="F25:F26"/>
    <mergeCell ref="G25:G26"/>
    <mergeCell ref="H25:H26"/>
    <mergeCell ref="I25:I26"/>
    <mergeCell ref="K25:K26"/>
    <mergeCell ref="O25:O26"/>
    <mergeCell ref="P29:P30"/>
    <mergeCell ref="Q29:Q30"/>
    <mergeCell ref="R29:R30"/>
    <mergeCell ref="A31:A32"/>
    <mergeCell ref="D31:D32"/>
    <mergeCell ref="E31:E32"/>
    <mergeCell ref="F31:F32"/>
    <mergeCell ref="G31:G32"/>
    <mergeCell ref="H31:H32"/>
    <mergeCell ref="I31:I32"/>
    <mergeCell ref="K31:K32"/>
    <mergeCell ref="O31:O32"/>
    <mergeCell ref="P31:P32"/>
    <mergeCell ref="Q31:Q32"/>
    <mergeCell ref="R31:R32"/>
    <mergeCell ref="A29:A30"/>
    <mergeCell ref="D29:D30"/>
    <mergeCell ref="E29:E30"/>
    <mergeCell ref="F29:F30"/>
    <mergeCell ref="G29:G30"/>
    <mergeCell ref="H29:H30"/>
    <mergeCell ref="I29:I30"/>
    <mergeCell ref="K29:K30"/>
    <mergeCell ref="O29:O30"/>
    <mergeCell ref="A47:A48"/>
    <mergeCell ref="G42:I42"/>
    <mergeCell ref="Q41:R41"/>
    <mergeCell ref="Q42:R42"/>
    <mergeCell ref="D47:D48"/>
    <mergeCell ref="E47:E48"/>
    <mergeCell ref="F47:F48"/>
    <mergeCell ref="G47:G48"/>
    <mergeCell ref="H47:H48"/>
    <mergeCell ref="I47:I48"/>
    <mergeCell ref="K47:K48"/>
    <mergeCell ref="O47:O48"/>
    <mergeCell ref="P47:P48"/>
    <mergeCell ref="Q47:Q48"/>
    <mergeCell ref="R47:R48"/>
    <mergeCell ref="S178:S179"/>
    <mergeCell ref="S154:S155"/>
    <mergeCell ref="S156:S157"/>
    <mergeCell ref="S158:S159"/>
    <mergeCell ref="S160:S161"/>
    <mergeCell ref="S162:S163"/>
    <mergeCell ref="S170:S171"/>
    <mergeCell ref="S172:S173"/>
    <mergeCell ref="S174:S175"/>
    <mergeCell ref="S176:S177"/>
  </mergeCells>
  <hyperlinks>
    <hyperlink ref="Q5" r:id="rId1" xr:uid="{00000000-0004-0000-0200-000000000000}"/>
    <hyperlink ref="Q61" r:id="rId2" xr:uid="{00000000-0004-0000-0200-000001000000}"/>
    <hyperlink ref="Q49" r:id="rId3" xr:uid="{00000000-0004-0000-0200-000002000000}"/>
    <hyperlink ref="Q49:R49" r:id="rId4" display="УЗНАТЬ БОЛЬШЕ" xr:uid="{00000000-0004-0000-0200-000003000000}"/>
    <hyperlink ref="Q61:R61" r:id="rId5" display="УЗНАТЬ БОЛЬШЕ" xr:uid="{00000000-0004-0000-0200-000004000000}"/>
    <hyperlink ref="Q33" r:id="rId6" xr:uid="{00000000-0004-0000-0200-000005000000}"/>
    <hyperlink ref="Q33:R33" r:id="rId7" display="УЗНАТЬ БОЛЬШЕ" xr:uid="{00000000-0004-0000-0200-000006000000}"/>
    <hyperlink ref="Q164:R164" r:id="rId8" display="УЗНАТЬ БОЛЬШЕ" xr:uid="{00000000-0004-0000-0200-000007000000}"/>
    <hyperlink ref="Q113" r:id="rId9" xr:uid="{00000000-0004-0000-0200-000008000000}"/>
    <hyperlink ref="Q113:R113" r:id="rId10" display="УЗНАТЬ БОЛЬШЕ" xr:uid="{00000000-0004-0000-0200-000009000000}"/>
    <hyperlink ref="Q132" r:id="rId11" xr:uid="{00000000-0004-0000-0200-00000A000000}"/>
    <hyperlink ref="Q132:R132" r:id="rId12" display="УЗНАТЬ БОЛЬШЕ" xr:uid="{00000000-0004-0000-0200-00000B000000}"/>
    <hyperlink ref="Q6:R6" r:id="rId13" display="СМОТРЕТЬ ВИДЕО" xr:uid="{00000000-0004-0000-0200-00000C000000}"/>
    <hyperlink ref="Q96:R96" r:id="rId14" display="УЗНАТЬ БОЛЬШЕ" xr:uid="{00000000-0004-0000-0200-00000D000000}"/>
    <hyperlink ref="Q78:R78" r:id="rId15" display="УЗНАТЬ БОЛЬШЕ" xr:uid="{00000000-0004-0000-0200-00000E000000}"/>
    <hyperlink ref="Q148:R148" r:id="rId16" display="УЗНАТЬ БОЛЬШЕ" xr:uid="{00000000-0004-0000-0200-00000F000000}"/>
    <hyperlink ref="Q41" r:id="rId17" xr:uid="{00000000-0004-0000-0200-000010000000}"/>
    <hyperlink ref="Q41:R41" r:id="rId18" display="УЗНАТЬ БОЛЬШЕ" xr:uid="{00000000-0004-0000-0200-000011000000}"/>
  </hyperlinks>
  <printOptions horizontalCentered="1"/>
  <pageMargins left="0.23622047244094491" right="0.23622047244094491" top="0.74803149606299213" bottom="0.74803149606299213" header="0.31496062992125984" footer="0.31496062992125984"/>
  <pageSetup scale="47" fitToHeight="0" orientation="portrait" r:id="rId19"/>
  <headerFooter alignWithMargins="0"/>
  <rowBreaks count="2" manualBreakCount="2">
    <brk id="77" min="2" max="17" man="1"/>
    <brk id="163" min="2" max="17" man="1"/>
  </rowBreaks>
  <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27"/>
  <sheetViews>
    <sheetView view="pageBreakPreview" zoomScale="55" zoomScaleNormal="60" zoomScaleSheetLayoutView="55" workbookViewId="0">
      <pane xSplit="4" ySplit="4" topLeftCell="E23" activePane="bottomRight" state="frozen"/>
      <selection activeCell="R160" sqref="R160"/>
      <selection pane="topRight" activeCell="R160" sqref="R160"/>
      <selection pane="bottomLeft" activeCell="R160" sqref="R160"/>
      <selection pane="bottomRight" activeCell="O40" sqref="O40"/>
    </sheetView>
  </sheetViews>
  <sheetFormatPr defaultColWidth="9.140625" defaultRowHeight="21" outlineLevelCol="1"/>
  <cols>
    <col min="1" max="1" width="17.42578125" style="21" hidden="1" customWidth="1" outlineLevel="1"/>
    <col min="2" max="2" width="25.140625" style="21" hidden="1" customWidth="1" outlineLevel="1"/>
    <col min="3" max="3" width="23.42578125" style="28" customWidth="1" collapsed="1"/>
    <col min="4" max="4" width="25.85546875" style="28" customWidth="1"/>
    <col min="5" max="5" width="19.140625" style="28" customWidth="1"/>
    <col min="6" max="6" width="17.5703125" style="29" customWidth="1"/>
    <col min="7" max="7" width="16.42578125" style="29" customWidth="1"/>
    <col min="8" max="8" width="32.5703125" style="29" customWidth="1"/>
    <col min="9" max="9" width="21.7109375" style="29" customWidth="1"/>
    <col min="10" max="10" width="15.28515625" style="29" customWidth="1"/>
    <col min="11" max="11" width="16" style="29" hidden="1" customWidth="1" outlineLevel="1"/>
    <col min="12" max="12" width="12.5703125" style="29" hidden="1" customWidth="1" outlineLevel="1"/>
    <col min="13" max="13" width="12.5703125" style="49" hidden="1" customWidth="1" outlineLevel="1"/>
    <col min="14" max="14" width="12.5703125" style="49" customWidth="1" collapsed="1"/>
    <col min="15" max="15" width="13.42578125" style="49" customWidth="1"/>
    <col min="16" max="16" width="13.42578125" style="29" customWidth="1"/>
    <col min="17" max="17" width="15.7109375" style="30" customWidth="1"/>
    <col min="18" max="18" width="16.5703125" style="21" customWidth="1"/>
    <col min="19" max="19" width="21.28515625" style="21" customWidth="1"/>
    <col min="20" max="20" width="18.42578125" style="21" customWidth="1"/>
    <col min="21" max="16384" width="9.140625" style="21"/>
  </cols>
  <sheetData>
    <row r="1" spans="1:20" ht="99.95" customHeight="1">
      <c r="A1" s="20"/>
      <c r="B1" s="19"/>
      <c r="C1" s="973"/>
      <c r="D1" s="973"/>
      <c r="E1" s="973"/>
      <c r="F1" s="973"/>
      <c r="G1" s="973"/>
      <c r="H1" s="973"/>
      <c r="I1" s="973"/>
      <c r="J1" s="973"/>
      <c r="K1" s="46"/>
      <c r="L1" s="46"/>
      <c r="M1" s="46"/>
      <c r="N1" s="20"/>
      <c r="O1" s="19"/>
      <c r="P1" s="19"/>
      <c r="Q1" s="19"/>
    </row>
    <row r="2" spans="1:20" s="118" customFormat="1" ht="21.75" customHeight="1">
      <c r="A2" s="110"/>
      <c r="B2" s="115"/>
      <c r="C2" s="109" t="str">
        <f>'КРАТКИЙ ПРАЙС СПЛИТЫ'!B2</f>
        <v>ПРАЙС-ЛИСТ ДЕЙСТВИТЕЛЕН С 01.01.2026</v>
      </c>
      <c r="D2" s="115"/>
      <c r="E2" s="128"/>
      <c r="F2" s="128"/>
      <c r="G2" s="129"/>
      <c r="H2" s="122"/>
      <c r="I2" s="122"/>
      <c r="J2" s="110"/>
      <c r="K2" s="116"/>
      <c r="L2" s="116"/>
      <c r="M2" s="116"/>
      <c r="N2" s="110"/>
      <c r="O2" s="1063"/>
      <c r="P2" s="1063"/>
      <c r="Q2" s="117"/>
    </row>
    <row r="3" spans="1:20" ht="53.25" customHeight="1">
      <c r="A3" s="969" t="s">
        <v>423</v>
      </c>
      <c r="B3" s="1110" t="s">
        <v>422</v>
      </c>
      <c r="C3" s="1114" t="s">
        <v>114</v>
      </c>
      <c r="D3" s="1115" t="s">
        <v>115</v>
      </c>
      <c r="E3" s="1111" t="s">
        <v>3</v>
      </c>
      <c r="F3" s="1111"/>
      <c r="G3" s="1112" t="s">
        <v>48</v>
      </c>
      <c r="H3" s="1116" t="s">
        <v>426</v>
      </c>
      <c r="I3" s="174" t="s">
        <v>750</v>
      </c>
      <c r="J3" s="1112" t="s">
        <v>434</v>
      </c>
      <c r="K3" s="91" t="s">
        <v>116</v>
      </c>
      <c r="L3" s="91" t="s">
        <v>37</v>
      </c>
      <c r="M3" s="91" t="s">
        <v>405</v>
      </c>
      <c r="N3" s="1113" t="s">
        <v>116</v>
      </c>
      <c r="O3" s="1113" t="s">
        <v>37</v>
      </c>
      <c r="P3" s="175" t="s">
        <v>405</v>
      </c>
      <c r="Q3" s="175" t="s">
        <v>55</v>
      </c>
    </row>
    <row r="4" spans="1:20" ht="21" customHeight="1">
      <c r="A4" s="969"/>
      <c r="B4" s="1110"/>
      <c r="C4" s="1114"/>
      <c r="D4" s="1115"/>
      <c r="E4" s="119" t="s">
        <v>8</v>
      </c>
      <c r="F4" s="119" t="s">
        <v>9</v>
      </c>
      <c r="G4" s="1112"/>
      <c r="H4" s="1116"/>
      <c r="I4" s="174" t="s">
        <v>4</v>
      </c>
      <c r="J4" s="1112"/>
      <c r="K4" s="91" t="s">
        <v>300</v>
      </c>
      <c r="L4" s="91" t="s">
        <v>300</v>
      </c>
      <c r="M4" s="91" t="s">
        <v>300</v>
      </c>
      <c r="N4" s="1113"/>
      <c r="O4" s="1113"/>
      <c r="P4" s="89" t="s">
        <v>0</v>
      </c>
      <c r="Q4" s="89" t="s">
        <v>0</v>
      </c>
    </row>
    <row r="5" spans="1:20" ht="7.5" customHeight="1" thickBot="1">
      <c r="C5" s="1089"/>
      <c r="D5" s="1090"/>
      <c r="E5" s="32"/>
      <c r="F5" s="39"/>
      <c r="G5" s="39"/>
      <c r="H5" s="39"/>
      <c r="I5" s="40"/>
      <c r="J5" s="40"/>
      <c r="K5" s="40"/>
      <c r="L5" s="40"/>
      <c r="M5" s="47"/>
      <c r="N5" s="47"/>
      <c r="O5" s="47"/>
      <c r="P5" s="40"/>
      <c r="Q5" s="40"/>
    </row>
    <row r="6" spans="1:20" ht="18" customHeight="1" thickBot="1">
      <c r="C6" s="338" t="s">
        <v>840</v>
      </c>
      <c r="D6" s="269"/>
      <c r="E6" s="250"/>
      <c r="F6" s="273"/>
      <c r="G6" s="273"/>
      <c r="H6" s="74"/>
      <c r="I6" s="306"/>
      <c r="J6" s="266"/>
      <c r="K6" s="266"/>
      <c r="L6" s="266"/>
      <c r="M6" s="339"/>
      <c r="N6" s="339"/>
      <c r="O6" s="339"/>
      <c r="P6" s="946" t="s">
        <v>117</v>
      </c>
      <c r="Q6" s="947"/>
    </row>
    <row r="7" spans="1:20" ht="18" customHeight="1" thickBot="1">
      <c r="C7" s="270"/>
      <c r="D7" s="271"/>
      <c r="E7" s="272"/>
      <c r="F7" s="353" t="s">
        <v>96</v>
      </c>
      <c r="G7" s="340"/>
      <c r="H7" s="74"/>
      <c r="I7" s="319" t="s">
        <v>120</v>
      </c>
      <c r="J7" s="341"/>
      <c r="K7" s="341"/>
      <c r="L7" s="341"/>
      <c r="M7" s="342"/>
      <c r="N7" s="342"/>
      <c r="O7" s="342"/>
      <c r="P7" s="946" t="s">
        <v>118</v>
      </c>
      <c r="Q7" s="947"/>
    </row>
    <row r="8" spans="1:20" ht="18" customHeight="1">
      <c r="C8" s="270"/>
      <c r="D8" s="271"/>
      <c r="E8" s="272"/>
      <c r="F8" s="353" t="s">
        <v>839</v>
      </c>
      <c r="G8" s="273"/>
      <c r="H8" s="274"/>
      <c r="I8" s="319" t="s">
        <v>415</v>
      </c>
      <c r="J8" s="188"/>
      <c r="K8" s="188"/>
      <c r="L8" s="188"/>
      <c r="M8" s="188"/>
      <c r="N8" s="188"/>
      <c r="O8" s="188"/>
      <c r="P8" s="343"/>
      <c r="Q8" s="343"/>
    </row>
    <row r="9" spans="1:20" ht="20.25" customHeight="1">
      <c r="C9" s="275"/>
      <c r="D9" s="276"/>
      <c r="E9" s="78"/>
      <c r="F9" s="261" t="s">
        <v>785</v>
      </c>
      <c r="G9" s="261"/>
      <c r="H9" s="261"/>
      <c r="I9" s="320" t="s">
        <v>841</v>
      </c>
      <c r="J9" s="188"/>
      <c r="K9" s="188"/>
      <c r="L9" s="188"/>
      <c r="M9" s="344"/>
      <c r="N9" s="344"/>
      <c r="O9" s="344"/>
      <c r="P9" s="188"/>
      <c r="Q9" s="188"/>
    </row>
    <row r="10" spans="1:20" ht="23.25" customHeight="1">
      <c r="C10" s="275"/>
      <c r="D10" s="276"/>
      <c r="E10" s="78"/>
      <c r="F10" s="261" t="s">
        <v>723</v>
      </c>
      <c r="G10" s="261"/>
      <c r="H10" s="261"/>
      <c r="I10" s="321" t="s">
        <v>119</v>
      </c>
      <c r="J10" s="343"/>
      <c r="K10" s="343"/>
      <c r="L10" s="188"/>
      <c r="M10" s="188"/>
      <c r="N10" s="188"/>
      <c r="O10" s="188"/>
      <c r="P10" s="252"/>
      <c r="Q10" s="252"/>
    </row>
    <row r="11" spans="1:20" ht="20.25" customHeight="1">
      <c r="C11" s="253"/>
      <c r="D11" s="213"/>
      <c r="E11" s="78"/>
      <c r="F11" s="261" t="s">
        <v>724</v>
      </c>
      <c r="G11" s="261"/>
      <c r="H11" s="261"/>
      <c r="I11" s="320" t="s">
        <v>887</v>
      </c>
      <c r="J11" s="188"/>
      <c r="K11" s="188"/>
      <c r="L11" s="188"/>
      <c r="M11" s="188"/>
      <c r="N11" s="188"/>
      <c r="O11" s="188"/>
      <c r="P11" s="252"/>
      <c r="Q11" s="252"/>
    </row>
    <row r="12" spans="1:20" ht="20.25" customHeight="1">
      <c r="C12" s="277"/>
      <c r="D12" s="272"/>
      <c r="E12" s="272"/>
      <c r="F12" s="261" t="s">
        <v>131</v>
      </c>
      <c r="G12" s="261"/>
      <c r="H12" s="261"/>
      <c r="I12" s="261" t="s">
        <v>1524</v>
      </c>
      <c r="J12" s="252"/>
      <c r="K12" s="252"/>
      <c r="L12" s="188"/>
      <c r="M12" s="344"/>
      <c r="N12" s="723"/>
      <c r="O12" s="344"/>
      <c r="P12" s="188"/>
      <c r="Q12" s="188"/>
    </row>
    <row r="13" spans="1:20" ht="16.5" customHeight="1">
      <c r="C13" s="345"/>
      <c r="D13" s="346"/>
      <c r="E13" s="346"/>
      <c r="F13" s="347"/>
      <c r="G13" s="347"/>
      <c r="H13" s="347"/>
      <c r="I13" s="348"/>
      <c r="J13" s="349"/>
      <c r="K13" s="349"/>
      <c r="L13" s="348"/>
      <c r="M13" s="348"/>
      <c r="N13" s="723"/>
      <c r="O13" s="348"/>
      <c r="P13" s="349"/>
      <c r="Q13" s="349"/>
    </row>
    <row r="14" spans="1:20" ht="7.5" customHeight="1">
      <c r="C14" s="1093"/>
      <c r="D14" s="1094"/>
      <c r="E14" s="14"/>
      <c r="F14" s="13"/>
      <c r="G14" s="13"/>
      <c r="H14" s="13"/>
      <c r="I14" s="12"/>
      <c r="J14" s="12"/>
      <c r="K14" s="12"/>
      <c r="L14" s="12"/>
      <c r="M14" s="50"/>
      <c r="N14" s="50"/>
      <c r="O14" s="50"/>
      <c r="P14" s="12"/>
      <c r="Q14" s="12"/>
    </row>
    <row r="15" spans="1:20" ht="14.45" customHeight="1">
      <c r="A15" s="1117" t="s">
        <v>520</v>
      </c>
      <c r="B15" s="21" t="s">
        <v>121</v>
      </c>
      <c r="C15" s="352" t="s">
        <v>125</v>
      </c>
      <c r="D15" s="1098" t="str">
        <f>VLOOKUP($A15,'КРАТКИЙ ПРАЙС СПЛИТЫ'!$A:$M,2,0)</f>
        <v>AS-10UW4RXVQF00</v>
      </c>
      <c r="E15" s="1087" t="str">
        <f>VLOOKUP($A15,'КРАТКИЙ ПРАЙС СПЛИТЫ'!$A:$M,3,0)</f>
        <v>2,6(1,0-4,0)</v>
      </c>
      <c r="F15" s="1087" t="str">
        <f>VLOOKUP($A15,'КРАТКИЙ ПРАЙС СПЛИТЫ'!$A:$M,4,0)</f>
        <v>3,2(1,6-4,2)</v>
      </c>
      <c r="G15" s="1088" t="str">
        <f>VLOOKUP($A15,'КРАТКИЙ ПРАЙС СПЛИТЫ'!$A:$M,5,0)</f>
        <v>A+++/A+++</v>
      </c>
      <c r="H15" s="1087" t="str">
        <f>VLOOKUP($A15,'КРАТКИЙ ПРАЙС СПЛИТЫ'!$A:$M,6,0)</f>
        <v>18/25/28/31/33/35/37</v>
      </c>
      <c r="I15" s="59" t="str">
        <f>VLOOKUP($A15,'КРАТКИЙ ПРАЙС СПЛИТЫ'!$A:$M,7,0)</f>
        <v>978×313×217</v>
      </c>
      <c r="J15" s="1088" t="str">
        <f>VLOOKUP($A15,'КРАТКИЙ ПРАЙС СПЛИТЫ'!$A:$M,9,0)</f>
        <v>13,5/33</v>
      </c>
      <c r="K15" s="125">
        <f>MROUND(N15*0.3,100)</f>
        <v>24300</v>
      </c>
      <c r="L15" s="125">
        <f>MROUND(O15*0.3,100)</f>
        <v>20600</v>
      </c>
      <c r="M15" s="125">
        <f t="shared" ref="M15" si="0">MROUND(P15*0.3,100)</f>
        <v>15400</v>
      </c>
      <c r="N15" s="1121">
        <f>VLOOKUP($A15,'КРАТКИЙ ПРАЙС СПЛИТЫ'!$A:$M,10,0)</f>
        <v>80990</v>
      </c>
      <c r="O15" s="1121">
        <f>VLOOKUP($A15,'КРАТКИЙ ПРАЙС СПЛИТЫ'!$A:$M,11,0)</f>
        <v>68690</v>
      </c>
      <c r="P15" s="1121">
        <f>VLOOKUP($A15,'КРАТКИЙ ПРАЙС СПЛИТЫ'!$A:$M,12,0)</f>
        <v>51200</v>
      </c>
      <c r="Q15" s="1024">
        <f>P15*(1-1*'Скидка '!D$4)</f>
        <v>51200</v>
      </c>
    </row>
    <row r="16" spans="1:20" ht="14.45" customHeight="1">
      <c r="A16" s="1103"/>
      <c r="B16" s="21" t="s">
        <v>122</v>
      </c>
      <c r="C16" s="352" t="s">
        <v>126</v>
      </c>
      <c r="D16" s="1099"/>
      <c r="E16" s="1087">
        <v>2.1</v>
      </c>
      <c r="F16" s="1087">
        <v>3.1</v>
      </c>
      <c r="G16" s="1088" t="s">
        <v>15</v>
      </c>
      <c r="H16" s="1087"/>
      <c r="I16" s="59" t="str">
        <f>VLOOKUP($A15,'КРАТКИЙ ПРАЙС СПЛИТЫ'!$A:$M,8,0)</f>
        <v>810×585×280</v>
      </c>
      <c r="J16" s="1088" t="s">
        <v>15</v>
      </c>
      <c r="K16" s="125">
        <f>N15-K15</f>
        <v>56690</v>
      </c>
      <c r="L16" s="125">
        <f t="shared" ref="L16:M16" si="1">O15-L15</f>
        <v>48090</v>
      </c>
      <c r="M16" s="125">
        <f t="shared" si="1"/>
        <v>35800</v>
      </c>
      <c r="N16" s="1122"/>
      <c r="O16" s="1122"/>
      <c r="P16" s="1122"/>
      <c r="Q16" s="1024"/>
      <c r="T16" s="44"/>
    </row>
    <row r="17" spans="1:20" ht="14.45" customHeight="1">
      <c r="A17" s="1117" t="s">
        <v>521</v>
      </c>
      <c r="B17" s="21" t="s">
        <v>123</v>
      </c>
      <c r="C17" s="350" t="s">
        <v>127</v>
      </c>
      <c r="D17" s="1100" t="str">
        <f>VLOOKUP($A17,'КРАТКИЙ ПРАЙС СПЛИТЫ'!$A:$M,2,0)</f>
        <v>AS-13UW4RXVQF00</v>
      </c>
      <c r="E17" s="1109" t="str">
        <f>VLOOKUP($A17,'КРАТКИЙ ПРАЙС СПЛИТЫ'!$A:$M,3,0)</f>
        <v>3,5(1,0-4,4)</v>
      </c>
      <c r="F17" s="1109" t="str">
        <f>VLOOKUP($A17,'КРАТКИЙ ПРАЙС СПЛИТЫ'!$A:$M,4,0)</f>
        <v>4,2(1,6-4,8)</v>
      </c>
      <c r="G17" s="1123" t="str">
        <f>VLOOKUP($A17,'КРАТКИЙ ПРАЙС СПЛИТЫ'!$A:$M,5,0)</f>
        <v>A+++/A+++</v>
      </c>
      <c r="H17" s="1109" t="str">
        <f>VLOOKUP($A17,'КРАТКИЙ ПРАЙС СПЛИТЫ'!$A:$M,6,0)</f>
        <v>18/25/28,5/31/33,5/35,5/38</v>
      </c>
      <c r="I17" s="60" t="str">
        <f>VLOOKUP($A17,'КРАТКИЙ ПРАЙС СПЛИТЫ'!$A:$M,7,0)</f>
        <v>978×313×217</v>
      </c>
      <c r="J17" s="1123" t="str">
        <f>VLOOKUP($A17,'КРАТКИЙ ПРАЙС СПЛИТЫ'!$A:$M,9,0)</f>
        <v>13,5/33</v>
      </c>
      <c r="K17" s="286">
        <f>MROUND(N17*0.3,100)</f>
        <v>26700</v>
      </c>
      <c r="L17" s="286">
        <f>MROUND(O17*0.3,100)</f>
        <v>22600</v>
      </c>
      <c r="M17" s="286">
        <f t="shared" ref="M17" si="2">MROUND(P17*0.3,100)</f>
        <v>16900</v>
      </c>
      <c r="N17" s="1085">
        <f>VLOOKUP($A17,'КРАТКИЙ ПРАЙС СПЛИТЫ'!$A:$M,10,0)</f>
        <v>88990</v>
      </c>
      <c r="O17" s="1085">
        <f>VLOOKUP($A17,'КРАТКИЙ ПРАЙС СПЛИТЫ'!$A:$M,11,0)</f>
        <v>75490</v>
      </c>
      <c r="P17" s="1085">
        <f>VLOOKUP($A17,'КРАТКИЙ ПРАЙС СПЛИТЫ'!$A:$M,12,0)</f>
        <v>56200</v>
      </c>
      <c r="Q17" s="1024">
        <f>P17*(1-1*'Скидка '!D$4)</f>
        <v>56200</v>
      </c>
    </row>
    <row r="18" spans="1:20" ht="14.45" customHeight="1">
      <c r="A18" s="1103"/>
      <c r="B18" s="21" t="s">
        <v>124</v>
      </c>
      <c r="C18" s="351" t="s">
        <v>128</v>
      </c>
      <c r="D18" s="1101"/>
      <c r="E18" s="1109">
        <v>2.1</v>
      </c>
      <c r="F18" s="1109">
        <v>3.1</v>
      </c>
      <c r="G18" s="1123" t="s">
        <v>15</v>
      </c>
      <c r="H18" s="1109"/>
      <c r="I18" s="60" t="str">
        <f>VLOOKUP($A17,'КРАТКИЙ ПРАЙС СПЛИТЫ'!$A:$M,8,0)</f>
        <v>810×585×280</v>
      </c>
      <c r="J18" s="1123" t="s">
        <v>15</v>
      </c>
      <c r="K18" s="286">
        <f>N17-K17</f>
        <v>62290</v>
      </c>
      <c r="L18" s="286">
        <f t="shared" ref="L18" si="3">O17-L17</f>
        <v>52890</v>
      </c>
      <c r="M18" s="286">
        <f t="shared" ref="M18" si="4">P17-M17</f>
        <v>39300</v>
      </c>
      <c r="N18" s="1086"/>
      <c r="O18" s="1086"/>
      <c r="P18" s="1086"/>
      <c r="Q18" s="1024"/>
      <c r="T18" s="44"/>
    </row>
    <row r="19" spans="1:20" ht="10.5" customHeight="1">
      <c r="C19" s="33"/>
      <c r="D19" s="33"/>
      <c r="E19" s="37"/>
      <c r="F19" s="36"/>
      <c r="G19" s="36"/>
      <c r="H19" s="58"/>
      <c r="I19" s="35"/>
      <c r="J19" s="35"/>
      <c r="K19" s="35"/>
      <c r="L19" s="34"/>
      <c r="M19" s="34"/>
      <c r="N19" s="34"/>
      <c r="O19" s="57"/>
      <c r="P19" s="56"/>
      <c r="Q19" s="56"/>
      <c r="T19" s="44"/>
    </row>
    <row r="20" spans="1:20" ht="30" customHeight="1">
      <c r="A20" s="70"/>
      <c r="B20" s="70" t="s">
        <v>113</v>
      </c>
      <c r="C20" s="97" t="s">
        <v>114</v>
      </c>
      <c r="D20" s="45" t="s">
        <v>412</v>
      </c>
      <c r="E20" s="1118" t="s">
        <v>539</v>
      </c>
      <c r="F20" s="1119"/>
      <c r="G20" s="1119"/>
      <c r="H20" s="1119"/>
      <c r="I20" s="1119"/>
      <c r="J20" s="1120"/>
      <c r="K20" s="51" t="s">
        <v>116</v>
      </c>
      <c r="L20" s="51" t="s">
        <v>37</v>
      </c>
      <c r="M20" s="51" t="s">
        <v>405</v>
      </c>
      <c r="N20" s="45" t="s">
        <v>116</v>
      </c>
      <c r="O20" s="45" t="s">
        <v>37</v>
      </c>
      <c r="P20" s="45" t="s">
        <v>405</v>
      </c>
      <c r="Q20" s="45" t="s">
        <v>55</v>
      </c>
    </row>
    <row r="21" spans="1:20" ht="95.25" customHeight="1">
      <c r="A21" s="69" t="s">
        <v>543</v>
      </c>
      <c r="B21" s="69" t="s">
        <v>543</v>
      </c>
      <c r="C21" s="177" t="s">
        <v>542</v>
      </c>
      <c r="D21" s="176"/>
      <c r="E21" s="1105" t="s">
        <v>763</v>
      </c>
      <c r="F21" s="1108"/>
      <c r="G21" s="1108"/>
      <c r="H21" s="1108"/>
      <c r="I21" s="1106"/>
      <c r="J21" s="1107"/>
      <c r="K21" s="371">
        <f t="shared" ref="K21:M23" si="5">N21</f>
        <v>11759.999999999998</v>
      </c>
      <c r="L21" s="371">
        <f t="shared" si="5"/>
        <v>10069.5</v>
      </c>
      <c r="M21" s="371">
        <f t="shared" si="5"/>
        <v>6900</v>
      </c>
      <c r="N21" s="411">
        <f>VLOOKUP($A21,'КРАТКИЙ ПРАЙС СПЛИТЫ'!$A:$M,10,0)</f>
        <v>11759.999999999998</v>
      </c>
      <c r="O21" s="410">
        <f>VLOOKUP($A21,'КРАТКИЙ ПРАЙС СПЛИТЫ'!$A:$M,11,0)</f>
        <v>10069.5</v>
      </c>
      <c r="P21" s="410">
        <f>VLOOKUP($A21,'КРАТКИЙ ПРАЙС СПЛИТЫ'!$A:$M,12,0)</f>
        <v>6900</v>
      </c>
      <c r="Q21" s="107">
        <f>P21*(1-1*'Скидка '!D$7)</f>
        <v>6900</v>
      </c>
    </row>
    <row r="22" spans="1:20" ht="94.5" customHeight="1">
      <c r="A22" s="69" t="s">
        <v>302</v>
      </c>
      <c r="B22" s="69" t="s">
        <v>302</v>
      </c>
      <c r="C22" s="161" t="s">
        <v>541</v>
      </c>
      <c r="D22" s="178"/>
      <c r="E22" s="1102" t="s">
        <v>783</v>
      </c>
      <c r="F22" s="1008"/>
      <c r="G22" s="1008"/>
      <c r="H22" s="1008"/>
      <c r="I22" s="1103"/>
      <c r="J22" s="1104"/>
      <c r="K22" s="371">
        <f t="shared" si="5"/>
        <v>22890</v>
      </c>
      <c r="L22" s="371">
        <f t="shared" si="5"/>
        <v>19624.5</v>
      </c>
      <c r="M22" s="371">
        <f t="shared" si="5"/>
        <v>13300</v>
      </c>
      <c r="N22" s="325">
        <f>VLOOKUP($A22,'КРАТКИЙ ПРАЙС СПЛИТЫ'!$A:$M,10,0)</f>
        <v>22890</v>
      </c>
      <c r="O22" s="322">
        <f>VLOOKUP($A22,'КРАТКИЙ ПРАЙС СПЛИТЫ'!$A:$M,11,0)</f>
        <v>19624.5</v>
      </c>
      <c r="P22" s="322">
        <f>VLOOKUP($A22,'КРАТКИЙ ПРАЙС СПЛИТЫ'!$A:$M,12,0)</f>
        <v>13300</v>
      </c>
      <c r="Q22" s="107">
        <f>P22*(1-1*'Скидка '!D$7)</f>
        <v>13300</v>
      </c>
    </row>
    <row r="23" spans="1:20" ht="98.25" customHeight="1">
      <c r="A23" s="69" t="s">
        <v>1042</v>
      </c>
      <c r="B23" s="69" t="s">
        <v>1042</v>
      </c>
      <c r="C23" s="182" t="s">
        <v>696</v>
      </c>
      <c r="D23" s="287"/>
      <c r="E23" s="1105" t="s">
        <v>784</v>
      </c>
      <c r="F23" s="1106"/>
      <c r="G23" s="1106"/>
      <c r="H23" s="1106"/>
      <c r="I23" s="1106"/>
      <c r="J23" s="1107"/>
      <c r="K23" s="371">
        <f t="shared" si="5"/>
        <v>8399.9999999999982</v>
      </c>
      <c r="L23" s="371">
        <f t="shared" ref="L23:L24" si="6">O23</f>
        <v>7234.4999999999991</v>
      </c>
      <c r="M23" s="371">
        <f t="shared" ref="M23:M24" si="7">P23</f>
        <v>4900</v>
      </c>
      <c r="N23" s="411">
        <f>VLOOKUP($A23,'КРАТКИЙ ПРАЙС СПЛИТЫ'!$A:$M,10,0)</f>
        <v>8399.9999999999982</v>
      </c>
      <c r="O23" s="410">
        <f>VLOOKUP($A23,'КРАТКИЙ ПРАЙС СПЛИТЫ'!$A:$M,11,0)</f>
        <v>7234.4999999999991</v>
      </c>
      <c r="P23" s="410">
        <f>VLOOKUP($A23,'КРАТКИЙ ПРАЙС СПЛИТЫ'!$A:$M,12,0)</f>
        <v>4900</v>
      </c>
      <c r="Q23" s="107">
        <f>P23*(1-1*'Скидка '!D$7)</f>
        <v>4900</v>
      </c>
    </row>
    <row r="24" spans="1:20" ht="102.75" customHeight="1">
      <c r="A24" s="21" t="s">
        <v>413</v>
      </c>
      <c r="B24" s="21" t="s">
        <v>413</v>
      </c>
      <c r="C24" s="169" t="s">
        <v>414</v>
      </c>
      <c r="D24" s="1095"/>
      <c r="E24" s="1096"/>
      <c r="F24" s="1097" t="s">
        <v>414</v>
      </c>
      <c r="G24" s="1097"/>
      <c r="H24" s="1097"/>
      <c r="I24" s="1097"/>
      <c r="J24" s="1097"/>
      <c r="K24" s="371">
        <f t="shared" ref="K24" si="8">N24</f>
        <v>2690</v>
      </c>
      <c r="L24" s="371">
        <f t="shared" si="6"/>
        <v>2290</v>
      </c>
      <c r="M24" s="371">
        <f t="shared" si="7"/>
        <v>1500</v>
      </c>
      <c r="N24" s="325">
        <v>2690</v>
      </c>
      <c r="O24" s="322">
        <v>2290</v>
      </c>
      <c r="P24" s="322">
        <v>1500</v>
      </c>
      <c r="Q24" s="107">
        <f>P24*(1-1*'Скидка '!D$7)</f>
        <v>1500</v>
      </c>
    </row>
    <row r="25" spans="1:20" ht="66" customHeight="1">
      <c r="C25" s="1091"/>
      <c r="D25" s="1092"/>
      <c r="E25" s="32"/>
      <c r="F25" s="39"/>
      <c r="G25" s="39"/>
      <c r="H25" s="39"/>
      <c r="I25" s="40"/>
      <c r="J25" s="40"/>
      <c r="K25" s="40"/>
      <c r="L25" s="40"/>
      <c r="M25" s="47"/>
      <c r="N25" s="384"/>
      <c r="O25" s="384"/>
      <c r="P25" s="384"/>
      <c r="Q25" s="384"/>
    </row>
    <row r="26" spans="1:20" ht="33.75" customHeight="1">
      <c r="C26" s="5"/>
      <c r="D26" s="5"/>
      <c r="E26" s="5"/>
      <c r="F26" s="3"/>
      <c r="G26" s="3"/>
      <c r="H26" s="3"/>
      <c r="I26" s="3"/>
      <c r="J26" s="3"/>
      <c r="K26" s="3"/>
      <c r="L26" s="3"/>
      <c r="M26" s="48"/>
      <c r="N26" s="384"/>
      <c r="O26" s="384"/>
      <c r="P26" s="383"/>
      <c r="Q26" s="383"/>
    </row>
    <row r="27" spans="1:20" ht="47.25" customHeight="1"/>
  </sheetData>
  <mergeCells count="46">
    <mergeCell ref="P6:Q6"/>
    <mergeCell ref="P7:Q7"/>
    <mergeCell ref="A15:A16"/>
    <mergeCell ref="A17:A18"/>
    <mergeCell ref="E20:J20"/>
    <mergeCell ref="J15:J16"/>
    <mergeCell ref="N15:N16"/>
    <mergeCell ref="O15:O16"/>
    <mergeCell ref="F17:F18"/>
    <mergeCell ref="G17:G18"/>
    <mergeCell ref="H17:H18"/>
    <mergeCell ref="J17:J18"/>
    <mergeCell ref="N17:N18"/>
    <mergeCell ref="P15:P16"/>
    <mergeCell ref="Q15:Q16"/>
    <mergeCell ref="P17:P18"/>
    <mergeCell ref="O2:P2"/>
    <mergeCell ref="A3:A4"/>
    <mergeCell ref="B3:B4"/>
    <mergeCell ref="E3:F3"/>
    <mergeCell ref="G3:G4"/>
    <mergeCell ref="J3:J4"/>
    <mergeCell ref="N3:N4"/>
    <mergeCell ref="O3:O4"/>
    <mergeCell ref="C3:C4"/>
    <mergeCell ref="D3:D4"/>
    <mergeCell ref="H3:H4"/>
    <mergeCell ref="C5:D5"/>
    <mergeCell ref="C1:H1"/>
    <mergeCell ref="C25:D25"/>
    <mergeCell ref="C14:D14"/>
    <mergeCell ref="E15:E16"/>
    <mergeCell ref="D24:E24"/>
    <mergeCell ref="F24:J24"/>
    <mergeCell ref="D15:D16"/>
    <mergeCell ref="D17:D18"/>
    <mergeCell ref="I1:J1"/>
    <mergeCell ref="E22:J22"/>
    <mergeCell ref="E23:J23"/>
    <mergeCell ref="E21:J21"/>
    <mergeCell ref="E17:E18"/>
    <mergeCell ref="Q17:Q18"/>
    <mergeCell ref="O17:O18"/>
    <mergeCell ref="F15:F16"/>
    <mergeCell ref="G15:G16"/>
    <mergeCell ref="H15:H16"/>
  </mergeCells>
  <hyperlinks>
    <hyperlink ref="P7:Q7" r:id="rId1" display="СМОТРЕТЬ ВИДЕО" xr:uid="{00000000-0004-0000-0300-000000000000}"/>
    <hyperlink ref="P6:Q6" r:id="rId2" display="УЗНАТЬ БОЛЬШЕ" xr:uid="{00000000-0004-0000-0300-000001000000}"/>
  </hyperlinks>
  <printOptions horizontalCentered="1"/>
  <pageMargins left="0.23622047244094491" right="0.23622047244094491" top="0.74803149606299213" bottom="0.74803149606299213" header="0.31496062992125984" footer="0.31496062992125984"/>
  <pageSetup scale="46" fitToHeight="0" orientation="portrait" r:id="rId3"/>
  <headerFooter alignWithMargins="0"/>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42"/>
  <sheetViews>
    <sheetView view="pageBreakPreview" topLeftCell="C232" zoomScale="70" zoomScaleNormal="85" zoomScaleSheetLayoutView="70" workbookViewId="0">
      <selection activeCell="C239" sqref="C239"/>
    </sheetView>
  </sheetViews>
  <sheetFormatPr defaultColWidth="9.140625" defaultRowHeight="21" outlineLevelCol="1"/>
  <cols>
    <col min="1" max="1" width="14.7109375" style="674" hidden="1" customWidth="1" outlineLevel="1"/>
    <col min="2" max="2" width="14.42578125" style="28" hidden="1" customWidth="1" outlineLevel="1"/>
    <col min="3" max="3" width="25.85546875" style="28" customWidth="1" collapsed="1"/>
    <col min="4" max="4" width="26.85546875" style="29" customWidth="1"/>
    <col min="5" max="5" width="13" style="29" customWidth="1"/>
    <col min="6" max="6" width="15" style="29" bestFit="1" customWidth="1"/>
    <col min="7" max="7" width="21.85546875" style="29" customWidth="1"/>
    <col min="8" max="8" width="14.28515625" style="29" customWidth="1"/>
    <col min="9" max="9" width="30.140625" style="29" customWidth="1"/>
    <col min="10" max="10" width="16" style="29" customWidth="1"/>
    <col min="11" max="11" width="12.5703125" style="403" customWidth="1"/>
    <col min="12" max="14" width="12.5703125" style="29" hidden="1" customWidth="1" outlineLevel="1"/>
    <col min="15" max="15" width="14.85546875" style="29" customWidth="1" collapsed="1"/>
    <col min="16" max="16" width="15.7109375" style="30" customWidth="1"/>
    <col min="17" max="17" width="13.5703125" style="30" customWidth="1"/>
    <col min="18" max="18" width="15.85546875" style="31" customWidth="1"/>
    <col min="19" max="19" width="20.42578125" style="21" customWidth="1"/>
    <col min="20" max="20" width="13.42578125" style="21" customWidth="1"/>
    <col min="21" max="16384" width="9.140625" style="21"/>
  </cols>
  <sheetData>
    <row r="1" spans="1:19" ht="99.95" customHeight="1">
      <c r="A1" s="665"/>
      <c r="B1" s="604"/>
      <c r="C1" s="973"/>
      <c r="D1" s="973"/>
      <c r="E1" s="973"/>
      <c r="F1" s="973"/>
      <c r="G1" s="973"/>
      <c r="H1" s="973"/>
      <c r="I1" s="973"/>
      <c r="J1" s="973"/>
      <c r="K1" s="973"/>
      <c r="L1" s="46"/>
      <c r="M1" s="46"/>
      <c r="N1" s="46"/>
      <c r="O1" s="20"/>
      <c r="P1" s="627"/>
      <c r="Q1" s="19"/>
      <c r="R1" s="19"/>
    </row>
    <row r="2" spans="1:19" s="118" customFormat="1" ht="21.75" customHeight="1">
      <c r="A2" s="399"/>
      <c r="B2" s="122"/>
      <c r="C2" s="109" t="str">
        <f>'КРАТКИЙ ПРАЙС СПЛИТЫ'!B2</f>
        <v>ПРАЙС-ЛИСТ ДЕЙСТВИТЕЛЕН С 01.01.2026</v>
      </c>
      <c r="D2" s="115"/>
      <c r="E2" s="115"/>
      <c r="F2" s="128"/>
      <c r="G2" s="128"/>
      <c r="H2" s="129"/>
      <c r="I2" s="122"/>
      <c r="J2" s="122"/>
      <c r="K2" s="399"/>
      <c r="L2" s="116"/>
      <c r="M2" s="116"/>
      <c r="N2" s="116"/>
      <c r="O2" s="110"/>
      <c r="P2" s="1063"/>
      <c r="Q2" s="1063"/>
      <c r="R2" s="117"/>
    </row>
    <row r="3" spans="1:19" ht="53.25" customHeight="1">
      <c r="A3" s="1084" t="s">
        <v>423</v>
      </c>
      <c r="B3" s="1110" t="s">
        <v>422</v>
      </c>
      <c r="C3" s="1114" t="s">
        <v>114</v>
      </c>
      <c r="D3" s="1115" t="s">
        <v>115</v>
      </c>
      <c r="E3" s="1147" t="s">
        <v>1412</v>
      </c>
      <c r="F3" s="1111" t="s">
        <v>3</v>
      </c>
      <c r="G3" s="1111"/>
      <c r="H3" s="1112" t="s">
        <v>48</v>
      </c>
      <c r="I3" s="1116" t="s">
        <v>426</v>
      </c>
      <c r="J3" s="174" t="s">
        <v>750</v>
      </c>
      <c r="K3" s="1069" t="s">
        <v>434</v>
      </c>
      <c r="L3" s="91" t="s">
        <v>116</v>
      </c>
      <c r="M3" s="91" t="s">
        <v>37</v>
      </c>
      <c r="N3" s="91" t="s">
        <v>405</v>
      </c>
      <c r="O3" s="1113" t="s">
        <v>116</v>
      </c>
      <c r="P3" s="1113" t="s">
        <v>37</v>
      </c>
      <c r="Q3" s="175" t="s">
        <v>405</v>
      </c>
      <c r="R3" s="175" t="s">
        <v>55</v>
      </c>
      <c r="S3" s="43"/>
    </row>
    <row r="4" spans="1:19" ht="21" customHeight="1" thickBot="1">
      <c r="A4" s="1084"/>
      <c r="B4" s="1110"/>
      <c r="C4" s="1114"/>
      <c r="D4" s="1115"/>
      <c r="E4" s="1148"/>
      <c r="F4" s="119" t="s">
        <v>8</v>
      </c>
      <c r="G4" s="119" t="s">
        <v>9</v>
      </c>
      <c r="H4" s="1112"/>
      <c r="I4" s="1116"/>
      <c r="J4" s="174" t="s">
        <v>4</v>
      </c>
      <c r="K4" s="1069"/>
      <c r="L4" s="91" t="s">
        <v>300</v>
      </c>
      <c r="M4" s="91" t="s">
        <v>300</v>
      </c>
      <c r="N4" s="91" t="s">
        <v>300</v>
      </c>
      <c r="O4" s="1113"/>
      <c r="P4" s="1113"/>
      <c r="Q4" s="89" t="s">
        <v>0</v>
      </c>
      <c r="R4" s="89" t="s">
        <v>0</v>
      </c>
      <c r="S4" s="43"/>
    </row>
    <row r="5" spans="1:19" ht="18" customHeight="1" thickBot="1">
      <c r="A5" s="666"/>
      <c r="B5" s="605"/>
      <c r="C5" s="719" t="s">
        <v>1580</v>
      </c>
      <c r="D5" s="90"/>
      <c r="E5" s="90"/>
      <c r="F5" s="73"/>
      <c r="G5" s="310" t="s">
        <v>96</v>
      </c>
      <c r="H5" s="130"/>
      <c r="I5" s="103"/>
      <c r="J5" s="319" t="s">
        <v>1248</v>
      </c>
      <c r="K5" s="400"/>
      <c r="L5" s="101"/>
      <c r="M5" s="101"/>
      <c r="N5" s="101"/>
      <c r="O5" s="100"/>
      <c r="P5" s="102"/>
      <c r="Q5" s="948" t="s">
        <v>117</v>
      </c>
      <c r="R5" s="949"/>
    </row>
    <row r="6" spans="1:19" ht="18" customHeight="1" thickBot="1">
      <c r="A6" s="666"/>
      <c r="B6" s="606"/>
      <c r="C6" s="94"/>
      <c r="D6" s="75"/>
      <c r="E6" s="75"/>
      <c r="F6" s="73"/>
      <c r="G6" s="311" t="s">
        <v>723</v>
      </c>
      <c r="H6" s="130"/>
      <c r="I6" s="99"/>
      <c r="J6" s="319" t="s">
        <v>1250</v>
      </c>
      <c r="K6" s="400"/>
      <c r="L6" s="101"/>
      <c r="M6" s="101"/>
      <c r="N6" s="101"/>
      <c r="O6" s="100"/>
      <c r="P6" s="102"/>
      <c r="Q6" s="946" t="s">
        <v>118</v>
      </c>
      <c r="R6" s="947"/>
    </row>
    <row r="7" spans="1:19" ht="28.5" customHeight="1">
      <c r="A7" s="667"/>
      <c r="B7" s="606"/>
      <c r="C7" s="94"/>
      <c r="D7" s="75"/>
      <c r="E7" s="75"/>
      <c r="F7" s="73"/>
      <c r="G7" s="311" t="s">
        <v>724</v>
      </c>
      <c r="H7" s="130"/>
      <c r="I7" s="105"/>
      <c r="J7" s="319" t="s">
        <v>1247</v>
      </c>
      <c r="K7" s="401"/>
      <c r="L7" s="123"/>
      <c r="M7" s="123"/>
      <c r="N7" s="123"/>
      <c r="O7" s="104"/>
      <c r="P7" s="104"/>
      <c r="Q7" s="76"/>
      <c r="R7" s="77"/>
    </row>
    <row r="8" spans="1:19" ht="18" customHeight="1">
      <c r="A8" s="668"/>
      <c r="B8" s="607"/>
      <c r="C8" s="95"/>
      <c r="D8" s="78"/>
      <c r="E8" s="78"/>
      <c r="F8" s="131"/>
      <c r="G8" s="312" t="s">
        <v>131</v>
      </c>
      <c r="H8" s="130"/>
      <c r="I8" s="99"/>
      <c r="J8" s="319" t="s">
        <v>1815</v>
      </c>
      <c r="K8" s="400"/>
      <c r="L8" s="124"/>
      <c r="M8" s="124"/>
      <c r="N8" s="124"/>
      <c r="O8" s="99"/>
      <c r="P8" s="99"/>
      <c r="Q8" s="79"/>
      <c r="R8" s="80"/>
    </row>
    <row r="9" spans="1:19" ht="18" customHeight="1">
      <c r="A9" s="668"/>
      <c r="B9" s="607"/>
      <c r="C9" s="95"/>
      <c r="D9" s="78"/>
      <c r="E9" s="78"/>
      <c r="F9" s="131"/>
      <c r="G9" s="720" t="s">
        <v>1814</v>
      </c>
      <c r="H9" s="74"/>
      <c r="I9" s="126"/>
      <c r="J9" s="319" t="s">
        <v>1816</v>
      </c>
      <c r="K9" s="400"/>
      <c r="L9" s="124"/>
      <c r="M9" s="124"/>
      <c r="N9" s="124"/>
      <c r="O9" s="99"/>
      <c r="P9" s="99"/>
      <c r="Q9" s="79"/>
      <c r="R9" s="80"/>
    </row>
    <row r="10" spans="1:19" ht="18" customHeight="1">
      <c r="A10" s="668"/>
      <c r="B10" s="608"/>
      <c r="C10" s="96"/>
      <c r="D10" s="81"/>
      <c r="E10" s="78"/>
      <c r="F10" s="120"/>
      <c r="G10" s="261" t="s">
        <v>1524</v>
      </c>
      <c r="H10" s="400"/>
      <c r="I10" s="400"/>
      <c r="J10" s="319" t="s">
        <v>887</v>
      </c>
      <c r="K10" s="400"/>
      <c r="L10" s="83"/>
      <c r="M10" s="83"/>
      <c r="N10" s="83"/>
      <c r="O10" s="84"/>
      <c r="P10" s="84"/>
      <c r="Q10" s="84"/>
      <c r="R10" s="85"/>
    </row>
    <row r="11" spans="1:19" ht="18" customHeight="1">
      <c r="A11" s="668"/>
      <c r="B11" s="608"/>
      <c r="C11" s="925" t="s">
        <v>2115</v>
      </c>
      <c r="D11" s="916"/>
      <c r="E11" s="917"/>
      <c r="F11" s="918"/>
      <c r="G11" s="919"/>
      <c r="H11" s="920"/>
      <c r="I11" s="920"/>
      <c r="J11" s="921"/>
      <c r="K11" s="920"/>
      <c r="L11" s="922"/>
      <c r="M11" s="922"/>
      <c r="N11" s="922"/>
      <c r="O11" s="923"/>
      <c r="P11" s="923"/>
      <c r="Q11" s="923"/>
      <c r="R11" s="924"/>
    </row>
    <row r="12" spans="1:19" ht="14.45" customHeight="1">
      <c r="A12" s="1136" t="s">
        <v>1307</v>
      </c>
      <c r="B12" s="67" t="s">
        <v>1312</v>
      </c>
      <c r="C12" s="393" t="s">
        <v>1316</v>
      </c>
      <c r="D12" s="1149" t="str">
        <f>VLOOKUP($A12,'КРАТКИЙ ПРАЙС СПЛИТЫ'!$A:$M,2,0)</f>
        <v>AS-10UW4RXVQH00A</v>
      </c>
      <c r="E12" s="586"/>
      <c r="F12" s="1036" t="str">
        <f>VLOOKUP($A12,'КРАТКИЙ ПРАЙС СПЛИТЫ'!$A:$M,3,0)</f>
        <v>2,60 (1,00-4,00)</v>
      </c>
      <c r="G12" s="1036" t="str">
        <f>VLOOKUP($A12,'КРАТКИЙ ПРАЙС СПЛИТЫ'!$A:$M,4,0)</f>
        <v>3,20 (1,60-4,20)</v>
      </c>
      <c r="H12" s="1037" t="str">
        <f>VLOOKUP($A12,'КРАТКИЙ ПРАЙС СПЛИТЫ'!$A:$M,5,0)</f>
        <v>A+++/A+++</v>
      </c>
      <c r="I12" s="1036" t="str">
        <f>VLOOKUP($A12,'КРАТКИЙ ПРАЙС СПЛИТЫ'!$A:$M,6,0)</f>
        <v>18/20/22/27/30/31/33</v>
      </c>
      <c r="J12" s="394" t="str">
        <f>VLOOKUP($A12,'КРАТКИЙ ПРАЙС СПЛИТЫ'!$A:$M,7,0)</f>
        <v>877×301×194</v>
      </c>
      <c r="K12" s="1037" t="str">
        <f>VLOOKUP($A12,'КРАТКИЙ ПРАЙС СПЛИТЫ'!$A:$M,9,0)</f>
        <v>10/33</v>
      </c>
      <c r="L12" s="359">
        <f>MROUND(O12*0.3,100)</f>
        <v>26500</v>
      </c>
      <c r="M12" s="359">
        <f>MROUND(P12*0.3,100)</f>
        <v>22400</v>
      </c>
      <c r="N12" s="359">
        <f>MROUND(Q12*0.3,100)</f>
        <v>16900</v>
      </c>
      <c r="O12" s="1025">
        <f>VLOOKUP($A12,'КРАТКИЙ ПРАЙС СПЛИТЫ'!$A:$M,10,0)</f>
        <v>88490</v>
      </c>
      <c r="P12" s="1025">
        <f>VLOOKUP($A12,'КРАТКИЙ ПРАЙС СПЛИТЫ'!$A:$M,11,0)</f>
        <v>74790</v>
      </c>
      <c r="Q12" s="1025">
        <f>VLOOKUP($A12,'КРАТКИЙ ПРАЙС СПЛИТЫ'!$A:$M,12,0)</f>
        <v>56400</v>
      </c>
      <c r="R12" s="1024">
        <f>Q12*(1-1*'Скидка '!D$4)</f>
        <v>56400</v>
      </c>
    </row>
    <row r="13" spans="1:19" ht="14.45" customHeight="1">
      <c r="A13" s="1136"/>
      <c r="B13" s="67" t="s">
        <v>1309</v>
      </c>
      <c r="C13" s="393" t="s">
        <v>1313</v>
      </c>
      <c r="D13" s="1150"/>
      <c r="E13" s="587"/>
      <c r="F13" s="1036">
        <v>2.1</v>
      </c>
      <c r="G13" s="1036">
        <v>3.1</v>
      </c>
      <c r="H13" s="1037" t="s">
        <v>15</v>
      </c>
      <c r="I13" s="1036"/>
      <c r="J13" s="394" t="str">
        <f>VLOOKUP($A12,'КРАТКИЙ ПРАЙС СПЛИТЫ'!$A:$M,8,0)</f>
        <v>810×585×280</v>
      </c>
      <c r="K13" s="1037" t="s">
        <v>15</v>
      </c>
      <c r="L13" s="359">
        <f>O12-L12</f>
        <v>61990</v>
      </c>
      <c r="M13" s="359">
        <f>P12-M12</f>
        <v>52390</v>
      </c>
      <c r="N13" s="359">
        <f>Q12-N12</f>
        <v>39500</v>
      </c>
      <c r="O13" s="1025"/>
      <c r="P13" s="1025"/>
      <c r="Q13" s="1025"/>
      <c r="R13" s="1024"/>
    </row>
    <row r="14" spans="1:19" ht="14.45" customHeight="1">
      <c r="A14" s="1137" t="s">
        <v>1308</v>
      </c>
      <c r="B14" s="68" t="s">
        <v>1310</v>
      </c>
      <c r="C14" s="391" t="s">
        <v>1314</v>
      </c>
      <c r="D14" s="1138" t="str">
        <f>VLOOKUP($A14,'КРАТКИЙ ПРАЙС СПЛИТЫ'!$A:$M,2,0)</f>
        <v>AS-13UW4RXVQH01</v>
      </c>
      <c r="E14" s="588"/>
      <c r="F14" s="1029" t="str">
        <f>VLOOKUP($A14,'КРАТКИЙ ПРАЙС СПЛИТЫ'!$A:$M,3,0)</f>
        <v>3,50 (1,00-4,40)</v>
      </c>
      <c r="G14" s="1029" t="str">
        <f>VLOOKUP($A14,'КРАТКИЙ ПРАЙС СПЛИТЫ'!$A:$M,4,0)</f>
        <v>4,20 (1,60-4,80)</v>
      </c>
      <c r="H14" s="1030" t="str">
        <f>VLOOKUP($A14,'КРАТКИЙ ПРАЙС СПЛИТЫ'!$A:$M,5,0)</f>
        <v>A+++/A+++</v>
      </c>
      <c r="I14" s="1029" t="str">
        <f>VLOOKUP($A14,'КРАТКИЙ ПРАЙС СПЛИТЫ'!$A:$M,6,0)</f>
        <v>18/20/22/27/30/31/33</v>
      </c>
      <c r="J14" s="392" t="str">
        <f>VLOOKUP($A14,'КРАТКИЙ ПРАЙС СПЛИТЫ'!$A:$M,7,0)</f>
        <v>877×301×194</v>
      </c>
      <c r="K14" s="1030" t="str">
        <f>VLOOKUP($A14,'КРАТКИЙ ПРАЙС СПЛИТЫ'!$A:$M,9,0)</f>
        <v>10/33</v>
      </c>
      <c r="L14" s="360">
        <f>MROUND(O14*0.3,100)</f>
        <v>28300</v>
      </c>
      <c r="M14" s="360">
        <f>MROUND(P14*0.3,100)</f>
        <v>24000</v>
      </c>
      <c r="N14" s="360">
        <f t="shared" ref="N14" si="0">MROUND(Q14*0.3,100)</f>
        <v>18100</v>
      </c>
      <c r="O14" s="1031">
        <f>VLOOKUP($A14,'КРАТКИЙ ПРАЙС СПЛИТЫ'!$A:$M,10,0)</f>
        <v>94490</v>
      </c>
      <c r="P14" s="1031">
        <f>VLOOKUP($A14,'КРАТКИЙ ПРАЙС СПЛИТЫ'!$A:$M,11,0)</f>
        <v>79990</v>
      </c>
      <c r="Q14" s="1031">
        <f>VLOOKUP($A14,'КРАТКИЙ ПРАЙС СПЛИТЫ'!$A:$M,12,0)</f>
        <v>60200</v>
      </c>
      <c r="R14" s="1024">
        <f>Q14*(1-1*'Скидка '!D$4)</f>
        <v>60200</v>
      </c>
    </row>
    <row r="15" spans="1:19" ht="14.45" customHeight="1">
      <c r="A15" s="1137"/>
      <c r="B15" s="68" t="s">
        <v>1311</v>
      </c>
      <c r="C15" s="391" t="s">
        <v>1315</v>
      </c>
      <c r="D15" s="1139"/>
      <c r="E15" s="589"/>
      <c r="F15" s="1029">
        <v>2.1</v>
      </c>
      <c r="G15" s="1029">
        <v>3.1</v>
      </c>
      <c r="H15" s="1030" t="s">
        <v>15</v>
      </c>
      <c r="I15" s="1029"/>
      <c r="J15" s="392" t="str">
        <f>VLOOKUP($A14,'КРАТКИЙ ПРАЙС СПЛИТЫ'!$A:$M,8,0)</f>
        <v>810×585×280</v>
      </c>
      <c r="K15" s="1030" t="s">
        <v>15</v>
      </c>
      <c r="L15" s="360">
        <f>O14-L14</f>
        <v>66190</v>
      </c>
      <c r="M15" s="360">
        <f t="shared" ref="M15" si="1">P14-M14</f>
        <v>55990</v>
      </c>
      <c r="N15" s="360">
        <f t="shared" ref="N15" si="2">Q14-N14</f>
        <v>42100</v>
      </c>
      <c r="O15" s="1031"/>
      <c r="P15" s="1031"/>
      <c r="Q15" s="1031"/>
      <c r="R15" s="1024"/>
    </row>
    <row r="16" spans="1:19" ht="14.45" customHeight="1">
      <c r="A16" s="1137" t="s">
        <v>2089</v>
      </c>
      <c r="B16" s="68" t="s">
        <v>2091</v>
      </c>
      <c r="C16" s="395" t="s">
        <v>2093</v>
      </c>
      <c r="D16" s="1163" t="str">
        <f>VLOOKUP($A16,'КРАТКИЙ ПРАЙС СПЛИТЫ'!$A:$M,2,0)</f>
        <v>AS-18UW4RBVQH00</v>
      </c>
      <c r="E16" s="913"/>
      <c r="F16" s="1021" t="str">
        <f>VLOOKUP($A16,'КРАТКИЙ ПРАЙС СПЛИТЫ'!$A:$M,3,0)</f>
        <v>5,00 (1,50-6,00)</v>
      </c>
      <c r="G16" s="1021" t="str">
        <f>VLOOKUP($A16,'КРАТКИЙ ПРАЙС СПЛИТЫ'!$A:$M,4,0)</f>
        <v>5,20 (1,60-6,20)</v>
      </c>
      <c r="H16" s="1022" t="str">
        <f>VLOOKUP($A16,'КРАТКИЙ ПРАЙС СПЛИТЫ'!$A:$M,5,0)</f>
        <v>A++/A+++</v>
      </c>
      <c r="I16" s="1021" t="str">
        <f>VLOOKUP($A16,'КРАТКИЙ ПРАЙС СПЛИТЫ'!$A:$M,6,0)</f>
        <v>29/32/35/38/40/42/45</v>
      </c>
      <c r="J16" s="396" t="str">
        <f>VLOOKUP($A16,'КРАТКИЙ ПРАЙС СПЛИТЫ'!$A:$M,7,0)</f>
        <v>877×301×194</v>
      </c>
      <c r="K16" s="1022" t="str">
        <f>VLOOKUP($A16,'КРАТКИЙ ПРАЙС СПЛИТЫ'!$A:$M,9,0)</f>
        <v>10/39</v>
      </c>
      <c r="L16" s="360">
        <f>MROUND(O16*0.3,100)</f>
        <v>42900</v>
      </c>
      <c r="M16" s="360">
        <f>MROUND(P16*0.3,100)</f>
        <v>36400</v>
      </c>
      <c r="N16" s="360">
        <f t="shared" ref="N16" si="3">MROUND(Q16*0.3,100)</f>
        <v>27500</v>
      </c>
      <c r="O16" s="1023">
        <f>VLOOKUP($A16,'КРАТКИЙ ПРАЙС СПЛИТЫ'!$A:$M,10,0)</f>
        <v>142990</v>
      </c>
      <c r="P16" s="1023">
        <f>VLOOKUP($A16,'КРАТКИЙ ПРАЙС СПЛИТЫ'!$A:$M,11,0)</f>
        <v>121390</v>
      </c>
      <c r="Q16" s="1023">
        <f>VLOOKUP($A16,'КРАТКИЙ ПРАЙС СПЛИТЫ'!$A:$M,12,0)</f>
        <v>91500</v>
      </c>
      <c r="R16" s="1024">
        <f>Q16*(1-1*'Скидка '!D$4)</f>
        <v>91500</v>
      </c>
    </row>
    <row r="17" spans="1:18" ht="14.45" customHeight="1">
      <c r="A17" s="1137"/>
      <c r="B17" s="68" t="s">
        <v>2092</v>
      </c>
      <c r="C17" s="926" t="s">
        <v>2094</v>
      </c>
      <c r="D17" s="1164"/>
      <c r="E17" s="927"/>
      <c r="F17" s="1165">
        <v>2.1</v>
      </c>
      <c r="G17" s="1165">
        <v>3.1</v>
      </c>
      <c r="H17" s="1166" t="s">
        <v>15</v>
      </c>
      <c r="I17" s="1165"/>
      <c r="J17" s="928" t="str">
        <f>VLOOKUP($A16,'КРАТКИЙ ПРАЙС СПЛИТЫ'!$A:$M,8,0)</f>
        <v>860×667×310</v>
      </c>
      <c r="K17" s="1166" t="s">
        <v>15</v>
      </c>
      <c r="L17" s="929">
        <f>O16-L16</f>
        <v>100090</v>
      </c>
      <c r="M17" s="929">
        <f t="shared" ref="M17" si="4">P16-M16</f>
        <v>84990</v>
      </c>
      <c r="N17" s="929">
        <f t="shared" ref="N17" si="5">Q16-N16</f>
        <v>64000</v>
      </c>
      <c r="O17" s="1162"/>
      <c r="P17" s="1162"/>
      <c r="Q17" s="1162"/>
      <c r="R17" s="1053"/>
    </row>
    <row r="18" spans="1:18" ht="18" customHeight="1" thickBot="1">
      <c r="A18" s="666"/>
      <c r="B18" s="605"/>
      <c r="C18" s="719" t="s">
        <v>1584</v>
      </c>
      <c r="D18" s="90"/>
      <c r="E18" s="90"/>
      <c r="F18" s="73"/>
      <c r="G18" s="310" t="s">
        <v>96</v>
      </c>
      <c r="H18" s="130"/>
      <c r="I18" s="103"/>
      <c r="J18" s="319" t="s">
        <v>1248</v>
      </c>
      <c r="K18" s="400"/>
      <c r="L18" s="101"/>
      <c r="M18" s="101"/>
      <c r="N18" s="101"/>
      <c r="O18" s="100"/>
      <c r="P18" s="102"/>
      <c r="Q18" s="971" t="s">
        <v>117</v>
      </c>
      <c r="R18" s="972"/>
    </row>
    <row r="19" spans="1:18" ht="18" customHeight="1" thickBot="1">
      <c r="A19" s="666"/>
      <c r="B19" s="606"/>
      <c r="C19" s="94"/>
      <c r="D19" s="75"/>
      <c r="E19" s="75"/>
      <c r="F19" s="73"/>
      <c r="G19" s="311" t="s">
        <v>723</v>
      </c>
      <c r="H19" s="130"/>
      <c r="I19" s="99"/>
      <c r="J19" s="319" t="s">
        <v>1250</v>
      </c>
      <c r="K19" s="401"/>
      <c r="L19" s="101"/>
      <c r="M19" s="101"/>
      <c r="N19" s="101"/>
      <c r="O19" s="100"/>
      <c r="P19" s="102"/>
      <c r="Q19" s="946" t="s">
        <v>118</v>
      </c>
      <c r="R19" s="947"/>
    </row>
    <row r="20" spans="1:18" ht="32.25" customHeight="1">
      <c r="A20" s="667"/>
      <c r="B20" s="606"/>
      <c r="C20" s="94"/>
      <c r="D20" s="75"/>
      <c r="E20" s="75"/>
      <c r="F20" s="73"/>
      <c r="G20" s="311" t="s">
        <v>724</v>
      </c>
      <c r="H20" s="130"/>
      <c r="I20" s="105"/>
      <c r="J20" s="319" t="s">
        <v>1247</v>
      </c>
      <c r="K20" s="400"/>
      <c r="L20" s="123"/>
      <c r="M20" s="123"/>
      <c r="N20" s="123"/>
      <c r="O20" s="104"/>
      <c r="P20" s="104"/>
      <c r="Q20" s="76"/>
      <c r="R20" s="77"/>
    </row>
    <row r="21" spans="1:18" ht="18" customHeight="1">
      <c r="A21" s="668"/>
      <c r="B21" s="607"/>
      <c r="C21" s="95"/>
      <c r="D21" s="78"/>
      <c r="E21" s="78"/>
      <c r="F21" s="131"/>
      <c r="G21" s="312" t="s">
        <v>131</v>
      </c>
      <c r="H21" s="130"/>
      <c r="I21" s="99"/>
      <c r="J21" s="319" t="s">
        <v>1815</v>
      </c>
      <c r="K21" s="400"/>
      <c r="L21" s="124"/>
      <c r="M21" s="124"/>
      <c r="N21" s="124"/>
      <c r="O21" s="99"/>
      <c r="P21" s="99"/>
      <c r="Q21" s="79"/>
      <c r="R21" s="80"/>
    </row>
    <row r="22" spans="1:18" ht="18" customHeight="1">
      <c r="A22" s="668"/>
      <c r="B22" s="607"/>
      <c r="C22" s="95"/>
      <c r="D22" s="78"/>
      <c r="E22" s="78"/>
      <c r="F22" s="131"/>
      <c r="G22" s="720" t="s">
        <v>1814</v>
      </c>
      <c r="H22" s="74"/>
      <c r="I22" s="126"/>
      <c r="J22" s="319" t="s">
        <v>1816</v>
      </c>
      <c r="K22" s="400"/>
      <c r="L22" s="124"/>
      <c r="M22" s="124"/>
      <c r="N22" s="124"/>
      <c r="O22" s="99"/>
      <c r="P22" s="99"/>
      <c r="Q22" s="79"/>
      <c r="R22" s="80"/>
    </row>
    <row r="23" spans="1:18" ht="18" customHeight="1">
      <c r="A23" s="668"/>
      <c r="B23" s="608"/>
      <c r="C23" s="96"/>
      <c r="D23" s="81"/>
      <c r="E23" s="78"/>
      <c r="F23" s="120"/>
      <c r="G23" s="261" t="s">
        <v>1524</v>
      </c>
      <c r="H23" s="400"/>
      <c r="I23" s="400"/>
      <c r="J23" s="319" t="s">
        <v>887</v>
      </c>
      <c r="K23" s="84"/>
      <c r="L23" s="83"/>
      <c r="M23" s="83"/>
      <c r="N23" s="83"/>
      <c r="O23" s="84"/>
      <c r="P23" s="84"/>
      <c r="Q23" s="84"/>
      <c r="R23" s="85"/>
    </row>
    <row r="24" spans="1:18" ht="14.45" customHeight="1">
      <c r="A24" s="1136" t="s">
        <v>1296</v>
      </c>
      <c r="B24" s="67" t="s">
        <v>1305</v>
      </c>
      <c r="C24" s="393" t="s">
        <v>1301</v>
      </c>
      <c r="D24" s="1035" t="str">
        <f>VLOOKUP($A24,'КРАТКИЙ ПРАЙС СПЛИТЫ'!$A:$M,2,0)</f>
        <v>AS-10UW4RXVQH00A(B)</v>
      </c>
      <c r="E24" s="590"/>
      <c r="F24" s="1036" t="str">
        <f>VLOOKUP($A24,'КРАТКИЙ ПРАЙС СПЛИТЫ'!$A:$M,3,0)</f>
        <v>2,60 (1,00-4,00)</v>
      </c>
      <c r="G24" s="1036" t="str">
        <f>VLOOKUP($A24,'КРАТКИЙ ПРАЙС СПЛИТЫ'!$A:$M,4,0)</f>
        <v>3,20 (1,60-4,20)</v>
      </c>
      <c r="H24" s="1037" t="str">
        <f>VLOOKUP($A24,'КРАТКИЙ ПРАЙС СПЛИТЫ'!$A:$M,5,0)</f>
        <v>A+++/A+++</v>
      </c>
      <c r="I24" s="1036" t="str">
        <f>VLOOKUP($A24,'КРАТКИЙ ПРАЙС СПЛИТЫ'!$A:$M,6,0)</f>
        <v>18/20/22/27/30/31/33</v>
      </c>
      <c r="J24" s="394" t="str">
        <f>VLOOKUP($A24,'КРАТКИЙ ПРАЙС СПЛИТЫ'!$A:$M,7,0)</f>
        <v>883×305×198</v>
      </c>
      <c r="K24" s="1037" t="str">
        <f>VLOOKUP($A24,'КРАТКИЙ ПРАЙС СПЛИТЫ'!$A:$M,9,0)</f>
        <v>10/33</v>
      </c>
      <c r="L24" s="359">
        <f>MROUND(O24*0.3,100)</f>
        <v>30900</v>
      </c>
      <c r="M24" s="359">
        <f>MROUND(P24*0.3,100)</f>
        <v>26200</v>
      </c>
      <c r="N24" s="359">
        <f>MROUND(Q24*0.3,100)</f>
        <v>19700</v>
      </c>
      <c r="O24" s="1025">
        <f>VLOOKUP($A24,'КРАТКИЙ ПРАЙС СПЛИТЫ'!$A:$M,10,0)</f>
        <v>102990</v>
      </c>
      <c r="P24" s="1025">
        <f>VLOOKUP($A24,'КРАТКИЙ ПРАЙС СПЛИТЫ'!$A:$M,11,0)</f>
        <v>87390</v>
      </c>
      <c r="Q24" s="1025">
        <f>VLOOKUP($A24,'КРАТКИЙ ПРАЙС СПЛИТЫ'!$A:$M,12,0)</f>
        <v>65800</v>
      </c>
      <c r="R24" s="1024">
        <f>Q24*(1-1*'Скидка '!D$4)</f>
        <v>65800</v>
      </c>
    </row>
    <row r="25" spans="1:18" ht="14.45" customHeight="1">
      <c r="A25" s="1136"/>
      <c r="B25" s="67" t="s">
        <v>1302</v>
      </c>
      <c r="C25" s="393" t="s">
        <v>1298</v>
      </c>
      <c r="D25" s="1073"/>
      <c r="E25" s="591"/>
      <c r="F25" s="1036">
        <v>2.1</v>
      </c>
      <c r="G25" s="1036">
        <v>3.1</v>
      </c>
      <c r="H25" s="1037" t="s">
        <v>15</v>
      </c>
      <c r="I25" s="1036"/>
      <c r="J25" s="394" t="str">
        <f>VLOOKUP($A24,'КРАТКИЙ ПРАЙС СПЛИТЫ'!$A:$M,8,0)</f>
        <v>810×585×280</v>
      </c>
      <c r="K25" s="1037" t="s">
        <v>15</v>
      </c>
      <c r="L25" s="359">
        <f>O24-L24</f>
        <v>72090</v>
      </c>
      <c r="M25" s="359">
        <f t="shared" ref="M25" si="6">P24-M24</f>
        <v>61190</v>
      </c>
      <c r="N25" s="359">
        <f>Q24-N24</f>
        <v>46100</v>
      </c>
      <c r="O25" s="1025"/>
      <c r="P25" s="1025"/>
      <c r="Q25" s="1025"/>
      <c r="R25" s="1024"/>
    </row>
    <row r="26" spans="1:18" ht="14.45" customHeight="1">
      <c r="A26" s="1136" t="s">
        <v>1297</v>
      </c>
      <c r="B26" s="68" t="s">
        <v>1303</v>
      </c>
      <c r="C26" s="391" t="s">
        <v>1299</v>
      </c>
      <c r="D26" s="1026" t="str">
        <f>VLOOKUP($A26,'КРАТКИЙ ПРАЙС СПЛИТЫ'!$A:$M,2,0)</f>
        <v>AS-13UW4RXVQH01(B)</v>
      </c>
      <c r="E26" s="588"/>
      <c r="F26" s="1029" t="str">
        <f>VLOOKUP($A26,'КРАТКИЙ ПРАЙС СПЛИТЫ'!$A:$M,3,0)</f>
        <v>3,50 (1,00-4,40)</v>
      </c>
      <c r="G26" s="1029" t="str">
        <f>VLOOKUP($A26,'КРАТКИЙ ПРАЙС СПЛИТЫ'!$A:$M,4,0)</f>
        <v>4,20 (1,60-4,80)</v>
      </c>
      <c r="H26" s="1030" t="str">
        <f>VLOOKUP($A26,'КРАТКИЙ ПРАЙС СПЛИТЫ'!$A:$M,5,0)</f>
        <v>A+++/A+++</v>
      </c>
      <c r="I26" s="1029" t="str">
        <f>VLOOKUP($A26,'КРАТКИЙ ПРАЙС СПЛИТЫ'!$A:$M,6,0)</f>
        <v>18/20/22/27/30/31/33</v>
      </c>
      <c r="J26" s="392" t="str">
        <f>VLOOKUP($A26,'КРАТКИЙ ПРАЙС СПЛИТЫ'!$A:$M,7,0)</f>
        <v>883×305×198</v>
      </c>
      <c r="K26" s="1030" t="str">
        <f>VLOOKUP($A26,'КРАТКИЙ ПРАЙС СПЛИТЫ'!$A:$M,9,0)</f>
        <v>10/33</v>
      </c>
      <c r="L26" s="360">
        <f>MROUND(O26*0.3,100)</f>
        <v>33400</v>
      </c>
      <c r="M26" s="360">
        <f>MROUND(P26*0.3,100)</f>
        <v>28400</v>
      </c>
      <c r="N26" s="360">
        <f t="shared" ref="N26" si="7">MROUND(Q26*0.3,100)</f>
        <v>21400</v>
      </c>
      <c r="O26" s="1031">
        <f>VLOOKUP($A26,'КРАТКИЙ ПРАЙС СПЛИТЫ'!$A:$M,10,0)</f>
        <v>111490</v>
      </c>
      <c r="P26" s="1031">
        <f>VLOOKUP($A26,'КРАТКИЙ ПРАЙС СПЛИТЫ'!$A:$M,11,0)</f>
        <v>94590</v>
      </c>
      <c r="Q26" s="1031">
        <f>VLOOKUP($A26,'КРАТКИЙ ПРАЙС СПЛИТЫ'!$A:$M,12,0)</f>
        <v>71200</v>
      </c>
      <c r="R26" s="1024">
        <f>Q26*(1-1*'Скидка '!D$4)</f>
        <v>71200</v>
      </c>
    </row>
    <row r="27" spans="1:18" ht="14.45" customHeight="1" thickBot="1">
      <c r="A27" s="1136"/>
      <c r="B27" s="68" t="s">
        <v>1304</v>
      </c>
      <c r="C27" s="391" t="s">
        <v>1300</v>
      </c>
      <c r="D27" s="1027"/>
      <c r="E27" s="589"/>
      <c r="F27" s="1029">
        <v>2.1</v>
      </c>
      <c r="G27" s="1029">
        <v>3.1</v>
      </c>
      <c r="H27" s="1030" t="s">
        <v>15</v>
      </c>
      <c r="I27" s="1029"/>
      <c r="J27" s="392" t="str">
        <f>VLOOKUP($A26,'КРАТКИЙ ПРАЙС СПЛИТЫ'!$A:$M,8,0)</f>
        <v>810×585×280</v>
      </c>
      <c r="K27" s="1030" t="s">
        <v>15</v>
      </c>
      <c r="L27" s="360">
        <f>O26-L26</f>
        <v>78090</v>
      </c>
      <c r="M27" s="360">
        <f t="shared" ref="M27" si="8">P26-M26</f>
        <v>66190</v>
      </c>
      <c r="N27" s="360">
        <f t="shared" ref="N27" si="9">Q26-N26</f>
        <v>49800</v>
      </c>
      <c r="O27" s="1031"/>
      <c r="P27" s="1031"/>
      <c r="Q27" s="1031"/>
      <c r="R27" s="1024"/>
    </row>
    <row r="28" spans="1:18" ht="17.45" customHeight="1" thickBot="1">
      <c r="A28" s="666"/>
      <c r="B28" s="605"/>
      <c r="C28" s="719" t="s">
        <v>1837</v>
      </c>
      <c r="D28" s="90"/>
      <c r="E28" s="90"/>
      <c r="F28" s="73"/>
      <c r="G28" s="310"/>
      <c r="H28" s="130"/>
      <c r="I28" s="99"/>
      <c r="J28" s="290"/>
      <c r="K28" s="400"/>
      <c r="L28" s="101"/>
      <c r="M28" s="101"/>
      <c r="N28" s="101"/>
      <c r="O28" s="100"/>
      <c r="P28" s="102"/>
      <c r="Q28" s="948" t="s">
        <v>117</v>
      </c>
      <c r="R28" s="949"/>
    </row>
    <row r="29" spans="1:18" ht="17.45" customHeight="1" thickBot="1">
      <c r="A29" s="666"/>
      <c r="B29" s="606"/>
      <c r="C29" s="94"/>
      <c r="D29" s="75"/>
      <c r="E29" s="75"/>
      <c r="F29" s="73"/>
      <c r="G29" s="311" t="s">
        <v>800</v>
      </c>
      <c r="H29" s="130"/>
      <c r="I29" s="103"/>
      <c r="J29" s="292" t="s">
        <v>1836</v>
      </c>
      <c r="K29" s="400"/>
      <c r="L29" s="101"/>
      <c r="M29" s="101"/>
      <c r="N29" s="101"/>
      <c r="O29" s="100"/>
      <c r="P29" s="102"/>
      <c r="Q29" s="946" t="s">
        <v>118</v>
      </c>
      <c r="R29" s="947"/>
    </row>
    <row r="30" spans="1:18" ht="33" customHeight="1">
      <c r="A30" s="667"/>
      <c r="B30" s="606"/>
      <c r="C30" s="94"/>
      <c r="D30" s="75"/>
      <c r="E30" s="75"/>
      <c r="F30" s="73"/>
      <c r="G30" s="311" t="s">
        <v>725</v>
      </c>
      <c r="H30" s="130"/>
      <c r="I30" s="99"/>
      <c r="J30" s="293" t="s">
        <v>97</v>
      </c>
      <c r="K30" s="401"/>
      <c r="L30" s="123"/>
      <c r="M30" s="123"/>
      <c r="N30" s="123"/>
      <c r="O30" s="104"/>
      <c r="P30" s="104"/>
      <c r="Q30" s="76"/>
      <c r="R30" s="77"/>
    </row>
    <row r="31" spans="1:18" ht="17.45" customHeight="1">
      <c r="A31" s="668"/>
      <c r="B31" s="607"/>
      <c r="C31" s="95"/>
      <c r="D31" s="78"/>
      <c r="E31" s="78"/>
      <c r="F31" s="131"/>
      <c r="G31" s="312" t="s">
        <v>1818</v>
      </c>
      <c r="H31" s="130"/>
      <c r="I31" s="105"/>
      <c r="J31" s="292" t="s">
        <v>734</v>
      </c>
      <c r="K31" s="400"/>
      <c r="L31" s="124"/>
      <c r="M31" s="124"/>
      <c r="N31" s="124"/>
      <c r="O31" s="99"/>
      <c r="P31" s="99"/>
      <c r="Q31" s="79"/>
      <c r="R31" s="80"/>
    </row>
    <row r="32" spans="1:18" ht="17.45" customHeight="1">
      <c r="A32" s="668"/>
      <c r="B32" s="607"/>
      <c r="C32" s="95"/>
      <c r="D32" s="78"/>
      <c r="E32" s="78"/>
      <c r="F32" s="131"/>
      <c r="G32" s="312" t="s">
        <v>732</v>
      </c>
      <c r="H32" s="130"/>
      <c r="I32" s="1133"/>
      <c r="J32" s="724" t="s">
        <v>62</v>
      </c>
      <c r="K32" s="400"/>
      <c r="L32" s="124"/>
      <c r="M32" s="124"/>
      <c r="N32" s="124"/>
      <c r="O32" s="99"/>
      <c r="P32" s="99"/>
      <c r="Q32" s="79"/>
      <c r="R32" s="80"/>
    </row>
    <row r="33" spans="1:18" ht="17.45" customHeight="1">
      <c r="A33" s="668"/>
      <c r="B33" s="608"/>
      <c r="C33" s="96"/>
      <c r="D33" s="81"/>
      <c r="E33" s="78"/>
      <c r="F33" s="120"/>
      <c r="G33" s="312" t="s">
        <v>733</v>
      </c>
      <c r="H33" s="74"/>
      <c r="I33" s="1134"/>
      <c r="J33" s="292" t="s">
        <v>887</v>
      </c>
      <c r="K33" s="400"/>
      <c r="L33" s="83"/>
      <c r="M33" s="83"/>
      <c r="N33" s="83"/>
      <c r="O33" s="84"/>
      <c r="P33" s="82"/>
      <c r="Q33" s="82" t="s">
        <v>743</v>
      </c>
      <c r="R33" s="85"/>
    </row>
    <row r="34" spans="1:18" ht="11.45" customHeight="1">
      <c r="A34" s="65"/>
      <c r="B34" s="66"/>
      <c r="C34" s="681" t="s">
        <v>1916</v>
      </c>
      <c r="D34" s="610"/>
      <c r="E34" s="714"/>
      <c r="F34" s="708"/>
      <c r="G34" s="708"/>
      <c r="H34" s="709"/>
      <c r="I34" s="708"/>
      <c r="J34" s="710"/>
      <c r="K34" s="709"/>
      <c r="L34" s="715"/>
      <c r="M34" s="715"/>
      <c r="N34" s="715"/>
      <c r="O34" s="56"/>
      <c r="P34" s="56"/>
      <c r="Q34" s="56"/>
      <c r="R34" s="531"/>
    </row>
    <row r="35" spans="1:18" ht="14.45" customHeight="1">
      <c r="A35" s="1129" t="s">
        <v>522</v>
      </c>
      <c r="B35" s="67" t="s">
        <v>1498</v>
      </c>
      <c r="C35" s="393" t="s">
        <v>662</v>
      </c>
      <c r="D35" s="1033" t="str">
        <f>VLOOKUP($A35,'КРАТКИЙ ПРАЙС СПЛИТЫ'!$A:$M,2,0)</f>
        <v>AS-10UW4RVETG01</v>
      </c>
      <c r="E35" s="586"/>
      <c r="F35" s="1036" t="str">
        <f>VLOOKUP($A35,'КРАТКИЙ ПРАЙС СПЛИТЫ'!$A:$M,3,0)</f>
        <v>2,6(0,8-3,5)</v>
      </c>
      <c r="G35" s="1036" t="str">
        <f>VLOOKUP($A35,'КРАТКИЙ ПРАЙС СПЛИТЫ'!$A:$M,4,0)</f>
        <v>2,8(0,8-3,5)</v>
      </c>
      <c r="H35" s="1037" t="str">
        <f>VLOOKUP($A35,'КРАТКИЙ ПРАЙС СПЛИТЫ'!$A:$M,5,0)</f>
        <v>А++/А+</v>
      </c>
      <c r="I35" s="1036" t="str">
        <f>VLOOKUP($A35,'КРАТКИЙ ПРАЙС СПЛИТЫ'!$A:$M,6,0)</f>
        <v>22/27,5/29/30,5/32,5/35,5/38</v>
      </c>
      <c r="J35" s="394" t="str">
        <f>VLOOKUP($A35,'КРАТКИЙ ПРАЙС СПЛИТЫ'!$A:$M,7,0)</f>
        <v>950x272x207</v>
      </c>
      <c r="K35" s="1037" t="str">
        <f>VLOOKUP($A35,'КРАТКИЙ ПРАЙС СПЛИТЫ'!$A:$M,9,0)</f>
        <v>9/24</v>
      </c>
      <c r="L35" s="359">
        <f>MROUND(O35*0.3,100)</f>
        <v>14700</v>
      </c>
      <c r="M35" s="359">
        <f>MROUND(P35*0.3,100)</f>
        <v>12500</v>
      </c>
      <c r="N35" s="359">
        <f>MROUND(Q35*0.3,100)</f>
        <v>9100</v>
      </c>
      <c r="O35" s="1025">
        <f>VLOOKUP($A35,'КРАТКИЙ ПРАЙС СПЛИТЫ'!$A:$M,10,0)</f>
        <v>49090</v>
      </c>
      <c r="P35" s="1025">
        <f>VLOOKUP($A35,'КРАТКИЙ ПРАЙС СПЛИТЫ'!$A:$M,11,0)</f>
        <v>41590</v>
      </c>
      <c r="Q35" s="1025">
        <f>VLOOKUP($A35,'КРАТКИЙ ПРАЙС СПЛИТЫ'!$A:$M,12,0)</f>
        <v>30200</v>
      </c>
      <c r="R35" s="1024">
        <f>Q35*(1-1*'Скидка '!D$4)</f>
        <v>30200</v>
      </c>
    </row>
    <row r="36" spans="1:18" ht="14.45" customHeight="1">
      <c r="A36" s="1129"/>
      <c r="B36" s="67" t="s">
        <v>1499</v>
      </c>
      <c r="C36" s="393" t="s">
        <v>663</v>
      </c>
      <c r="D36" s="1034"/>
      <c r="E36" s="587"/>
      <c r="F36" s="1036">
        <v>2.1</v>
      </c>
      <c r="G36" s="1036">
        <v>3.1</v>
      </c>
      <c r="H36" s="1037" t="s">
        <v>15</v>
      </c>
      <c r="I36" s="1036"/>
      <c r="J36" s="394" t="str">
        <f>VLOOKUP($A35,'КРАТКИЙ ПРАЙС СПЛИТЫ'!$A:$M,8,0)</f>
        <v>715x482x240</v>
      </c>
      <c r="K36" s="1037" t="s">
        <v>15</v>
      </c>
      <c r="L36" s="359">
        <f>O35-L35</f>
        <v>34390</v>
      </c>
      <c r="M36" s="359">
        <f t="shared" ref="M36" si="10">P35-M35</f>
        <v>29090</v>
      </c>
      <c r="N36" s="359">
        <f t="shared" ref="N36" si="11">Q35-N35</f>
        <v>21100</v>
      </c>
      <c r="O36" s="1025"/>
      <c r="P36" s="1025"/>
      <c r="Q36" s="1025"/>
      <c r="R36" s="1024"/>
    </row>
    <row r="37" spans="1:18" ht="14.45" customHeight="1">
      <c r="A37" s="1130" t="s">
        <v>523</v>
      </c>
      <c r="B37" s="68" t="s">
        <v>1500</v>
      </c>
      <c r="C37" s="391" t="s">
        <v>664</v>
      </c>
      <c r="D37" s="1026" t="str">
        <f>VLOOKUP($A37,'КРАТКИЙ ПРАЙС СПЛИТЫ'!$A:$M,2,0)</f>
        <v>AS-13UW4RVETG01</v>
      </c>
      <c r="E37" s="588"/>
      <c r="F37" s="1029" t="str">
        <f>VLOOKUP($A37,'КРАТКИЙ ПРАЙС СПЛИТЫ'!$A:$M,3,0)</f>
        <v>3,5(1,2-4,1)</v>
      </c>
      <c r="G37" s="1029" t="str">
        <f>VLOOKUP($A37,'КРАТКИЙ ПРАЙС СПЛИТЫ'!$A:$M,4,0)</f>
        <v>4,0(1,6-4,3)</v>
      </c>
      <c r="H37" s="1030" t="str">
        <f>VLOOKUP($A37,'КРАТКИЙ ПРАЙС СПЛИТЫ'!$A:$M,5,0)</f>
        <v>А++/А+</v>
      </c>
      <c r="I37" s="1029" t="str">
        <f>VLOOKUP($A37,'КРАТКИЙ ПРАЙС СПЛИТЫ'!$A:$M,6,0)</f>
        <v>23/27,5/29/32/34/36,5/40,5</v>
      </c>
      <c r="J37" s="392" t="str">
        <f>VLOOKUP($A37,'КРАТКИЙ ПРАЙС СПЛИТЫ'!$A:$M,7,0)</f>
        <v>950x272x207</v>
      </c>
      <c r="K37" s="1030" t="str">
        <f>VLOOKUP($A37,'КРАТКИЙ ПРАЙС СПЛИТЫ'!$A:$M,9,0)</f>
        <v>9/25</v>
      </c>
      <c r="L37" s="360">
        <f>MROUND(O37*0.3,100)</f>
        <v>16600</v>
      </c>
      <c r="M37" s="360">
        <f>MROUND(P37*0.3,100)</f>
        <v>14100</v>
      </c>
      <c r="N37" s="360">
        <f t="shared" ref="N37" si="12">MROUND(Q37*0.3,100)</f>
        <v>10300</v>
      </c>
      <c r="O37" s="1023">
        <f>VLOOKUP($A37,'КРАТКИЙ ПРАЙС СПЛИТЫ'!$A:$M,10,0)</f>
        <v>55390</v>
      </c>
      <c r="P37" s="1031">
        <f>VLOOKUP($A37,'КРАТКИЙ ПРАЙС СПЛИТЫ'!$A:$M,11,0)</f>
        <v>46990</v>
      </c>
      <c r="Q37" s="1023">
        <f>VLOOKUP($A37,'КРАТКИЙ ПРАЙС СПЛИТЫ'!$A:$M,12,0)</f>
        <v>34200</v>
      </c>
      <c r="R37" s="1024">
        <f>Q37*(1-1*'Скидка '!D$4)</f>
        <v>34200</v>
      </c>
    </row>
    <row r="38" spans="1:18" ht="14.45" customHeight="1">
      <c r="A38" s="1130"/>
      <c r="B38" s="68" t="s">
        <v>1501</v>
      </c>
      <c r="C38" s="391" t="s">
        <v>665</v>
      </c>
      <c r="D38" s="1027"/>
      <c r="E38" s="589"/>
      <c r="F38" s="1029">
        <v>2.1</v>
      </c>
      <c r="G38" s="1029">
        <v>3.1</v>
      </c>
      <c r="H38" s="1030" t="s">
        <v>15</v>
      </c>
      <c r="I38" s="1029"/>
      <c r="J38" s="392" t="str">
        <f>VLOOKUP($A37,'КРАТКИЙ ПРАЙС СПЛИТЫ'!$A:$M,8,0)</f>
        <v>715x482x240</v>
      </c>
      <c r="K38" s="1030" t="s">
        <v>15</v>
      </c>
      <c r="L38" s="360">
        <f>O37-L37</f>
        <v>38790</v>
      </c>
      <c r="M38" s="360">
        <f t="shared" ref="M38" si="13">P37-M37</f>
        <v>32890</v>
      </c>
      <c r="N38" s="360">
        <f t="shared" ref="N38" si="14">Q37-N37</f>
        <v>23900</v>
      </c>
      <c r="O38" s="1023"/>
      <c r="P38" s="1031"/>
      <c r="Q38" s="1023"/>
      <c r="R38" s="1024"/>
    </row>
    <row r="39" spans="1:18" ht="14.45" customHeight="1">
      <c r="A39" s="1130" t="s">
        <v>524</v>
      </c>
      <c r="B39" s="68" t="s">
        <v>1502</v>
      </c>
      <c r="C39" s="393" t="s">
        <v>666</v>
      </c>
      <c r="D39" s="1033" t="str">
        <f>VLOOKUP($A39,'КРАТКИЙ ПРАЙС СПЛИТЫ'!$A:$M,2,0)</f>
        <v>AS-18UW4RXATG03</v>
      </c>
      <c r="E39" s="586"/>
      <c r="F39" s="1036" t="str">
        <f>VLOOKUP($A39,'КРАТКИЙ ПРАЙС СПЛИТЫ'!$A:$M,3,0)</f>
        <v>5,0(1,0-6,0)</v>
      </c>
      <c r="G39" s="1036" t="str">
        <f>VLOOKUP($A39,'КРАТКИЙ ПРАЙС СПЛИТЫ'!$A:$M,4,0)</f>
        <v>5,6(1,6-6,25)</v>
      </c>
      <c r="H39" s="1037" t="str">
        <f>VLOOKUP($A39,'КРАТКИЙ ПРАЙС СПЛИТЫ'!$A:$M,5,0)</f>
        <v>А++/А+</v>
      </c>
      <c r="I39" s="1036" t="str">
        <f>VLOOKUP($A39,'КРАТКИЙ ПРАЙС СПЛИТЫ'!$A:$M,6,0)</f>
        <v>29/33,5/36/38/40/42,5/43,5</v>
      </c>
      <c r="J39" s="394" t="str">
        <f>VLOOKUP($A39,'КРАТКИЙ ПРАЙС СПЛИТЫ'!$A:$M,7,0)</f>
        <v>1050x320x235</v>
      </c>
      <c r="K39" s="1037" t="str">
        <f>VLOOKUP($A39,'КРАТКИЙ ПРАЙС СПЛИТЫ'!$A:$M,9,0)</f>
        <v>12/33</v>
      </c>
      <c r="L39" s="359">
        <f>MROUND(O39*0.3,100)</f>
        <v>27200</v>
      </c>
      <c r="M39" s="359">
        <f>MROUND(P39*0.3,100)</f>
        <v>23100</v>
      </c>
      <c r="N39" s="359">
        <f t="shared" ref="N39" si="15">MROUND(Q39*0.3,100)</f>
        <v>16900</v>
      </c>
      <c r="O39" s="1025">
        <f>VLOOKUP($A39,'КРАТКИЙ ПРАЙС СПЛИТЫ'!$A:$M,10,0)</f>
        <v>90690</v>
      </c>
      <c r="P39" s="1025">
        <f>VLOOKUP($A39,'КРАТКИЙ ПРАЙС СПЛИТЫ'!$A:$M,11,0)</f>
        <v>76890</v>
      </c>
      <c r="Q39" s="1025">
        <f>VLOOKUP($A39,'КРАТКИЙ ПРАЙС СПЛИТЫ'!$A:$M,12,0)</f>
        <v>56200</v>
      </c>
      <c r="R39" s="1024">
        <f>Q39*(1-1*'Скидка '!D$4)</f>
        <v>56200</v>
      </c>
    </row>
    <row r="40" spans="1:18" ht="14.45" customHeight="1">
      <c r="A40" s="1130"/>
      <c r="B40" s="68" t="s">
        <v>1503</v>
      </c>
      <c r="C40" s="393" t="s">
        <v>667</v>
      </c>
      <c r="D40" s="1034"/>
      <c r="E40" s="587"/>
      <c r="F40" s="1036">
        <v>2.1</v>
      </c>
      <c r="G40" s="1036">
        <v>3.1</v>
      </c>
      <c r="H40" s="1037" t="s">
        <v>15</v>
      </c>
      <c r="I40" s="1036"/>
      <c r="J40" s="394" t="str">
        <f>VLOOKUP($A39,'КРАТКИЙ ПРАЙС СПЛИТЫ'!$A:$M,8,0)</f>
        <v>810x585x280</v>
      </c>
      <c r="K40" s="1037" t="s">
        <v>15</v>
      </c>
      <c r="L40" s="359">
        <f>O39-L39</f>
        <v>63490</v>
      </c>
      <c r="M40" s="359">
        <f t="shared" ref="M40" si="16">P39-M39</f>
        <v>53790</v>
      </c>
      <c r="N40" s="359">
        <f t="shared" ref="N40" si="17">Q39-N39</f>
        <v>39300</v>
      </c>
      <c r="O40" s="1025"/>
      <c r="P40" s="1025"/>
      <c r="Q40" s="1025"/>
      <c r="R40" s="1024"/>
    </row>
    <row r="41" spans="1:18" ht="14.45" customHeight="1">
      <c r="A41" s="669"/>
      <c r="B41" s="68"/>
      <c r="C41" s="681" t="s">
        <v>1700</v>
      </c>
      <c r="D41" s="610"/>
      <c r="E41" s="610"/>
      <c r="F41" s="708"/>
      <c r="G41" s="708"/>
      <c r="H41" s="709"/>
      <c r="I41" s="708"/>
      <c r="J41" s="710"/>
      <c r="K41" s="709"/>
      <c r="L41" s="715"/>
      <c r="M41" s="715"/>
      <c r="N41" s="715"/>
      <c r="O41" s="56"/>
      <c r="P41" s="56"/>
      <c r="Q41" s="56"/>
      <c r="R41" s="531"/>
    </row>
    <row r="42" spans="1:18" ht="14.45" customHeight="1">
      <c r="A42" s="1129" t="s">
        <v>1789</v>
      </c>
      <c r="B42" s="67" t="s">
        <v>1906</v>
      </c>
      <c r="C42" s="393" t="s">
        <v>662</v>
      </c>
      <c r="D42" s="1033" t="str">
        <f>VLOOKUP($A42,'КРАТКИЙ ПРАЙС СПЛИТЫ'!$A:$M,2,0)</f>
        <v>AS-10UW4RVETG01 WI-FI</v>
      </c>
      <c r="E42" s="586"/>
      <c r="F42" s="1036" t="str">
        <f>VLOOKUP($A42,'КРАТКИЙ ПРАЙС СПЛИТЫ'!$A:$M,3,0)</f>
        <v>2,6(0,8-3,5)</v>
      </c>
      <c r="G42" s="1036" t="str">
        <f>VLOOKUP($A42,'КРАТКИЙ ПРАЙС СПЛИТЫ'!$A:$M,4,0)</f>
        <v>2,8(0,8-3,5)</v>
      </c>
      <c r="H42" s="1037" t="str">
        <f>VLOOKUP($A42,'КРАТКИЙ ПРАЙС СПЛИТЫ'!$A:$M,5,0)</f>
        <v>А++/А+</v>
      </c>
      <c r="I42" s="1036" t="str">
        <f>VLOOKUP($A42,'КРАТКИЙ ПРАЙС СПЛИТЫ'!$A:$M,6,0)</f>
        <v>22/27,5/29/30,5/32,5/35,5/38</v>
      </c>
      <c r="J42" s="394" t="str">
        <f>VLOOKUP($A42,'КРАТКИЙ ПРАЙС СПЛИТЫ'!$A:$M,7,0)</f>
        <v>950x272x207</v>
      </c>
      <c r="K42" s="1037" t="str">
        <f>VLOOKUP($A42,'КРАТКИЙ ПРАЙС СПЛИТЫ'!$A:$M,9,0)</f>
        <v>9/24</v>
      </c>
      <c r="L42" s="359">
        <f>O42-L43</f>
        <v>17700</v>
      </c>
      <c r="M42" s="359">
        <f>P42-M43</f>
        <v>15100</v>
      </c>
      <c r="N42" s="359">
        <f>Q42-N43</f>
        <v>11800</v>
      </c>
      <c r="O42" s="1025">
        <f>VLOOKUP($A42,'КРАТКИЙ ПРАЙС СПЛИТЫ'!$A:$M,10,0)</f>
        <v>52090</v>
      </c>
      <c r="P42" s="1025">
        <f>VLOOKUP($A42,'КРАТКИЙ ПРАЙС СПЛИТЫ'!$A:$M,11,0)</f>
        <v>44190</v>
      </c>
      <c r="Q42" s="1025">
        <f>VLOOKUP($A42,'КРАТКИЙ ПРАЙС СПЛИТЫ'!$A:$M,12,0)</f>
        <v>32900</v>
      </c>
      <c r="R42" s="1024">
        <f>Q42*(1-1*'Скидка '!D$4)</f>
        <v>32900</v>
      </c>
    </row>
    <row r="43" spans="1:18" ht="14.45" customHeight="1">
      <c r="A43" s="1129"/>
      <c r="B43" s="67" t="s">
        <v>1499</v>
      </c>
      <c r="C43" s="393" t="s">
        <v>663</v>
      </c>
      <c r="D43" s="1034"/>
      <c r="E43" s="587"/>
      <c r="F43" s="1036">
        <v>2.1</v>
      </c>
      <c r="G43" s="1036">
        <v>3.1</v>
      </c>
      <c r="H43" s="1037" t="s">
        <v>15</v>
      </c>
      <c r="I43" s="1036"/>
      <c r="J43" s="394" t="str">
        <f>VLOOKUP($A42,'КРАТКИЙ ПРАЙС СПЛИТЫ'!$A:$M,8,0)</f>
        <v>715x482x240</v>
      </c>
      <c r="K43" s="1037" t="s">
        <v>15</v>
      </c>
      <c r="L43" s="359">
        <f>L36</f>
        <v>34390</v>
      </c>
      <c r="M43" s="359">
        <f>M36</f>
        <v>29090</v>
      </c>
      <c r="N43" s="359">
        <f>N36</f>
        <v>21100</v>
      </c>
      <c r="O43" s="1025"/>
      <c r="P43" s="1025"/>
      <c r="Q43" s="1025"/>
      <c r="R43" s="1024"/>
    </row>
    <row r="44" spans="1:18" ht="14.45" customHeight="1">
      <c r="A44" s="1130" t="s">
        <v>1790</v>
      </c>
      <c r="B44" s="68" t="s">
        <v>1803</v>
      </c>
      <c r="C44" s="391" t="s">
        <v>664</v>
      </c>
      <c r="D44" s="1026" t="str">
        <f>VLOOKUP($A44,'КРАТКИЙ ПРАЙС СПЛИТЫ'!$A:$M,2,0)</f>
        <v>AS-13UW4RVETG01 WI-FI</v>
      </c>
      <c r="E44" s="588"/>
      <c r="F44" s="1029" t="str">
        <f>VLOOKUP($A44,'КРАТКИЙ ПРАЙС СПЛИТЫ'!$A:$M,3,0)</f>
        <v>3,5(1,2-4,1)</v>
      </c>
      <c r="G44" s="1029" t="str">
        <f>VLOOKUP($A44,'КРАТКИЙ ПРАЙС СПЛИТЫ'!$A:$M,4,0)</f>
        <v>4,0(1,6-4,3)</v>
      </c>
      <c r="H44" s="1030" t="str">
        <f>VLOOKUP($A44,'КРАТКИЙ ПРАЙС СПЛИТЫ'!$A:$M,5,0)</f>
        <v>А++/А+</v>
      </c>
      <c r="I44" s="1029" t="str">
        <f>VLOOKUP($A44,'КРАТКИЙ ПРАЙС СПЛИТЫ'!$A:$M,6,0)</f>
        <v>23/27,5/29/32/34/36,5/40,5</v>
      </c>
      <c r="J44" s="392" t="str">
        <f>VLOOKUP($A44,'КРАТКИЙ ПРАЙС СПЛИТЫ'!$A:$M,7,0)</f>
        <v>950x272x207</v>
      </c>
      <c r="K44" s="1030" t="str">
        <f>VLOOKUP($A44,'КРАТКИЙ ПРАЙС СПЛИТЫ'!$A:$M,9,0)</f>
        <v>9/25</v>
      </c>
      <c r="L44" s="358">
        <f>O44-L45</f>
        <v>20000</v>
      </c>
      <c r="M44" s="358">
        <f>P44-M45</f>
        <v>16900</v>
      </c>
      <c r="N44" s="358">
        <f>Q44-N45</f>
        <v>13200</v>
      </c>
      <c r="O44" s="1023">
        <f>VLOOKUP($A44,'КРАТКИЙ ПРАЙС СПЛИТЫ'!$A:$M,10,0)</f>
        <v>58790</v>
      </c>
      <c r="P44" s="1031">
        <f>VLOOKUP($A44,'КРАТКИЙ ПРАЙС СПЛИТЫ'!$A:$M,11,0)</f>
        <v>49790</v>
      </c>
      <c r="Q44" s="1023">
        <f>VLOOKUP($A44,'КРАТКИЙ ПРАЙС СПЛИТЫ'!$A:$M,12,0)</f>
        <v>37100</v>
      </c>
      <c r="R44" s="1024">
        <f>Q44*(1-1*'Скидка '!D$4)</f>
        <v>37100</v>
      </c>
    </row>
    <row r="45" spans="1:18" ht="14.45" customHeight="1">
      <c r="A45" s="1130"/>
      <c r="B45" s="68" t="s">
        <v>1501</v>
      </c>
      <c r="C45" s="391" t="s">
        <v>665</v>
      </c>
      <c r="D45" s="1027"/>
      <c r="E45" s="589"/>
      <c r="F45" s="1029">
        <v>2.1</v>
      </c>
      <c r="G45" s="1029">
        <v>3.1</v>
      </c>
      <c r="H45" s="1030" t="s">
        <v>15</v>
      </c>
      <c r="I45" s="1029"/>
      <c r="J45" s="392" t="str">
        <f>VLOOKUP($A44,'КРАТКИЙ ПРАЙС СПЛИТЫ'!$A:$M,8,0)</f>
        <v>715x482x240</v>
      </c>
      <c r="K45" s="1030" t="s">
        <v>15</v>
      </c>
      <c r="L45" s="358">
        <f>L38</f>
        <v>38790</v>
      </c>
      <c r="M45" s="358">
        <f>M38</f>
        <v>32890</v>
      </c>
      <c r="N45" s="358">
        <f>N38</f>
        <v>23900</v>
      </c>
      <c r="O45" s="1023"/>
      <c r="P45" s="1031"/>
      <c r="Q45" s="1023"/>
      <c r="R45" s="1024"/>
    </row>
    <row r="46" spans="1:18" ht="14.45" customHeight="1">
      <c r="A46" s="1130" t="s">
        <v>1791</v>
      </c>
      <c r="B46" s="68" t="s">
        <v>1804</v>
      </c>
      <c r="C46" s="393" t="s">
        <v>666</v>
      </c>
      <c r="D46" s="1033" t="str">
        <f>VLOOKUP($A46,'КРАТКИЙ ПРАЙС СПЛИТЫ'!$A:$M,2,0)</f>
        <v>AS-18UW4RXATG03 WI-FI</v>
      </c>
      <c r="E46" s="586"/>
      <c r="F46" s="1036" t="str">
        <f>VLOOKUP($A46,'КРАТКИЙ ПРАЙС СПЛИТЫ'!$A:$M,3,0)</f>
        <v>5,0(1,0-6,0)</v>
      </c>
      <c r="G46" s="1036" t="str">
        <f>VLOOKUP($A46,'КРАТКИЙ ПРАЙС СПЛИТЫ'!$A:$M,4,0)</f>
        <v>5,6(1,6-6,25)</v>
      </c>
      <c r="H46" s="1037" t="str">
        <f>VLOOKUP($A46,'КРАТКИЙ ПРАЙС СПЛИТЫ'!$A:$M,5,0)</f>
        <v>А++/А+</v>
      </c>
      <c r="I46" s="1036" t="str">
        <f>VLOOKUP($A46,'КРАТКИЙ ПРАЙС СПЛИТЫ'!$A:$M,6,0)</f>
        <v>29/33,5/36/38/40/42,5/43,5</v>
      </c>
      <c r="J46" s="394" t="str">
        <f>VLOOKUP($A46,'КРАТКИЙ ПРАЙС СПЛИТЫ'!$A:$M,7,0)</f>
        <v>1050x320x235</v>
      </c>
      <c r="K46" s="1037" t="str">
        <f>VLOOKUP($A46,'КРАТКИЙ ПРАЙС СПЛИТЫ'!$A:$M,9,0)</f>
        <v>12/33</v>
      </c>
      <c r="L46" s="359">
        <f>O46-L47</f>
        <v>31600</v>
      </c>
      <c r="M46" s="359">
        <f>P46-M47</f>
        <v>26800</v>
      </c>
      <c r="N46" s="359">
        <f>Q46-N47</f>
        <v>20600</v>
      </c>
      <c r="O46" s="1025">
        <f>VLOOKUP($A46,'КРАТКИЙ ПРАЙС СПЛИТЫ'!$A:$M,10,0)</f>
        <v>95090</v>
      </c>
      <c r="P46" s="1025">
        <f>VLOOKUP($A46,'КРАТКИЙ ПРАЙС СПЛИТЫ'!$A:$M,11,0)</f>
        <v>80590</v>
      </c>
      <c r="Q46" s="1025">
        <f>VLOOKUP($A46,'КРАТКИЙ ПРАЙС СПЛИТЫ'!$A:$M,12,0)</f>
        <v>59900</v>
      </c>
      <c r="R46" s="1024">
        <f>Q46*(1-1*'Скидка '!D$4)</f>
        <v>59900</v>
      </c>
    </row>
    <row r="47" spans="1:18" ht="14.45" customHeight="1" thickBot="1">
      <c r="A47" s="1130"/>
      <c r="B47" s="68" t="s">
        <v>1503</v>
      </c>
      <c r="C47" s="393" t="s">
        <v>667</v>
      </c>
      <c r="D47" s="1034"/>
      <c r="E47" s="587"/>
      <c r="F47" s="1036">
        <v>2.1</v>
      </c>
      <c r="G47" s="1036">
        <v>3.1</v>
      </c>
      <c r="H47" s="1037" t="s">
        <v>15</v>
      </c>
      <c r="I47" s="1036"/>
      <c r="J47" s="394" t="str">
        <f>VLOOKUP($A46,'КРАТКИЙ ПРАЙС СПЛИТЫ'!$A:$M,8,0)</f>
        <v>810x585x280</v>
      </c>
      <c r="K47" s="1037" t="s">
        <v>15</v>
      </c>
      <c r="L47" s="359">
        <f>L40</f>
        <v>63490</v>
      </c>
      <c r="M47" s="359">
        <f>M40</f>
        <v>53790</v>
      </c>
      <c r="N47" s="359">
        <f>N40</f>
        <v>39300</v>
      </c>
      <c r="O47" s="1025"/>
      <c r="P47" s="1025"/>
      <c r="Q47" s="1025"/>
      <c r="R47" s="1024"/>
    </row>
    <row r="48" spans="1:18" ht="18" customHeight="1" thickBot="1">
      <c r="A48" s="666"/>
      <c r="B48" s="605"/>
      <c r="C48" s="92" t="s">
        <v>1838</v>
      </c>
      <c r="D48" s="90"/>
      <c r="E48" s="90"/>
      <c r="F48" s="73"/>
      <c r="G48" s="127"/>
      <c r="H48" s="130"/>
      <c r="I48" s="99"/>
      <c r="J48" s="99"/>
      <c r="K48" s="400"/>
      <c r="L48" s="101"/>
      <c r="M48" s="101"/>
      <c r="N48" s="101"/>
      <c r="O48" s="100"/>
      <c r="P48" s="102"/>
      <c r="Q48" s="948" t="s">
        <v>117</v>
      </c>
      <c r="R48" s="949"/>
    </row>
    <row r="49" spans="1:18" ht="18" customHeight="1" thickBot="1">
      <c r="A49" s="666"/>
      <c r="B49" s="606"/>
      <c r="C49" s="94"/>
      <c r="D49" s="75"/>
      <c r="E49" s="75"/>
      <c r="F49" s="73"/>
      <c r="G49" s="310" t="s">
        <v>800</v>
      </c>
      <c r="H49" s="130"/>
      <c r="I49" s="103"/>
      <c r="J49" s="290" t="s">
        <v>737</v>
      </c>
      <c r="K49" s="400"/>
      <c r="L49" s="101"/>
      <c r="M49" s="101"/>
      <c r="N49" s="101"/>
      <c r="O49" s="100"/>
      <c r="P49" s="102"/>
      <c r="Q49" s="946" t="s">
        <v>118</v>
      </c>
      <c r="R49" s="947"/>
    </row>
    <row r="50" spans="1:18" ht="41.25" customHeight="1">
      <c r="A50" s="667"/>
      <c r="B50" s="606"/>
      <c r="C50" s="94"/>
      <c r="D50" s="75"/>
      <c r="E50" s="75"/>
      <c r="F50" s="73"/>
      <c r="G50" s="311" t="s">
        <v>725</v>
      </c>
      <c r="H50" s="130"/>
      <c r="I50" s="99"/>
      <c r="J50" s="292" t="s">
        <v>97</v>
      </c>
      <c r="K50" s="401"/>
      <c r="L50" s="123"/>
      <c r="M50" s="123"/>
      <c r="N50" s="123"/>
      <c r="O50" s="104"/>
      <c r="P50" s="104"/>
      <c r="Q50" s="76"/>
      <c r="R50" s="77"/>
    </row>
    <row r="51" spans="1:18" ht="18" customHeight="1">
      <c r="A51" s="668"/>
      <c r="B51" s="607"/>
      <c r="C51" s="95"/>
      <c r="D51" s="78"/>
      <c r="E51" s="78"/>
      <c r="F51" s="131"/>
      <c r="G51" s="311" t="s">
        <v>1818</v>
      </c>
      <c r="H51" s="130"/>
      <c r="I51" s="105"/>
      <c r="J51" s="293" t="s">
        <v>734</v>
      </c>
      <c r="K51" s="400"/>
      <c r="L51" s="124"/>
      <c r="M51" s="124"/>
      <c r="N51" s="124"/>
      <c r="O51" s="99"/>
      <c r="P51" s="99"/>
      <c r="Q51" s="79"/>
      <c r="R51" s="80"/>
    </row>
    <row r="52" spans="1:18" ht="18" customHeight="1">
      <c r="A52" s="668"/>
      <c r="B52" s="607"/>
      <c r="C52" s="95"/>
      <c r="D52" s="78"/>
      <c r="E52" s="78"/>
      <c r="F52" s="131"/>
      <c r="G52" s="312" t="s">
        <v>732</v>
      </c>
      <c r="H52" s="130"/>
      <c r="I52" s="1133"/>
      <c r="J52" s="292" t="s">
        <v>62</v>
      </c>
      <c r="K52" s="400"/>
      <c r="L52" s="124"/>
      <c r="M52" s="124"/>
      <c r="N52" s="124"/>
      <c r="O52" s="99"/>
      <c r="P52" s="99"/>
      <c r="Q52" s="79"/>
      <c r="R52" s="80"/>
    </row>
    <row r="53" spans="1:18" ht="18" customHeight="1">
      <c r="A53" s="668"/>
      <c r="B53" s="608"/>
      <c r="C53" s="96"/>
      <c r="D53" s="81"/>
      <c r="E53" s="78"/>
      <c r="F53" s="120"/>
      <c r="G53" s="312" t="s">
        <v>733</v>
      </c>
      <c r="H53" s="74"/>
      <c r="I53" s="1134"/>
      <c r="J53" s="292" t="s">
        <v>887</v>
      </c>
      <c r="K53" s="400"/>
      <c r="L53" s="83"/>
      <c r="M53" s="83"/>
      <c r="N53" s="83"/>
      <c r="O53" s="84"/>
      <c r="P53" s="84"/>
      <c r="Q53" s="84"/>
      <c r="R53" s="85"/>
    </row>
    <row r="54" spans="1:18" ht="11.45" customHeight="1">
      <c r="A54" s="65"/>
      <c r="B54" s="66"/>
      <c r="C54" s="681" t="s">
        <v>1916</v>
      </c>
      <c r="D54" s="610"/>
      <c r="E54" s="714"/>
      <c r="F54" s="708"/>
      <c r="G54" s="708"/>
      <c r="H54" s="709"/>
      <c r="I54" s="708"/>
      <c r="J54" s="710"/>
      <c r="K54" s="709"/>
      <c r="L54" s="715"/>
      <c r="M54" s="715"/>
      <c r="N54" s="715"/>
      <c r="O54" s="56"/>
      <c r="P54" s="56"/>
      <c r="Q54" s="56"/>
      <c r="R54" s="531"/>
    </row>
    <row r="55" spans="1:18" ht="14.45" customHeight="1">
      <c r="A55" s="1129" t="s">
        <v>525</v>
      </c>
      <c r="B55" s="67" t="s">
        <v>1504</v>
      </c>
      <c r="C55" s="393" t="s">
        <v>668</v>
      </c>
      <c r="D55" s="1035" t="str">
        <f>VLOOKUP($A55,'КРАТКИЙ ПРАЙС СПЛИТЫ'!$A:$M,2,0)</f>
        <v>AS-10UW4RVETG01(C)</v>
      </c>
      <c r="E55" s="586"/>
      <c r="F55" s="1057" t="str">
        <f>VLOOKUP($A55,'КРАТКИЙ ПРАЙС СПЛИТЫ'!$A:$M,3,0)</f>
        <v>2,6(0,8-3,5)</v>
      </c>
      <c r="G55" s="1057" t="str">
        <f>VLOOKUP($A55,'КРАТКИЙ ПРАЙС СПЛИТЫ'!$A:$M,4,0)</f>
        <v>2,8(0,8-3,5)</v>
      </c>
      <c r="H55" s="1055" t="str">
        <f>VLOOKUP($A55,'КРАТКИЙ ПРАЙС СПЛИТЫ'!$A:$M,5,0)</f>
        <v>А++/А+</v>
      </c>
      <c r="I55" s="1057" t="str">
        <f>VLOOKUP($A55,'КРАТКИЙ ПРАЙС СПЛИТЫ'!$A:$M,6,0)</f>
        <v>22/27,5/29/30,5/32,5/35,5/38</v>
      </c>
      <c r="J55" s="394" t="str">
        <f>VLOOKUP($A55,'КРАТКИЙ ПРАЙС СПЛИТЫ'!$A:$M,7,0)</f>
        <v>950x272x207</v>
      </c>
      <c r="K55" s="1128" t="str">
        <f>VLOOKUP($A55,'КРАТКИЙ ПРАЙС СПЛИТЫ'!$A:$M,9,0)</f>
        <v>9/24</v>
      </c>
      <c r="L55" s="201">
        <f>MROUND(O55*0.3,100)</f>
        <v>15500</v>
      </c>
      <c r="M55" s="201">
        <f>MROUND(P55*0.3,100)</f>
        <v>13100</v>
      </c>
      <c r="N55" s="201">
        <f t="shared" ref="N55" si="18">MROUND(Q55*0.3,100)</f>
        <v>9500</v>
      </c>
      <c r="O55" s="1125">
        <f>VLOOKUP($A55,'КРАТКИЙ ПРАЙС СПЛИТЫ'!$A:$M,10,0)</f>
        <v>51590</v>
      </c>
      <c r="P55" s="1121">
        <f>VLOOKUP($A55,'КРАТКИЙ ПРАЙС СПЛИТЫ'!$A:$M,11,0)</f>
        <v>43690</v>
      </c>
      <c r="Q55" s="1121">
        <f>VLOOKUP($A55,'КРАТКИЙ ПРАЙС СПЛИТЫ'!$A:$M,12,0)</f>
        <v>31500</v>
      </c>
      <c r="R55" s="1053">
        <f>Q55*(1-1*'Скидка '!D$4)</f>
        <v>31500</v>
      </c>
    </row>
    <row r="56" spans="1:18" ht="14.45" customHeight="1">
      <c r="A56" s="1012"/>
      <c r="B56" s="67" t="s">
        <v>1505</v>
      </c>
      <c r="C56" s="393" t="s">
        <v>669</v>
      </c>
      <c r="D56" s="1020"/>
      <c r="E56" s="587"/>
      <c r="F56" s="1020"/>
      <c r="G56" s="1020"/>
      <c r="H56" s="1020"/>
      <c r="I56" s="1020"/>
      <c r="J56" s="394" t="str">
        <f>VLOOKUP($A55,'КРАТКИЙ ПРАЙС СПЛИТЫ'!$A:$M,8,0)</f>
        <v>715x482x240</v>
      </c>
      <c r="K56" s="1020"/>
      <c r="L56" s="201">
        <f>O55-L55</f>
        <v>36090</v>
      </c>
      <c r="M56" s="201">
        <f t="shared" ref="M56" si="19">P55-M55</f>
        <v>30590</v>
      </c>
      <c r="N56" s="201">
        <f t="shared" ref="N56" si="20">Q55-N55</f>
        <v>22000</v>
      </c>
      <c r="O56" s="1086"/>
      <c r="P56" s="1086"/>
      <c r="Q56" s="1086"/>
      <c r="R56" s="1020"/>
    </row>
    <row r="57" spans="1:18" ht="14.45" customHeight="1">
      <c r="A57" s="1130" t="s">
        <v>528</v>
      </c>
      <c r="B57" s="68" t="s">
        <v>1506</v>
      </c>
      <c r="C57" s="391" t="s">
        <v>670</v>
      </c>
      <c r="D57" s="1028" t="str">
        <f>VLOOKUP($A57,'КРАТКИЙ ПРАЙС СПЛИТЫ'!$A:$M,2,0)</f>
        <v>AS-13UW4RVETG01(C)</v>
      </c>
      <c r="E57" s="588"/>
      <c r="F57" s="1051" t="str">
        <f>VLOOKUP($A57,'КРАТКИЙ ПРАЙС СПЛИТЫ'!$A:$M,3,0)</f>
        <v>3,5(1,2-4,1)</v>
      </c>
      <c r="G57" s="1051" t="str">
        <f>VLOOKUP($A57,'КРАТКИЙ ПРАЙС СПЛИТЫ'!$A:$M,4,0)</f>
        <v>4,0(1,6-4,3)</v>
      </c>
      <c r="H57" s="1077" t="str">
        <f>VLOOKUP($A57,'КРАТКИЙ ПРАЙС СПЛИТЫ'!$A:$M,5,0)</f>
        <v>А++/А+</v>
      </c>
      <c r="I57" s="1051" t="str">
        <f>VLOOKUP($A57,'КРАТКИЙ ПРАЙС СПЛИТЫ'!$A:$M,6,0)</f>
        <v>23/27,5/29/32/34/36,5/40,5</v>
      </c>
      <c r="J57" s="392" t="str">
        <f>VLOOKUP($A57,'КРАТКИЙ ПРАЙС СПЛИТЫ'!$A:$M,7,0)</f>
        <v>950x272x207</v>
      </c>
      <c r="K57" s="1132" t="str">
        <f>VLOOKUP($A57,'КРАТКИЙ ПРАЙС СПЛИТЫ'!$A:$M,9,0)</f>
        <v>9/25</v>
      </c>
      <c r="L57" s="316">
        <f>MROUND(O57*0.3,100)</f>
        <v>16400</v>
      </c>
      <c r="M57" s="316">
        <f>MROUND(P57*0.3,100)</f>
        <v>13900</v>
      </c>
      <c r="N57" s="316">
        <f t="shared" ref="N57" si="21">MROUND(Q57*0.3,100)</f>
        <v>10100</v>
      </c>
      <c r="O57" s="1124">
        <f>VLOOKUP($A57,'КРАТКИЙ ПРАЙС СПЛИТЫ'!$A:$M,10,0)</f>
        <v>54690</v>
      </c>
      <c r="P57" s="1085">
        <f>VLOOKUP($A57,'КРАТКИЙ ПРАЙС СПЛИТЫ'!$A:$M,11,0)</f>
        <v>46390</v>
      </c>
      <c r="Q57" s="1085">
        <f>VLOOKUP($A57,'КРАТКИЙ ПРАЙС СПЛИТЫ'!$A:$M,12,0)</f>
        <v>33500</v>
      </c>
      <c r="R57" s="1053">
        <f>Q57*(1-1*'Скидка '!D$4)</f>
        <v>33500</v>
      </c>
    </row>
    <row r="58" spans="1:18" ht="14.45" customHeight="1">
      <c r="A58" s="1012"/>
      <c r="B58" s="68" t="s">
        <v>1507</v>
      </c>
      <c r="C58" s="391" t="s">
        <v>671</v>
      </c>
      <c r="D58" s="1020"/>
      <c r="E58" s="589"/>
      <c r="F58" s="1020"/>
      <c r="G58" s="1020"/>
      <c r="H58" s="1020"/>
      <c r="I58" s="1020"/>
      <c r="J58" s="392" t="str">
        <f>VLOOKUP($A57,'КРАТКИЙ ПРАЙС СПЛИТЫ'!$A:$M,8,0)</f>
        <v>715x482x240</v>
      </c>
      <c r="K58" s="1020"/>
      <c r="L58" s="316">
        <f>O57-L57</f>
        <v>38290</v>
      </c>
      <c r="M58" s="316">
        <f t="shared" ref="M58" si="22">P57-M57</f>
        <v>32490</v>
      </c>
      <c r="N58" s="316">
        <f t="shared" ref="N58" si="23">Q57-N57</f>
        <v>23400</v>
      </c>
      <c r="O58" s="1086"/>
      <c r="P58" s="1086"/>
      <c r="Q58" s="1086"/>
      <c r="R58" s="1020"/>
    </row>
    <row r="59" spans="1:18" ht="14.45" customHeight="1">
      <c r="A59" s="669"/>
      <c r="B59" s="68"/>
      <c r="C59" s="681" t="s">
        <v>1700</v>
      </c>
      <c r="D59" s="588"/>
      <c r="E59" s="588"/>
      <c r="F59" s="678"/>
      <c r="G59" s="678"/>
      <c r="H59" s="677"/>
      <c r="I59" s="678"/>
      <c r="J59" s="392"/>
      <c r="K59" s="491"/>
      <c r="L59" s="316"/>
      <c r="M59" s="316"/>
      <c r="N59" s="316"/>
      <c r="O59" s="413"/>
      <c r="P59" s="323"/>
      <c r="Q59" s="323"/>
      <c r="R59" s="107"/>
    </row>
    <row r="60" spans="1:18" ht="14.45" customHeight="1">
      <c r="A60" s="1129" t="s">
        <v>1820</v>
      </c>
      <c r="B60" s="67" t="s">
        <v>1698</v>
      </c>
      <c r="C60" s="393" t="s">
        <v>668</v>
      </c>
      <c r="D60" s="1033" t="str">
        <f>VLOOKUP($A60,'КРАТКИЙ ПРАЙС СПЛИТЫ'!$A:$M,2,0)</f>
        <v>AS-10UW4RVETG01(C) WI-FI</v>
      </c>
      <c r="E60" s="586"/>
      <c r="F60" s="1036" t="str">
        <f>VLOOKUP($A60,'КРАТКИЙ ПРАЙС СПЛИТЫ'!$A:$M,3,0)</f>
        <v>2,6(0,8-3,5)</v>
      </c>
      <c r="G60" s="1036" t="str">
        <f>VLOOKUP($A60,'КРАТКИЙ ПРАЙС СПЛИТЫ'!$A:$M,4,0)</f>
        <v>2,8(0,8-3,5)</v>
      </c>
      <c r="H60" s="1037" t="str">
        <f>VLOOKUP($A60,'КРАТКИЙ ПРАЙС СПЛИТЫ'!$A:$M,5,0)</f>
        <v>А++/А+</v>
      </c>
      <c r="I60" s="1036" t="str">
        <f>VLOOKUP($A60,'КРАТКИЙ ПРАЙС СПЛИТЫ'!$A:$M,6,0)</f>
        <v>22/27,5/29/30,5/32,5/35,5/38</v>
      </c>
      <c r="J60" s="394" t="str">
        <f>VLOOKUP($A60,'КРАТКИЙ ПРАЙС СПЛИТЫ'!$A:$M,7,0)</f>
        <v>950x272x207</v>
      </c>
      <c r="K60" s="1043" t="str">
        <f>VLOOKUP($A60,'КРАТКИЙ ПРАЙС СПЛИТЫ'!$A:$M,9,0)</f>
        <v>9/24</v>
      </c>
      <c r="L60" s="201">
        <f>O60-L61</f>
        <v>19600</v>
      </c>
      <c r="M60" s="201">
        <f>P60-M61</f>
        <v>16600</v>
      </c>
      <c r="N60" s="201">
        <f>Q60-N61</f>
        <v>13000</v>
      </c>
      <c r="O60" s="1127">
        <f>VLOOKUP($A60,'КРАТКИЙ ПРАЙС СПЛИТЫ'!$A:$M,10,0)</f>
        <v>55690</v>
      </c>
      <c r="P60" s="1044">
        <f>VLOOKUP($A60,'КРАТКИЙ ПРАЙС СПЛИТЫ'!$A:$M,11,0)</f>
        <v>47190</v>
      </c>
      <c r="Q60" s="1044">
        <f>VLOOKUP($A60,'КРАТКИЙ ПРАЙС СПЛИТЫ'!$A:$M,12,0)</f>
        <v>35000</v>
      </c>
      <c r="R60" s="1024">
        <f>Q60*(1-1*'Скидка '!D$4)</f>
        <v>35000</v>
      </c>
    </row>
    <row r="61" spans="1:18" ht="14.45" customHeight="1">
      <c r="A61" s="1129"/>
      <c r="B61" s="67" t="s">
        <v>1505</v>
      </c>
      <c r="C61" s="393" t="s">
        <v>669</v>
      </c>
      <c r="D61" s="1034"/>
      <c r="E61" s="587"/>
      <c r="F61" s="1036">
        <v>2.1</v>
      </c>
      <c r="G61" s="1036">
        <v>3.1</v>
      </c>
      <c r="H61" s="1037" t="s">
        <v>15</v>
      </c>
      <c r="I61" s="1036"/>
      <c r="J61" s="394" t="str">
        <f>VLOOKUP($A60,'КРАТКИЙ ПРАЙС СПЛИТЫ'!$A:$M,8,0)</f>
        <v>715x482x240</v>
      </c>
      <c r="K61" s="1043" t="s">
        <v>15</v>
      </c>
      <c r="L61" s="201">
        <f>L56</f>
        <v>36090</v>
      </c>
      <c r="M61" s="201">
        <f>M56</f>
        <v>30590</v>
      </c>
      <c r="N61" s="201">
        <f>N56</f>
        <v>22000</v>
      </c>
      <c r="O61" s="1127"/>
      <c r="P61" s="1044"/>
      <c r="Q61" s="1044"/>
      <c r="R61" s="1024"/>
    </row>
    <row r="62" spans="1:18" ht="14.45" customHeight="1">
      <c r="A62" s="1130" t="s">
        <v>1821</v>
      </c>
      <c r="B62" s="68" t="s">
        <v>1699</v>
      </c>
      <c r="C62" s="391" t="s">
        <v>670</v>
      </c>
      <c r="D62" s="1026" t="str">
        <f>VLOOKUP($A62,'КРАТКИЙ ПРАЙС СПЛИТЫ'!$A:$M,2,0)</f>
        <v>AS-13UW4RVETG01(C) WI-FI</v>
      </c>
      <c r="E62" s="588"/>
      <c r="F62" s="1029" t="str">
        <f>VLOOKUP($A62,'КРАТКИЙ ПРАЙС СПЛИТЫ'!$A:$M,3,0)</f>
        <v>3,5(1,2-4,1)</v>
      </c>
      <c r="G62" s="1029" t="str">
        <f>VLOOKUP($A62,'КРАТКИЙ ПРАЙС СПЛИТЫ'!$A:$M,4,0)</f>
        <v>4,0(1,6-4,3)</v>
      </c>
      <c r="H62" s="1030" t="str">
        <f>VLOOKUP($A62,'КРАТКИЙ ПРАЙС СПЛИТЫ'!$A:$M,5,0)</f>
        <v>А++/А+</v>
      </c>
      <c r="I62" s="1029" t="str">
        <f>VLOOKUP($A62,'КРАТКИЙ ПРАЙС СПЛИТЫ'!$A:$M,6,0)</f>
        <v>23/27,5/29/32/34/36,5/40,5</v>
      </c>
      <c r="J62" s="392" t="str">
        <f>VLOOKUP($A62,'КРАТКИЙ ПРАЙС СПЛИТЫ'!$A:$M,7,0)</f>
        <v>950x272x207</v>
      </c>
      <c r="K62" s="1049" t="str">
        <f>VLOOKUP($A62,'КРАТКИЙ ПРАЙС СПЛИТЫ'!$A:$M,9,0)</f>
        <v>9/25</v>
      </c>
      <c r="L62" s="316">
        <f>O62-L63</f>
        <v>20700</v>
      </c>
      <c r="M62" s="316">
        <f>P62-M63</f>
        <v>17500</v>
      </c>
      <c r="N62" s="316">
        <f>Q62-N63</f>
        <v>13800</v>
      </c>
      <c r="O62" s="1126">
        <f>VLOOKUP($A62,'КРАТКИЙ ПРАЙС СПЛИТЫ'!$A:$M,10,0)</f>
        <v>58990</v>
      </c>
      <c r="P62" s="1047">
        <f>VLOOKUP($A62,'КРАТКИЙ ПРАЙС СПЛИТЫ'!$A:$M,11,0)</f>
        <v>49990</v>
      </c>
      <c r="Q62" s="1047">
        <f>VLOOKUP($A62,'КРАТКИЙ ПРАЙС СПЛИТЫ'!$A:$M,12,0)</f>
        <v>37200</v>
      </c>
      <c r="R62" s="1024">
        <f>Q62*(1-1*'Скидка '!D$4)</f>
        <v>37200</v>
      </c>
    </row>
    <row r="63" spans="1:18" ht="14.45" customHeight="1" thickBot="1">
      <c r="A63" s="1012"/>
      <c r="B63" s="68" t="s">
        <v>1507</v>
      </c>
      <c r="C63" s="391" t="s">
        <v>671</v>
      </c>
      <c r="D63" s="1027"/>
      <c r="E63" s="589"/>
      <c r="F63" s="1029">
        <v>2.1</v>
      </c>
      <c r="G63" s="1029">
        <v>3.1</v>
      </c>
      <c r="H63" s="1030" t="s">
        <v>15</v>
      </c>
      <c r="I63" s="1029"/>
      <c r="J63" s="392" t="str">
        <f>VLOOKUP($A62,'КРАТКИЙ ПРАЙС СПЛИТЫ'!$A:$M,8,0)</f>
        <v>715x482x240</v>
      </c>
      <c r="K63" s="1049" t="s">
        <v>15</v>
      </c>
      <c r="L63" s="316">
        <f>L58</f>
        <v>38290</v>
      </c>
      <c r="M63" s="316">
        <f>M58</f>
        <v>32490</v>
      </c>
      <c r="N63" s="316">
        <f>N58</f>
        <v>23400</v>
      </c>
      <c r="O63" s="1126"/>
      <c r="P63" s="1047"/>
      <c r="Q63" s="1047"/>
      <c r="R63" s="1024"/>
    </row>
    <row r="64" spans="1:18" ht="18" customHeight="1" thickBot="1">
      <c r="A64" s="666"/>
      <c r="B64" s="605"/>
      <c r="C64" s="92" t="s">
        <v>735</v>
      </c>
      <c r="D64" s="90"/>
      <c r="E64" s="90"/>
      <c r="F64" s="73"/>
      <c r="G64" s="127"/>
      <c r="H64" s="130"/>
      <c r="I64" s="99"/>
      <c r="J64" s="99"/>
      <c r="K64" s="400"/>
      <c r="L64" s="101"/>
      <c r="M64" s="101"/>
      <c r="N64" s="101"/>
      <c r="O64" s="100"/>
      <c r="P64" s="102"/>
      <c r="Q64" s="948" t="s">
        <v>117</v>
      </c>
      <c r="R64" s="949"/>
    </row>
    <row r="65" spans="1:19" ht="18" customHeight="1" thickBot="1">
      <c r="A65" s="666"/>
      <c r="B65" s="606"/>
      <c r="C65" s="94"/>
      <c r="D65" s="75"/>
      <c r="E65" s="75"/>
      <c r="F65" s="73"/>
      <c r="G65" s="310" t="s">
        <v>800</v>
      </c>
      <c r="H65" s="130"/>
      <c r="I65" s="103"/>
      <c r="J65" s="290" t="s">
        <v>737</v>
      </c>
      <c r="K65" s="400"/>
      <c r="L65" s="101"/>
      <c r="M65" s="101"/>
      <c r="N65" s="101"/>
      <c r="O65" s="100"/>
      <c r="P65" s="102"/>
      <c r="Q65" s="946" t="s">
        <v>118</v>
      </c>
      <c r="R65" s="947"/>
    </row>
    <row r="66" spans="1:19" ht="38.25" customHeight="1">
      <c r="A66" s="667"/>
      <c r="B66" s="606"/>
      <c r="C66" s="94"/>
      <c r="D66" s="75"/>
      <c r="E66" s="75"/>
      <c r="F66" s="73"/>
      <c r="G66" s="311" t="s">
        <v>736</v>
      </c>
      <c r="H66" s="130"/>
      <c r="I66" s="99"/>
      <c r="J66" s="292" t="s">
        <v>97</v>
      </c>
      <c r="K66" s="401"/>
      <c r="L66" s="123"/>
      <c r="M66" s="123"/>
      <c r="N66" s="123"/>
      <c r="O66" s="104"/>
      <c r="P66" s="104"/>
      <c r="Q66" s="76"/>
      <c r="R66" s="77"/>
    </row>
    <row r="67" spans="1:19" ht="18" customHeight="1">
      <c r="A67" s="668"/>
      <c r="B67" s="607"/>
      <c r="C67" s="95"/>
      <c r="D67" s="78"/>
      <c r="E67" s="78"/>
      <c r="F67" s="131"/>
      <c r="G67" s="311" t="s">
        <v>731</v>
      </c>
      <c r="H67" s="130"/>
      <c r="I67" s="105"/>
      <c r="J67" s="293" t="s">
        <v>706</v>
      </c>
      <c r="K67" s="400"/>
      <c r="L67" s="124"/>
      <c r="M67" s="124"/>
      <c r="N67" s="124"/>
      <c r="O67" s="99"/>
      <c r="P67" s="99"/>
      <c r="Q67" s="79"/>
      <c r="R67" s="80"/>
    </row>
    <row r="68" spans="1:19" ht="18" customHeight="1">
      <c r="A68" s="668"/>
      <c r="B68" s="607"/>
      <c r="C68" s="95"/>
      <c r="D68" s="78"/>
      <c r="E68" s="78"/>
      <c r="F68" s="131"/>
      <c r="G68" s="312" t="s">
        <v>740</v>
      </c>
      <c r="H68" s="130"/>
      <c r="I68" s="99"/>
      <c r="J68" s="292" t="s">
        <v>62</v>
      </c>
      <c r="K68" s="400"/>
      <c r="L68" s="124"/>
      <c r="M68" s="124"/>
      <c r="N68" s="124"/>
      <c r="O68" s="99"/>
      <c r="P68" s="99"/>
      <c r="Q68" s="79"/>
      <c r="R68" s="80"/>
    </row>
    <row r="69" spans="1:19" ht="18" customHeight="1">
      <c r="A69" s="668"/>
      <c r="B69" s="607"/>
      <c r="C69" s="95"/>
      <c r="D69" s="78"/>
      <c r="E69" s="78"/>
      <c r="F69" s="131"/>
      <c r="G69" s="312" t="s">
        <v>733</v>
      </c>
      <c r="H69" s="130"/>
      <c r="I69" s="99"/>
      <c r="J69" s="292" t="s">
        <v>887</v>
      </c>
      <c r="K69" s="400"/>
      <c r="L69" s="124"/>
      <c r="M69" s="124"/>
      <c r="N69" s="124"/>
      <c r="O69" s="99"/>
      <c r="P69" s="99"/>
      <c r="Q69" s="79"/>
      <c r="R69" s="80"/>
    </row>
    <row r="70" spans="1:19" ht="20.25" customHeight="1">
      <c r="A70" s="668"/>
      <c r="B70" s="608"/>
      <c r="C70" s="96"/>
      <c r="D70" s="81"/>
      <c r="E70" s="78"/>
      <c r="F70" s="120"/>
      <c r="G70" s="120"/>
      <c r="H70" s="120"/>
      <c r="I70" s="120"/>
      <c r="J70" s="120"/>
      <c r="K70" s="400"/>
      <c r="L70" s="83"/>
      <c r="M70" s="83"/>
      <c r="N70" s="83"/>
      <c r="O70" s="84"/>
      <c r="P70" s="82" t="s">
        <v>2104</v>
      </c>
      <c r="Q70" s="84"/>
      <c r="R70" s="85"/>
    </row>
    <row r="71" spans="1:19" ht="14.45" customHeight="1">
      <c r="A71" s="1129" t="s">
        <v>529</v>
      </c>
      <c r="B71" s="67" t="s">
        <v>288</v>
      </c>
      <c r="C71" s="393" t="s">
        <v>289</v>
      </c>
      <c r="D71" s="1033" t="str">
        <f>VLOOKUP($A71,'КРАТКИЙ ПРАЙС СПЛИТЫ'!$A:$M,2,0)</f>
        <v>AS-10UW4RVETG00(R)</v>
      </c>
      <c r="E71" s="586"/>
      <c r="F71" s="1036" t="str">
        <f>VLOOKUP($A71,'КРАТКИЙ ПРАЙС СПЛИТЫ'!$A:$M,3,0)</f>
        <v>2,6(0,80-3,5)</v>
      </c>
      <c r="G71" s="1036" t="str">
        <f>VLOOKUP($A71,'КРАТКИЙ ПРАЙС СПЛИТЫ'!$A:$M,4,0)</f>
        <v>2,8(0,8-3,5)</v>
      </c>
      <c r="H71" s="1037" t="str">
        <f>VLOOKUP($A71,'КРАТКИЙ ПРАЙС СПЛИТЫ'!$A:$M,5,0)</f>
        <v>А++/А+</v>
      </c>
      <c r="I71" s="1036" t="str">
        <f>VLOOKUP($A71,'КРАТКИЙ ПРАЙС СПЛИТЫ'!$A:$M,6,0)</f>
        <v>22/27,5/29/30,5/32,5/35,5/38</v>
      </c>
      <c r="J71" s="394" t="str">
        <f>VLOOKUP($A71,'КРАТКИЙ ПРАЙС СПЛИТЫ'!$A:$M,7,0)</f>
        <v>950x272x207</v>
      </c>
      <c r="K71" s="1043" t="str">
        <f>VLOOKUP($A71,'КРАТКИЙ ПРАЙС СПЛИТЫ'!$A:$M,9,0)</f>
        <v>8,5/28</v>
      </c>
      <c r="L71" s="201">
        <f>MROUND(O71*0.3,100)</f>
        <v>15500</v>
      </c>
      <c r="M71" s="201">
        <f>MROUND(P71*0.3,100)</f>
        <v>13100</v>
      </c>
      <c r="N71" s="201">
        <f t="shared" ref="N71" si="24">MROUND(Q71*0.3,100)</f>
        <v>9500</v>
      </c>
      <c r="O71" s="1044">
        <f>VLOOKUP($A71,'КРАТКИЙ ПРАЙС СПЛИТЫ'!$A:$M,10,0)</f>
        <v>51590</v>
      </c>
      <c r="P71" s="1044">
        <f>VLOOKUP($A71,'КРАТКИЙ ПРАЙС СПЛИТЫ'!$A:$M,11,0)</f>
        <v>43690</v>
      </c>
      <c r="Q71" s="1044">
        <f>VLOOKUP($A71,'КРАТКИЙ ПРАЙС СПЛИТЫ'!$A:$M,12,0)</f>
        <v>31500</v>
      </c>
      <c r="R71" s="1024">
        <f>Q71*(1-1*'Скидка '!D$4)</f>
        <v>31500</v>
      </c>
      <c r="S71" s="1135" t="s">
        <v>1561</v>
      </c>
    </row>
    <row r="72" spans="1:19" ht="14.45" customHeight="1">
      <c r="A72" s="1129"/>
      <c r="B72" s="67" t="s">
        <v>291</v>
      </c>
      <c r="C72" s="393" t="s">
        <v>292</v>
      </c>
      <c r="D72" s="1034"/>
      <c r="E72" s="587"/>
      <c r="F72" s="1036">
        <v>2.1</v>
      </c>
      <c r="G72" s="1036">
        <v>3.1</v>
      </c>
      <c r="H72" s="1037" t="s">
        <v>15</v>
      </c>
      <c r="I72" s="1036"/>
      <c r="J72" s="394" t="str">
        <f>VLOOKUP($A71,'КРАТКИЙ ПРАЙС СПЛИТЫ'!$A:$M,8,0)</f>
        <v>715x482x240</v>
      </c>
      <c r="K72" s="1043" t="s">
        <v>15</v>
      </c>
      <c r="L72" s="201">
        <f>O71-L71</f>
        <v>36090</v>
      </c>
      <c r="M72" s="201">
        <f t="shared" ref="M72" si="25">P71-M71</f>
        <v>30590</v>
      </c>
      <c r="N72" s="201">
        <f t="shared" ref="N72" si="26">Q71-N71</f>
        <v>22000</v>
      </c>
      <c r="O72" s="1044"/>
      <c r="P72" s="1044"/>
      <c r="Q72" s="1044"/>
      <c r="R72" s="1024"/>
      <c r="S72" s="1135"/>
    </row>
    <row r="73" spans="1:19" ht="14.45" customHeight="1">
      <c r="A73" s="1130" t="s">
        <v>530</v>
      </c>
      <c r="B73" s="68" t="s">
        <v>293</v>
      </c>
      <c r="C73" s="391" t="s">
        <v>294</v>
      </c>
      <c r="D73" s="1026" t="str">
        <f>VLOOKUP($A73,'КРАТКИЙ ПРАЙС СПЛИТЫ'!$A:$M,2,0)</f>
        <v>AS-13UW4RVETG00(R)</v>
      </c>
      <c r="E73" s="588"/>
      <c r="F73" s="1029" t="str">
        <f>VLOOKUP($A73,'КРАТКИЙ ПРАЙС СПЛИТЫ'!$A:$M,3,0)</f>
        <v>3,5(1,2-4,1)</v>
      </c>
      <c r="G73" s="1029" t="str">
        <f>VLOOKUP($A73,'КРАТКИЙ ПРАЙС СПЛИТЫ'!$A:$M,4,0)</f>
        <v>4,0(1,6-4,3)</v>
      </c>
      <c r="H73" s="1030" t="str">
        <f>VLOOKUP($A73,'КРАТКИЙ ПРАЙС СПЛИТЫ'!$A:$M,5,0)</f>
        <v>А++/А+</v>
      </c>
      <c r="I73" s="1029" t="str">
        <f>VLOOKUP($A73,'КРАТКИЙ ПРАЙС СПЛИТЫ'!$A:$M,6,0)</f>
        <v>23/27,5/29/31,6/34/36,5/40</v>
      </c>
      <c r="J73" s="392" t="str">
        <f>VLOOKUP($A73,'КРАТКИЙ ПРАЙС СПЛИТЫ'!$A:$M,7,0)</f>
        <v>950x272x207</v>
      </c>
      <c r="K73" s="1049" t="str">
        <f>VLOOKUP($A73,'КРАТКИЙ ПРАЙС СПЛИТЫ'!$A:$M,9,0)</f>
        <v>8,5/28</v>
      </c>
      <c r="L73" s="316">
        <f>MROUND(O73*0.3,100)</f>
        <v>16400</v>
      </c>
      <c r="M73" s="316">
        <f>MROUND(P73*0.3,100)</f>
        <v>13900</v>
      </c>
      <c r="N73" s="316">
        <f t="shared" ref="N73" si="27">MROUND(Q73*0.3,100)</f>
        <v>10100</v>
      </c>
      <c r="O73" s="1047">
        <f>VLOOKUP($A73,'КРАТКИЙ ПРАЙС СПЛИТЫ'!$A:$M,10,0)</f>
        <v>54690</v>
      </c>
      <c r="P73" s="1047">
        <f>VLOOKUP($A73,'КРАТКИЙ ПРАЙС СПЛИТЫ'!$A:$M,11,0)</f>
        <v>46390</v>
      </c>
      <c r="Q73" s="1047">
        <f>VLOOKUP($A73,'КРАТКИЙ ПРАЙС СПЛИТЫ'!$A:$M,12,0)</f>
        <v>33500</v>
      </c>
      <c r="R73" s="1024">
        <f>Q73*(1-1*'Скидка '!D$4)</f>
        <v>33500</v>
      </c>
      <c r="S73" s="1135" t="s">
        <v>1561</v>
      </c>
    </row>
    <row r="74" spans="1:19" ht="14.45" customHeight="1" thickBot="1">
      <c r="A74" s="1130"/>
      <c r="B74" s="68" t="s">
        <v>296</v>
      </c>
      <c r="C74" s="391" t="s">
        <v>297</v>
      </c>
      <c r="D74" s="1027"/>
      <c r="E74" s="589"/>
      <c r="F74" s="1029">
        <v>2.1</v>
      </c>
      <c r="G74" s="1029">
        <v>3.1</v>
      </c>
      <c r="H74" s="1030" t="s">
        <v>15</v>
      </c>
      <c r="I74" s="1029"/>
      <c r="J74" s="392" t="str">
        <f>VLOOKUP($A73,'КРАТКИЙ ПРАЙС СПЛИТЫ'!$A:$M,8,0)</f>
        <v>715x482x240</v>
      </c>
      <c r="K74" s="1049" t="s">
        <v>15</v>
      </c>
      <c r="L74" s="316">
        <f>O73-L73</f>
        <v>38290</v>
      </c>
      <c r="M74" s="316">
        <f t="shared" ref="M74" si="28">P73-M73</f>
        <v>32490</v>
      </c>
      <c r="N74" s="316">
        <f t="shared" ref="N74" si="29">Q73-N73</f>
        <v>23400</v>
      </c>
      <c r="O74" s="1047"/>
      <c r="P74" s="1047"/>
      <c r="Q74" s="1047"/>
      <c r="R74" s="1024"/>
      <c r="S74" s="1135"/>
    </row>
    <row r="75" spans="1:19" ht="18" customHeight="1" thickBot="1">
      <c r="A75" s="666"/>
      <c r="B75" s="605"/>
      <c r="C75" s="92" t="s">
        <v>1839</v>
      </c>
      <c r="D75" s="90"/>
      <c r="E75" s="90"/>
      <c r="F75" s="73"/>
      <c r="G75" s="127"/>
      <c r="H75" s="130"/>
      <c r="I75" s="99"/>
      <c r="J75" s="99"/>
      <c r="K75" s="400"/>
      <c r="L75" s="101"/>
      <c r="M75" s="101"/>
      <c r="N75" s="101"/>
      <c r="O75" s="100"/>
      <c r="P75" s="102"/>
      <c r="Q75" s="948" t="s">
        <v>117</v>
      </c>
      <c r="R75" s="949"/>
    </row>
    <row r="76" spans="1:19" ht="18" customHeight="1" thickBot="1">
      <c r="A76" s="666"/>
      <c r="B76" s="606"/>
      <c r="C76" s="94"/>
      <c r="D76" s="75"/>
      <c r="E76" s="75"/>
      <c r="F76" s="73"/>
      <c r="G76" s="310" t="s">
        <v>800</v>
      </c>
      <c r="H76" s="130"/>
      <c r="I76" s="103"/>
      <c r="J76" s="290" t="s">
        <v>737</v>
      </c>
      <c r="K76" s="400"/>
      <c r="L76" s="101"/>
      <c r="M76" s="101"/>
      <c r="N76" s="101"/>
      <c r="O76" s="100"/>
      <c r="P76" s="102"/>
      <c r="Q76" s="946" t="s">
        <v>118</v>
      </c>
      <c r="R76" s="947"/>
    </row>
    <row r="77" spans="1:19" ht="39" customHeight="1">
      <c r="A77" s="667"/>
      <c r="B77" s="606"/>
      <c r="C77" s="94"/>
      <c r="D77" s="75"/>
      <c r="E77" s="75"/>
      <c r="F77" s="73"/>
      <c r="G77" s="311" t="s">
        <v>725</v>
      </c>
      <c r="H77" s="130"/>
      <c r="I77" s="99"/>
      <c r="J77" s="292" t="s">
        <v>97</v>
      </c>
      <c r="K77" s="401"/>
      <c r="L77" s="123"/>
      <c r="M77" s="123"/>
      <c r="N77" s="123"/>
      <c r="O77" s="104"/>
      <c r="P77" s="104"/>
      <c r="Q77" s="76"/>
      <c r="R77" s="77"/>
    </row>
    <row r="78" spans="1:19" ht="18" customHeight="1">
      <c r="A78" s="668"/>
      <c r="B78" s="607"/>
      <c r="C78" s="95"/>
      <c r="D78" s="78"/>
      <c r="E78" s="78"/>
      <c r="F78" s="131"/>
      <c r="G78" s="311" t="s">
        <v>1818</v>
      </c>
      <c r="H78" s="130"/>
      <c r="I78" s="105"/>
      <c r="J78" s="293" t="s">
        <v>734</v>
      </c>
      <c r="K78" s="400"/>
      <c r="L78" s="124"/>
      <c r="M78" s="124"/>
      <c r="N78" s="124"/>
      <c r="O78" s="99"/>
      <c r="P78" s="99"/>
      <c r="Q78" s="79"/>
      <c r="R78" s="80"/>
    </row>
    <row r="79" spans="1:19" ht="18" customHeight="1">
      <c r="A79" s="668"/>
      <c r="B79" s="607"/>
      <c r="C79" s="95"/>
      <c r="D79" s="78"/>
      <c r="E79" s="78"/>
      <c r="F79" s="131"/>
      <c r="G79" s="312" t="s">
        <v>740</v>
      </c>
      <c r="H79" s="130"/>
      <c r="I79" s="1133"/>
      <c r="J79" s="292" t="s">
        <v>62</v>
      </c>
      <c r="K79" s="400"/>
      <c r="L79" s="124"/>
      <c r="M79" s="124"/>
      <c r="N79" s="124"/>
      <c r="O79" s="99"/>
      <c r="P79" s="99"/>
      <c r="Q79" s="79"/>
      <c r="R79" s="80"/>
    </row>
    <row r="80" spans="1:19" ht="18" customHeight="1">
      <c r="A80" s="668"/>
      <c r="B80" s="607"/>
      <c r="C80" s="95"/>
      <c r="D80" s="78"/>
      <c r="E80" s="78"/>
      <c r="F80" s="131"/>
      <c r="G80" s="312" t="s">
        <v>733</v>
      </c>
      <c r="H80" s="130"/>
      <c r="I80" s="1133"/>
      <c r="J80" s="292" t="s">
        <v>887</v>
      </c>
      <c r="K80" s="400"/>
      <c r="L80" s="124"/>
      <c r="M80" s="124"/>
      <c r="N80" s="124"/>
      <c r="O80" s="99"/>
      <c r="P80" s="99"/>
      <c r="Q80" s="79"/>
      <c r="R80" s="80"/>
    </row>
    <row r="81" spans="1:18" ht="11.45" customHeight="1">
      <c r="A81" s="65"/>
      <c r="B81" s="66"/>
      <c r="C81" s="681" t="s">
        <v>1916</v>
      </c>
      <c r="D81" s="610"/>
      <c r="E81" s="714"/>
      <c r="F81" s="708"/>
      <c r="G81" s="708"/>
      <c r="H81" s="709"/>
      <c r="I81" s="708"/>
      <c r="J81" s="710"/>
      <c r="K81" s="709"/>
      <c r="L81" s="715"/>
      <c r="M81" s="715"/>
      <c r="N81" s="715"/>
      <c r="O81" s="56"/>
      <c r="P81" s="56"/>
      <c r="Q81" s="56"/>
      <c r="R81" s="531"/>
    </row>
    <row r="82" spans="1:18" ht="14.45" customHeight="1">
      <c r="A82" s="1129" t="s">
        <v>658</v>
      </c>
      <c r="B82" s="67" t="s">
        <v>1508</v>
      </c>
      <c r="C82" s="393" t="s">
        <v>672</v>
      </c>
      <c r="D82" s="1033" t="str">
        <f>VLOOKUP($A82,'КРАТКИЙ ПРАЙС СПЛИТЫ'!$A:$M,2,0)</f>
        <v>AS-10UW4RVETG01(S)</v>
      </c>
      <c r="E82" s="586"/>
      <c r="F82" s="1036" t="s">
        <v>477</v>
      </c>
      <c r="G82" s="1036" t="s">
        <v>471</v>
      </c>
      <c r="H82" s="1037" t="str">
        <f>VLOOKUP($A82,'КРАТКИЙ ПРАЙС СПЛИТЫ'!$A:$M,5,0)</f>
        <v>А++/А+</v>
      </c>
      <c r="I82" s="1036" t="str">
        <f>VLOOKUP($A82,'КРАТКИЙ ПРАЙС СПЛИТЫ'!$A:$M,6,0)</f>
        <v>22/27,5/29/30,5/32,5/35,5/38</v>
      </c>
      <c r="J82" s="394" t="str">
        <f>VLOOKUP($A82,'КРАТКИЙ ПРАЙС СПЛИТЫ'!$A:$M,7,0)</f>
        <v>950x272x207</v>
      </c>
      <c r="K82" s="1043" t="str">
        <f>VLOOKUP($A82,'КРАТКИЙ ПРАЙС СПЛИТЫ'!$A:$M,9,0)</f>
        <v>9/24</v>
      </c>
      <c r="L82" s="201">
        <f>MROUND(O82*0.3,100)</f>
        <v>15500</v>
      </c>
      <c r="M82" s="201">
        <f>MROUND(P82*0.3,100)</f>
        <v>13100</v>
      </c>
      <c r="N82" s="201">
        <f t="shared" ref="N82" si="30">MROUND(Q82*0.3,100)</f>
        <v>9500</v>
      </c>
      <c r="O82" s="1127">
        <f>VLOOKUP($A82,'КРАТКИЙ ПРАЙС СПЛИТЫ'!$A:$M,10,0)</f>
        <v>51590</v>
      </c>
      <c r="P82" s="1044">
        <f>VLOOKUP($A82,'КРАТКИЙ ПРАЙС СПЛИТЫ'!$A:$M,11,0)</f>
        <v>43690</v>
      </c>
      <c r="Q82" s="1044">
        <f>VLOOKUP($A82,'КРАТКИЙ ПРАЙС СПЛИТЫ'!$A:$M,12,0)</f>
        <v>31500</v>
      </c>
      <c r="R82" s="1024">
        <f>Q82*(1-1*'Скидка '!D$4)</f>
        <v>31500</v>
      </c>
    </row>
    <row r="83" spans="1:18" ht="14.45" customHeight="1">
      <c r="A83" s="1129"/>
      <c r="B83" s="67" t="s">
        <v>1509</v>
      </c>
      <c r="C83" s="393" t="s">
        <v>673</v>
      </c>
      <c r="D83" s="1034"/>
      <c r="E83" s="587"/>
      <c r="F83" s="1036">
        <v>2.1</v>
      </c>
      <c r="G83" s="1036">
        <v>3.1</v>
      </c>
      <c r="H83" s="1037" t="s">
        <v>15</v>
      </c>
      <c r="I83" s="1036"/>
      <c r="J83" s="394" t="str">
        <f>VLOOKUP($A82,'КРАТКИЙ ПРАЙС СПЛИТЫ'!$A:$M,8,0)</f>
        <v>715x482x240</v>
      </c>
      <c r="K83" s="1043" t="s">
        <v>15</v>
      </c>
      <c r="L83" s="201">
        <f>O82-L82</f>
        <v>36090</v>
      </c>
      <c r="M83" s="201">
        <f t="shared" ref="M83" si="31">P82-M82</f>
        <v>30590</v>
      </c>
      <c r="N83" s="201">
        <f t="shared" ref="N83" si="32">Q82-N82</f>
        <v>22000</v>
      </c>
      <c r="O83" s="1127"/>
      <c r="P83" s="1044"/>
      <c r="Q83" s="1044"/>
      <c r="R83" s="1024"/>
    </row>
    <row r="84" spans="1:18" ht="14.45" customHeight="1">
      <c r="A84" s="1130" t="s">
        <v>659</v>
      </c>
      <c r="B84" s="68" t="s">
        <v>1510</v>
      </c>
      <c r="C84" s="391" t="s">
        <v>674</v>
      </c>
      <c r="D84" s="1026" t="str">
        <f>VLOOKUP($A84,'КРАТКИЙ ПРАЙС СПЛИТЫ'!$A:$M,2,0)</f>
        <v>AS-13UW4RVETG01(S)</v>
      </c>
      <c r="E84" s="588"/>
      <c r="F84" s="1029" t="s">
        <v>476</v>
      </c>
      <c r="G84" s="1029" t="s">
        <v>472</v>
      </c>
      <c r="H84" s="1030" t="str">
        <f>VLOOKUP($A84,'КРАТКИЙ ПРАЙС СПЛИТЫ'!$A:$M,5,0)</f>
        <v>А++/А+</v>
      </c>
      <c r="I84" s="1029" t="str">
        <f>VLOOKUP($A84,'КРАТКИЙ ПРАЙС СПЛИТЫ'!$A:$M,6,0)</f>
        <v>23/27,5/29/32/34/36,5/40,5</v>
      </c>
      <c r="J84" s="392" t="str">
        <f>VLOOKUP($A84,'КРАТКИЙ ПРАЙС СПЛИТЫ'!$A:$M,7,0)</f>
        <v>950x272x207</v>
      </c>
      <c r="K84" s="1049" t="str">
        <f>VLOOKUP($A84,'КРАТКИЙ ПРАЙС СПЛИТЫ'!$A:$M,9,0)</f>
        <v>9/25</v>
      </c>
      <c r="L84" s="316">
        <f>MROUND(O84*0.3,100)</f>
        <v>16400</v>
      </c>
      <c r="M84" s="316">
        <f>MROUND(P84*0.3,100)</f>
        <v>13900</v>
      </c>
      <c r="N84" s="316">
        <f t="shared" ref="N84" si="33">MROUND(Q84*0.3,100)</f>
        <v>10100</v>
      </c>
      <c r="O84" s="1126">
        <f>VLOOKUP($A84,'КРАТКИЙ ПРАЙС СПЛИТЫ'!$A:$M,10,0)</f>
        <v>54690</v>
      </c>
      <c r="P84" s="1047">
        <f>VLOOKUP($A84,'КРАТКИЙ ПРАЙС СПЛИТЫ'!$A:$M,11,0)</f>
        <v>46390</v>
      </c>
      <c r="Q84" s="1047">
        <f>VLOOKUP($A84,'КРАТКИЙ ПРАЙС СПЛИТЫ'!$A:$M,12,0)</f>
        <v>33500</v>
      </c>
      <c r="R84" s="1024">
        <f>Q84*(1-1*'Скидка '!D$4)</f>
        <v>33500</v>
      </c>
    </row>
    <row r="85" spans="1:18" ht="14.45" customHeight="1">
      <c r="A85" s="1130"/>
      <c r="B85" s="68" t="s">
        <v>1511</v>
      </c>
      <c r="C85" s="391" t="s">
        <v>675</v>
      </c>
      <c r="D85" s="1027"/>
      <c r="E85" s="589"/>
      <c r="F85" s="1029">
        <v>2.1</v>
      </c>
      <c r="G85" s="1029">
        <v>3.1</v>
      </c>
      <c r="H85" s="1030" t="s">
        <v>15</v>
      </c>
      <c r="I85" s="1029"/>
      <c r="J85" s="392" t="str">
        <f>VLOOKUP($A84,'КРАТКИЙ ПРАЙС СПЛИТЫ'!$A:$M,8,0)</f>
        <v>715x482x240</v>
      </c>
      <c r="K85" s="1049" t="s">
        <v>15</v>
      </c>
      <c r="L85" s="316">
        <f>O84-L84</f>
        <v>38290</v>
      </c>
      <c r="M85" s="316">
        <f t="shared" ref="M85" si="34">P84-M84</f>
        <v>32490</v>
      </c>
      <c r="N85" s="316">
        <f t="shared" ref="N85" si="35">Q84-N84</f>
        <v>23400</v>
      </c>
      <c r="O85" s="1126"/>
      <c r="P85" s="1047"/>
      <c r="Q85" s="1047"/>
      <c r="R85" s="1024"/>
    </row>
    <row r="86" spans="1:18" ht="14.45" customHeight="1">
      <c r="A86" s="669"/>
      <c r="B86" s="68"/>
      <c r="C86" s="681" t="s">
        <v>1700</v>
      </c>
      <c r="D86" s="610"/>
      <c r="E86" s="610"/>
      <c r="F86" s="708"/>
      <c r="G86" s="708"/>
      <c r="H86" s="709"/>
      <c r="I86" s="708"/>
      <c r="J86" s="710"/>
      <c r="K86" s="414"/>
      <c r="L86" s="711"/>
      <c r="M86" s="711"/>
      <c r="N86" s="711"/>
      <c r="O86" s="713"/>
      <c r="P86" s="664"/>
      <c r="Q86" s="664"/>
      <c r="R86" s="531"/>
    </row>
    <row r="87" spans="1:18" ht="14.45" customHeight="1">
      <c r="A87" s="1129" t="s">
        <v>1822</v>
      </c>
      <c r="B87" s="67" t="s">
        <v>1807</v>
      </c>
      <c r="C87" s="393" t="s">
        <v>672</v>
      </c>
      <c r="D87" s="1033" t="str">
        <f>VLOOKUP($A87,'КРАТКИЙ ПРАЙС СПЛИТЫ'!$A:$M,2,0)</f>
        <v>AS-10UW4RVETG01(S) WI-FI</v>
      </c>
      <c r="E87" s="586"/>
      <c r="F87" s="1036" t="s">
        <v>477</v>
      </c>
      <c r="G87" s="1036" t="s">
        <v>471</v>
      </c>
      <c r="H87" s="1037" t="str">
        <f>VLOOKUP($A87,'КРАТКИЙ ПРАЙС СПЛИТЫ'!$A:$M,5,0)</f>
        <v>А++/А+</v>
      </c>
      <c r="I87" s="1036" t="str">
        <f>VLOOKUP($A87,'КРАТКИЙ ПРАЙС СПЛИТЫ'!$A:$M,6,0)</f>
        <v>22/27,5/29/30,5/32,5/35,5/38</v>
      </c>
      <c r="J87" s="394" t="str">
        <f>VLOOKUP($A87,'КРАТКИЙ ПРАЙС СПЛИТЫ'!$A:$M,7,0)</f>
        <v>950x272x207</v>
      </c>
      <c r="K87" s="1043" t="str">
        <f>VLOOKUP($A87,'КРАТКИЙ ПРАЙС СПЛИТЫ'!$A:$M,9,0)</f>
        <v>9/24</v>
      </c>
      <c r="L87" s="201">
        <f>O87-L88</f>
        <v>19600</v>
      </c>
      <c r="M87" s="201">
        <f>P87-M88</f>
        <v>16600</v>
      </c>
      <c r="N87" s="201">
        <f>Q87-N88</f>
        <v>13000</v>
      </c>
      <c r="O87" s="1127">
        <f>VLOOKUP($A87,'КРАТКИЙ ПРАЙС СПЛИТЫ'!$A:$M,10,0)</f>
        <v>55690</v>
      </c>
      <c r="P87" s="1044">
        <f>VLOOKUP($A87,'КРАТКИЙ ПРАЙС СПЛИТЫ'!$A:$M,11,0)</f>
        <v>47190</v>
      </c>
      <c r="Q87" s="1044">
        <f>VLOOKUP($A87,'КРАТКИЙ ПРАЙС СПЛИТЫ'!$A:$M,12,0)</f>
        <v>35000</v>
      </c>
      <c r="R87" s="1024">
        <f>Q87*(1-1*'Скидка '!D$4)</f>
        <v>35000</v>
      </c>
    </row>
    <row r="88" spans="1:18" ht="14.45" customHeight="1">
      <c r="A88" s="1129"/>
      <c r="B88" s="67" t="s">
        <v>1509</v>
      </c>
      <c r="C88" s="393" t="s">
        <v>673</v>
      </c>
      <c r="D88" s="1034"/>
      <c r="E88" s="587"/>
      <c r="F88" s="1036">
        <v>2.1</v>
      </c>
      <c r="G88" s="1036">
        <v>3.1</v>
      </c>
      <c r="H88" s="1037" t="s">
        <v>15</v>
      </c>
      <c r="I88" s="1036"/>
      <c r="J88" s="394" t="str">
        <f>VLOOKUP($A87,'КРАТКИЙ ПРАЙС СПЛИТЫ'!$A:$M,8,0)</f>
        <v>715x482x240</v>
      </c>
      <c r="K88" s="1043" t="s">
        <v>15</v>
      </c>
      <c r="L88" s="201">
        <f>L83</f>
        <v>36090</v>
      </c>
      <c r="M88" s="201">
        <f>M83</f>
        <v>30590</v>
      </c>
      <c r="N88" s="201">
        <f>N83</f>
        <v>22000</v>
      </c>
      <c r="O88" s="1127"/>
      <c r="P88" s="1044"/>
      <c r="Q88" s="1044"/>
      <c r="R88" s="1024"/>
    </row>
    <row r="89" spans="1:18" ht="14.45" customHeight="1">
      <c r="A89" s="1130" t="s">
        <v>1805</v>
      </c>
      <c r="B89" s="68" t="s">
        <v>1808</v>
      </c>
      <c r="C89" s="391" t="s">
        <v>674</v>
      </c>
      <c r="D89" s="1026" t="str">
        <f>VLOOKUP($A89,'КРАТКИЙ ПРАЙС СПЛИТЫ'!$A:$M,2,0)</f>
        <v>AS-13UW4RVETG01(S) WI-FI</v>
      </c>
      <c r="E89" s="588"/>
      <c r="F89" s="1029" t="s">
        <v>476</v>
      </c>
      <c r="G89" s="1029" t="s">
        <v>472</v>
      </c>
      <c r="H89" s="1030" t="str">
        <f>VLOOKUP($A89,'КРАТКИЙ ПРАЙС СПЛИТЫ'!$A:$M,5,0)</f>
        <v>А++/А+</v>
      </c>
      <c r="I89" s="1029" t="str">
        <f>VLOOKUP($A89,'КРАТКИЙ ПРАЙС СПЛИТЫ'!$A:$M,6,0)</f>
        <v>23/27,5/29/32/34/36,5/40,5</v>
      </c>
      <c r="J89" s="392" t="str">
        <f>VLOOKUP($A89,'КРАТКИЙ ПРАЙС СПЛИТЫ'!$A:$M,7,0)</f>
        <v>950x272x207</v>
      </c>
      <c r="K89" s="1049" t="str">
        <f>VLOOKUP($A89,'КРАТКИЙ ПРАЙС СПЛИТЫ'!$A:$M,9,0)</f>
        <v>9/25</v>
      </c>
      <c r="L89" s="316">
        <f>O89-L90</f>
        <v>20700</v>
      </c>
      <c r="M89" s="316">
        <f>P89-M90</f>
        <v>17500</v>
      </c>
      <c r="N89" s="316">
        <f>Q89-N90</f>
        <v>13800</v>
      </c>
      <c r="O89" s="1126">
        <f>VLOOKUP($A89,'КРАТКИЙ ПРАЙС СПЛИТЫ'!$A:$M,10,0)</f>
        <v>58990</v>
      </c>
      <c r="P89" s="1047">
        <f>VLOOKUP($A89,'КРАТКИЙ ПРАЙС СПЛИТЫ'!$A:$M,11,0)</f>
        <v>49990</v>
      </c>
      <c r="Q89" s="1047">
        <f>VLOOKUP($A89,'КРАТКИЙ ПРАЙС СПЛИТЫ'!$A:$M,12,0)</f>
        <v>37200</v>
      </c>
      <c r="R89" s="1024">
        <f>Q89*(1-1*'Скидка '!D$4)</f>
        <v>37200</v>
      </c>
    </row>
    <row r="90" spans="1:18" ht="14.45" customHeight="1" thickBot="1">
      <c r="A90" s="1130"/>
      <c r="B90" s="68" t="s">
        <v>1511</v>
      </c>
      <c r="C90" s="391" t="s">
        <v>675</v>
      </c>
      <c r="D90" s="1027"/>
      <c r="E90" s="589"/>
      <c r="F90" s="1029">
        <v>2.1</v>
      </c>
      <c r="G90" s="1029">
        <v>3.1</v>
      </c>
      <c r="H90" s="1030" t="s">
        <v>15</v>
      </c>
      <c r="I90" s="1029"/>
      <c r="J90" s="392" t="str">
        <f>VLOOKUP($A89,'КРАТКИЙ ПРАЙС СПЛИТЫ'!$A:$M,8,0)</f>
        <v>715x482x240</v>
      </c>
      <c r="K90" s="1049" t="s">
        <v>15</v>
      </c>
      <c r="L90" s="316">
        <f>L85</f>
        <v>38290</v>
      </c>
      <c r="M90" s="316">
        <f>M85</f>
        <v>32490</v>
      </c>
      <c r="N90" s="316">
        <f>N85</f>
        <v>23400</v>
      </c>
      <c r="O90" s="1126"/>
      <c r="P90" s="1047"/>
      <c r="Q90" s="1047"/>
      <c r="R90" s="1024"/>
    </row>
    <row r="91" spans="1:18" ht="17.45" customHeight="1" thickBot="1">
      <c r="A91" s="666"/>
      <c r="B91" s="605"/>
      <c r="C91" s="92" t="s">
        <v>1318</v>
      </c>
      <c r="D91" s="90"/>
      <c r="E91" s="90"/>
      <c r="F91" s="73"/>
      <c r="G91" s="127"/>
      <c r="H91" s="130"/>
      <c r="I91" s="99"/>
      <c r="J91" s="99"/>
      <c r="K91" s="400"/>
      <c r="L91" s="101"/>
      <c r="M91" s="101"/>
      <c r="N91" s="101"/>
      <c r="O91" s="100"/>
      <c r="P91" s="102"/>
      <c r="Q91" s="948" t="s">
        <v>117</v>
      </c>
      <c r="R91" s="949"/>
    </row>
    <row r="92" spans="1:18" ht="17.45" customHeight="1" thickBot="1">
      <c r="A92" s="666"/>
      <c r="B92" s="606"/>
      <c r="C92" s="94"/>
      <c r="D92" s="75"/>
      <c r="E92" s="75"/>
      <c r="F92" s="73"/>
      <c r="G92" s="310" t="s">
        <v>800</v>
      </c>
      <c r="H92" s="130"/>
      <c r="I92" s="103"/>
      <c r="J92" s="290" t="s">
        <v>737</v>
      </c>
      <c r="K92" s="400"/>
      <c r="L92" s="101"/>
      <c r="M92" s="101"/>
      <c r="N92" s="101"/>
      <c r="O92" s="100"/>
      <c r="P92" s="102"/>
      <c r="Q92" s="946" t="s">
        <v>118</v>
      </c>
      <c r="R92" s="947"/>
    </row>
    <row r="93" spans="1:18" ht="34.5" customHeight="1">
      <c r="A93" s="667"/>
      <c r="B93" s="606"/>
      <c r="C93" s="94"/>
      <c r="D93" s="75"/>
      <c r="E93" s="75"/>
      <c r="F93" s="73"/>
      <c r="G93" s="311" t="s">
        <v>736</v>
      </c>
      <c r="H93" s="130"/>
      <c r="I93" s="99"/>
      <c r="J93" s="292" t="s">
        <v>97</v>
      </c>
      <c r="K93" s="401"/>
      <c r="L93" s="123"/>
      <c r="M93" s="123"/>
      <c r="N93" s="123"/>
      <c r="O93" s="104"/>
      <c r="P93" s="104"/>
      <c r="Q93" s="76"/>
      <c r="R93" s="77"/>
    </row>
    <row r="94" spans="1:18" ht="17.45" customHeight="1">
      <c r="A94" s="668"/>
      <c r="B94" s="607"/>
      <c r="C94" s="95"/>
      <c r="D94" s="78"/>
      <c r="E94" s="78"/>
      <c r="F94" s="131"/>
      <c r="G94" s="311" t="s">
        <v>731</v>
      </c>
      <c r="H94" s="130"/>
      <c r="I94" s="105"/>
      <c r="J94" s="293" t="s">
        <v>706</v>
      </c>
      <c r="K94" s="400"/>
      <c r="L94" s="124"/>
      <c r="M94" s="124"/>
      <c r="N94" s="124"/>
      <c r="O94" s="99"/>
      <c r="P94" s="99"/>
      <c r="Q94" s="79"/>
      <c r="R94" s="80"/>
    </row>
    <row r="95" spans="1:18" ht="17.45" customHeight="1">
      <c r="A95" s="668"/>
      <c r="B95" s="607"/>
      <c r="C95" s="95"/>
      <c r="D95" s="78"/>
      <c r="E95" s="78"/>
      <c r="F95" s="131"/>
      <c r="G95" s="312" t="s">
        <v>740</v>
      </c>
      <c r="H95" s="130"/>
      <c r="I95" s="99"/>
      <c r="J95" s="292" t="s">
        <v>62</v>
      </c>
      <c r="K95" s="400"/>
      <c r="L95" s="124"/>
      <c r="M95" s="124"/>
      <c r="N95" s="124"/>
      <c r="O95" s="99"/>
      <c r="P95" s="99"/>
      <c r="Q95" s="79"/>
      <c r="R95" s="80"/>
    </row>
    <row r="96" spans="1:18" ht="17.45" customHeight="1">
      <c r="A96" s="668"/>
      <c r="B96" s="607"/>
      <c r="C96" s="95"/>
      <c r="D96" s="78"/>
      <c r="E96" s="78"/>
      <c r="F96" s="131"/>
      <c r="G96" s="312" t="s">
        <v>733</v>
      </c>
      <c r="H96" s="130"/>
      <c r="I96" s="99"/>
      <c r="J96" s="292" t="s">
        <v>887</v>
      </c>
      <c r="K96" s="400"/>
      <c r="L96" s="124"/>
      <c r="M96" s="124"/>
      <c r="N96" s="124"/>
      <c r="O96" s="99"/>
      <c r="P96" s="99"/>
      <c r="Q96" s="79"/>
      <c r="R96" s="80"/>
    </row>
    <row r="97" spans="1:19" ht="17.45" customHeight="1">
      <c r="A97" s="668"/>
      <c r="B97" s="608"/>
      <c r="C97" s="96"/>
      <c r="D97" s="81"/>
      <c r="E97" s="78"/>
      <c r="F97" s="120"/>
      <c r="G97" s="120"/>
      <c r="H97" s="74"/>
      <c r="I97" s="126"/>
      <c r="J97" s="120"/>
      <c r="K97" s="400"/>
      <c r="L97" s="83"/>
      <c r="M97" s="83"/>
      <c r="N97" s="83"/>
      <c r="O97" s="84"/>
      <c r="P97" s="82" t="s">
        <v>2104</v>
      </c>
      <c r="Q97" s="84"/>
      <c r="R97" s="85"/>
    </row>
    <row r="98" spans="1:19" ht="14.45" customHeight="1">
      <c r="A98" s="1129" t="s">
        <v>1557</v>
      </c>
      <c r="B98" s="68" t="s">
        <v>1562</v>
      </c>
      <c r="C98" s="725" t="s">
        <v>1566</v>
      </c>
      <c r="D98" s="1158" t="s">
        <v>1559</v>
      </c>
      <c r="E98" s="712"/>
      <c r="F98" s="1036" t="s">
        <v>477</v>
      </c>
      <c r="G98" s="1036" t="s">
        <v>471</v>
      </c>
      <c r="H98" s="1037" t="str">
        <f>VLOOKUP($A98,'КРАТКИЙ ПРАЙС СПЛИТЫ'!$A:$M,5,0)</f>
        <v>А++/А+</v>
      </c>
      <c r="I98" s="1036" t="str">
        <f>VLOOKUP($A98,'КРАТКИЙ ПРАЙС СПЛИТЫ'!$A:$M,6,0)</f>
        <v>22/27,5/29/30,5/32,5/35,5/38</v>
      </c>
      <c r="J98" s="394" t="str">
        <f>VLOOKUP($A98,'КРАТКИЙ ПРАЙС СПЛИТЫ'!$A:$M,7,0)</f>
        <v>950x272x207</v>
      </c>
      <c r="K98" s="1043" t="str">
        <f>VLOOKUP($A98,'КРАТКИЙ ПРАЙС СПЛИТЫ'!$A:$M,9,0)</f>
        <v>8,5/28</v>
      </c>
      <c r="L98" s="201">
        <f>MROUND(O98*0.3,100)</f>
        <v>15500</v>
      </c>
      <c r="M98" s="201">
        <f>MROUND(P98*0.3,100)</f>
        <v>13100</v>
      </c>
      <c r="N98" s="201">
        <f t="shared" ref="N98" si="36">MROUND(Q98*0.3,100)</f>
        <v>9500</v>
      </c>
      <c r="O98" s="1044">
        <f>VLOOKUP($A98,'КРАТКИЙ ПРАЙС СПЛИТЫ'!$A:$M,10,0)</f>
        <v>51590</v>
      </c>
      <c r="P98" s="1044">
        <f>VLOOKUP($A98,'КРАТКИЙ ПРАЙС СПЛИТЫ'!$A:$M,11,0)</f>
        <v>43690</v>
      </c>
      <c r="Q98" s="1044">
        <f>VLOOKUP($A98,'КРАТКИЙ ПРАЙС СПЛИТЫ'!$A:$M,12,0)</f>
        <v>31500</v>
      </c>
      <c r="R98" s="1024">
        <f>Q98*(1-1*'Скидка '!D$4)</f>
        <v>31500</v>
      </c>
      <c r="S98" s="1135" t="s">
        <v>1561</v>
      </c>
    </row>
    <row r="99" spans="1:19" ht="14.45" customHeight="1">
      <c r="A99" s="1129"/>
      <c r="B99" s="68" t="s">
        <v>1563</v>
      </c>
      <c r="C99" s="725" t="s">
        <v>1567</v>
      </c>
      <c r="D99" s="1159"/>
      <c r="E99" s="712"/>
      <c r="F99" s="1036">
        <v>2.1</v>
      </c>
      <c r="G99" s="1036">
        <v>3.1</v>
      </c>
      <c r="H99" s="1037" t="s">
        <v>15</v>
      </c>
      <c r="I99" s="1036"/>
      <c r="J99" s="394" t="str">
        <f>VLOOKUP($A98,'КРАТКИЙ ПРАЙС СПЛИТЫ'!$A:$M,8,0)</f>
        <v>715x482x240</v>
      </c>
      <c r="K99" s="1043" t="s">
        <v>15</v>
      </c>
      <c r="L99" s="201">
        <f>O98-L98</f>
        <v>36090</v>
      </c>
      <c r="M99" s="201">
        <f t="shared" ref="M99" si="37">P98-M98</f>
        <v>30590</v>
      </c>
      <c r="N99" s="201">
        <f t="shared" ref="N99" si="38">Q98-N98</f>
        <v>22000</v>
      </c>
      <c r="O99" s="1044"/>
      <c r="P99" s="1044"/>
      <c r="Q99" s="1044"/>
      <c r="R99" s="1024"/>
      <c r="S99" s="1135"/>
    </row>
    <row r="100" spans="1:19" ht="14.45" customHeight="1">
      <c r="A100" s="1130" t="s">
        <v>1558</v>
      </c>
      <c r="B100" s="68" t="s">
        <v>1564</v>
      </c>
      <c r="C100" s="611" t="s">
        <v>1568</v>
      </c>
      <c r="D100" s="1160" t="s">
        <v>1560</v>
      </c>
      <c r="E100" s="610"/>
      <c r="F100" s="1029" t="s">
        <v>476</v>
      </c>
      <c r="G100" s="1029" t="s">
        <v>472</v>
      </c>
      <c r="H100" s="1030" t="str">
        <f>VLOOKUP($A100,'КРАТКИЙ ПРАЙС СПЛИТЫ'!$A:$M,5,0)</f>
        <v>А++/А+</v>
      </c>
      <c r="I100" s="1029" t="str">
        <f>VLOOKUP($A100,'КРАТКИЙ ПРАЙС СПЛИТЫ'!$A:$M,6,0)</f>
        <v>23/27,5/29/31,6/34/36,5/40</v>
      </c>
      <c r="J100" s="392" t="str">
        <f>VLOOKUP($A100,'КРАТКИЙ ПРАЙС СПЛИТЫ'!$A:$M,7,0)</f>
        <v>950x272x207</v>
      </c>
      <c r="K100" s="1049" t="str">
        <f>VLOOKUP($A100,'КРАТКИЙ ПРАЙС СПЛИТЫ'!$A:$M,9,0)</f>
        <v>8,5/28</v>
      </c>
      <c r="L100" s="316">
        <f>MROUND(O100*0.3,100)</f>
        <v>16400</v>
      </c>
      <c r="M100" s="316">
        <f>MROUND(P100*0.3,100)</f>
        <v>13900</v>
      </c>
      <c r="N100" s="316">
        <f t="shared" ref="N100" si="39">MROUND(Q100*0.3,100)</f>
        <v>10100</v>
      </c>
      <c r="O100" s="1047">
        <f>VLOOKUP($A100,'КРАТКИЙ ПРАЙС СПЛИТЫ'!$A:$M,10,0)</f>
        <v>54690</v>
      </c>
      <c r="P100" s="1047">
        <f>VLOOKUP($A100,'КРАТКИЙ ПРАЙС СПЛИТЫ'!$A:$M,11,0)</f>
        <v>46390</v>
      </c>
      <c r="Q100" s="1047">
        <f>VLOOKUP($A100,'КРАТКИЙ ПРАЙС СПЛИТЫ'!$A:$M,12,0)</f>
        <v>33500</v>
      </c>
      <c r="R100" s="1024">
        <f>Q100*(1-1*'Скидка '!D$4)</f>
        <v>33500</v>
      </c>
      <c r="S100" s="1135" t="s">
        <v>1561</v>
      </c>
    </row>
    <row r="101" spans="1:19" ht="14.45" customHeight="1" thickBot="1">
      <c r="A101" s="1130"/>
      <c r="B101" s="68" t="s">
        <v>1565</v>
      </c>
      <c r="C101" s="611" t="s">
        <v>1569</v>
      </c>
      <c r="D101" s="1161"/>
      <c r="E101" s="610"/>
      <c r="F101" s="1029">
        <v>2.1</v>
      </c>
      <c r="G101" s="1029">
        <v>3.1</v>
      </c>
      <c r="H101" s="1030" t="s">
        <v>15</v>
      </c>
      <c r="I101" s="1029"/>
      <c r="J101" s="392" t="str">
        <f>VLOOKUP($A100,'КРАТКИЙ ПРАЙС СПЛИТЫ'!$A:$M,8,0)</f>
        <v>715x482x240</v>
      </c>
      <c r="K101" s="1049" t="s">
        <v>15</v>
      </c>
      <c r="L101" s="316">
        <f>O100-L100</f>
        <v>38290</v>
      </c>
      <c r="M101" s="316">
        <f t="shared" ref="M101" si="40">P100-M100</f>
        <v>32490</v>
      </c>
      <c r="N101" s="316">
        <f t="shared" ref="N101" si="41">Q100-N100</f>
        <v>23400</v>
      </c>
      <c r="O101" s="1047"/>
      <c r="P101" s="1047"/>
      <c r="Q101" s="1047"/>
      <c r="R101" s="1024"/>
      <c r="S101" s="1135"/>
    </row>
    <row r="102" spans="1:19" ht="17.45" customHeight="1" thickBot="1">
      <c r="A102" s="666"/>
      <c r="B102" s="605"/>
      <c r="C102" s="92" t="s">
        <v>1962</v>
      </c>
      <c r="D102" s="90"/>
      <c r="E102" s="90"/>
      <c r="F102" s="73"/>
      <c r="G102" s="127"/>
      <c r="H102" s="130"/>
      <c r="I102" s="99"/>
      <c r="J102" s="99"/>
      <c r="K102" s="400"/>
      <c r="L102" s="101"/>
      <c r="M102" s="101"/>
      <c r="N102" s="101"/>
      <c r="O102" s="100"/>
      <c r="P102" s="102"/>
      <c r="Q102" s="948" t="s">
        <v>117</v>
      </c>
      <c r="R102" s="949"/>
    </row>
    <row r="103" spans="1:19" ht="17.45" customHeight="1" thickBot="1">
      <c r="A103" s="666"/>
      <c r="B103" s="606"/>
      <c r="C103" s="94"/>
      <c r="D103" s="75"/>
      <c r="E103" s="75"/>
      <c r="F103" s="73"/>
      <c r="G103" s="310" t="s">
        <v>800</v>
      </c>
      <c r="H103" s="130"/>
      <c r="I103" s="103"/>
      <c r="J103" s="290" t="s">
        <v>737</v>
      </c>
      <c r="K103" s="400"/>
      <c r="L103" s="101"/>
      <c r="M103" s="101"/>
      <c r="N103" s="101"/>
      <c r="O103" s="100"/>
      <c r="P103" s="102"/>
      <c r="Q103" s="948"/>
      <c r="R103" s="949"/>
    </row>
    <row r="104" spans="1:19" ht="35.25" customHeight="1">
      <c r="A104" s="667"/>
      <c r="B104" s="606"/>
      <c r="C104" s="94"/>
      <c r="D104" s="75"/>
      <c r="E104" s="75"/>
      <c r="F104" s="73"/>
      <c r="G104" s="311" t="s">
        <v>1818</v>
      </c>
      <c r="H104" s="130"/>
      <c r="I104" s="99"/>
      <c r="J104" s="292" t="s">
        <v>97</v>
      </c>
      <c r="K104" s="401"/>
      <c r="L104" s="123"/>
      <c r="M104" s="123"/>
      <c r="N104" s="123"/>
      <c r="O104" s="104"/>
      <c r="P104" s="104"/>
      <c r="Q104" s="76"/>
      <c r="R104" s="77"/>
    </row>
    <row r="105" spans="1:19" ht="17.45" customHeight="1">
      <c r="A105" s="668"/>
      <c r="B105" s="607"/>
      <c r="C105" s="95"/>
      <c r="D105" s="78"/>
      <c r="E105" s="78"/>
      <c r="F105" s="131"/>
      <c r="G105" s="312" t="s">
        <v>740</v>
      </c>
      <c r="H105" s="130"/>
      <c r="I105" s="105"/>
      <c r="J105" s="293" t="s">
        <v>734</v>
      </c>
      <c r="K105" s="400"/>
      <c r="L105" s="124"/>
      <c r="M105" s="124"/>
      <c r="N105" s="124"/>
      <c r="O105" s="99"/>
      <c r="P105" s="99"/>
      <c r="Q105" s="79"/>
      <c r="R105" s="80"/>
    </row>
    <row r="106" spans="1:19" ht="17.45" customHeight="1">
      <c r="A106" s="668"/>
      <c r="B106" s="607"/>
      <c r="C106" s="95"/>
      <c r="D106" s="78"/>
      <c r="E106" s="78"/>
      <c r="F106" s="131"/>
      <c r="G106" s="312" t="s">
        <v>733</v>
      </c>
      <c r="H106" s="130"/>
      <c r="I106" s="1133"/>
      <c r="J106" s="292" t="s">
        <v>62</v>
      </c>
      <c r="K106" s="400"/>
      <c r="L106" s="124"/>
      <c r="M106" s="124"/>
      <c r="N106" s="124"/>
      <c r="O106" s="99"/>
      <c r="P106" s="99"/>
      <c r="Q106" s="79"/>
      <c r="R106" s="80"/>
    </row>
    <row r="107" spans="1:19" ht="17.45" customHeight="1">
      <c r="A107" s="668"/>
      <c r="B107" s="608"/>
      <c r="C107" s="96"/>
      <c r="D107" s="81"/>
      <c r="E107" s="78"/>
      <c r="F107" s="120"/>
      <c r="G107" s="312"/>
      <c r="H107" s="74"/>
      <c r="I107" s="1134"/>
      <c r="J107" s="292" t="s">
        <v>887</v>
      </c>
      <c r="K107" s="400"/>
      <c r="L107" s="83"/>
      <c r="M107" s="83"/>
      <c r="N107" s="83"/>
      <c r="O107" s="84"/>
      <c r="P107" s="84"/>
      <c r="Q107" s="84"/>
      <c r="R107" s="85"/>
    </row>
    <row r="108" spans="1:19" ht="17.45" customHeight="1">
      <c r="A108" s="668"/>
      <c r="B108" s="608"/>
      <c r="C108" s="681" t="s">
        <v>1916</v>
      </c>
      <c r="D108" s="610"/>
      <c r="E108" s="714"/>
      <c r="F108" s="708"/>
      <c r="G108" s="708"/>
      <c r="H108" s="709"/>
      <c r="I108" s="708"/>
      <c r="J108" s="710"/>
      <c r="K108" s="709"/>
      <c r="L108" s="715"/>
      <c r="M108" s="715"/>
      <c r="N108" s="715"/>
      <c r="O108" s="56"/>
      <c r="P108" s="56"/>
      <c r="Q108" s="56"/>
      <c r="R108" s="531"/>
    </row>
    <row r="109" spans="1:19" ht="14.45" customHeight="1">
      <c r="A109" s="1129" t="s">
        <v>973</v>
      </c>
      <c r="B109" s="68" t="s">
        <v>967</v>
      </c>
      <c r="C109" s="393" t="s">
        <v>963</v>
      </c>
      <c r="D109" s="1033" t="str">
        <f>VLOOKUP($A109,'КРАТКИЙ ПРАЙС СПЛИТЫ'!$A:$M,2,0)</f>
        <v>AS-10UW4RVETG01(B)</v>
      </c>
      <c r="E109" s="586"/>
      <c r="F109" s="1036" t="s">
        <v>477</v>
      </c>
      <c r="G109" s="1036" t="s">
        <v>471</v>
      </c>
      <c r="H109" s="1037" t="str">
        <f>VLOOKUP($A109,'КРАТКИЙ ПРАЙС СПЛИТЫ'!$A:$M,5,0)</f>
        <v>А++/А+</v>
      </c>
      <c r="I109" s="1036" t="str">
        <f>VLOOKUP($A109,'КРАТКИЙ ПРАЙС СПЛИТЫ'!$A:$M,6,0)</f>
        <v>22/27,5/29/30,5/32,5/35,5/38</v>
      </c>
      <c r="J109" s="394" t="str">
        <f>VLOOKUP($A109,'КРАТКИЙ ПРАЙС СПЛИТЫ'!$A:$M,7,0)</f>
        <v>950x272x207</v>
      </c>
      <c r="K109" s="1043" t="str">
        <f>VLOOKUP($A109,'КРАТКИЙ ПРАЙС СПЛИТЫ'!$A:$M,9,0)</f>
        <v>9/24</v>
      </c>
      <c r="L109" s="201">
        <f>MROUND(O109*0.3,100)</f>
        <v>15500</v>
      </c>
      <c r="M109" s="201">
        <f>MROUND(P109*0.3,100)</f>
        <v>13100</v>
      </c>
      <c r="N109" s="201">
        <f t="shared" ref="N109" si="42">MROUND(Q109*0.3,100)</f>
        <v>9500</v>
      </c>
      <c r="O109" s="1127">
        <f>VLOOKUP($A109,'КРАТКИЙ ПРАЙС СПЛИТЫ'!$A:$M,10,0)</f>
        <v>51590</v>
      </c>
      <c r="P109" s="1044">
        <f>VLOOKUP($A109,'КРАТКИЙ ПРАЙС СПЛИТЫ'!$A:$M,11,0)</f>
        <v>43690</v>
      </c>
      <c r="Q109" s="1044">
        <f>VLOOKUP($A109,'КРАТКИЙ ПРАЙС СПЛИТЫ'!$A:$M,12,0)</f>
        <v>31500</v>
      </c>
      <c r="R109" s="1024">
        <f>Q109*(1-1*'Скидка '!D$4)</f>
        <v>31500</v>
      </c>
      <c r="S109" s="1154"/>
    </row>
    <row r="110" spans="1:19" ht="14.45" customHeight="1">
      <c r="A110" s="1129"/>
      <c r="B110" s="68" t="s">
        <v>968</v>
      </c>
      <c r="C110" s="393" t="s">
        <v>964</v>
      </c>
      <c r="D110" s="1034"/>
      <c r="E110" s="587"/>
      <c r="F110" s="1036">
        <v>2.1</v>
      </c>
      <c r="G110" s="1036">
        <v>3.1</v>
      </c>
      <c r="H110" s="1037" t="s">
        <v>15</v>
      </c>
      <c r="I110" s="1036"/>
      <c r="J110" s="394" t="str">
        <f>VLOOKUP($A109,'КРАТКИЙ ПРАЙС СПЛИТЫ'!$A:$M,8,0)</f>
        <v>715x482x240</v>
      </c>
      <c r="K110" s="1043" t="s">
        <v>15</v>
      </c>
      <c r="L110" s="201">
        <f>O109-L109</f>
        <v>36090</v>
      </c>
      <c r="M110" s="201">
        <f t="shared" ref="M110" si="43">P109-M109</f>
        <v>30590</v>
      </c>
      <c r="N110" s="201">
        <f t="shared" ref="N110" si="44">Q109-N109</f>
        <v>22000</v>
      </c>
      <c r="O110" s="1127"/>
      <c r="P110" s="1044"/>
      <c r="Q110" s="1044"/>
      <c r="R110" s="1024"/>
      <c r="S110" s="1154"/>
    </row>
    <row r="111" spans="1:19" ht="14.45" customHeight="1">
      <c r="A111" s="1129" t="s">
        <v>974</v>
      </c>
      <c r="B111" s="68" t="s">
        <v>969</v>
      </c>
      <c r="C111" s="391" t="s">
        <v>965</v>
      </c>
      <c r="D111" s="1026" t="str">
        <f>VLOOKUP($A111,'КРАТКИЙ ПРАЙС СПЛИТЫ'!$A:$M,2,0)</f>
        <v>AS-13UW4RVETG01(B)</v>
      </c>
      <c r="E111" s="588"/>
      <c r="F111" s="1029" t="s">
        <v>476</v>
      </c>
      <c r="G111" s="1029" t="s">
        <v>472</v>
      </c>
      <c r="H111" s="1030" t="str">
        <f>VLOOKUP($A111,'КРАТКИЙ ПРАЙС СПЛИТЫ'!$A:$M,5,0)</f>
        <v>А++/А+</v>
      </c>
      <c r="I111" s="1029" t="str">
        <f>VLOOKUP($A111,'КРАТКИЙ ПРАЙС СПЛИТЫ'!$A:$M,6,0)</f>
        <v>23/27,5/29/32/34/36,5/40,5</v>
      </c>
      <c r="J111" s="392" t="str">
        <f>VLOOKUP($A111,'КРАТКИЙ ПРАЙС СПЛИТЫ'!$A:$M,7,0)</f>
        <v>950x272x207</v>
      </c>
      <c r="K111" s="1049" t="str">
        <f>VLOOKUP($A111,'КРАТКИЙ ПРАЙС СПЛИТЫ'!$A:$M,9,0)</f>
        <v>9/25</v>
      </c>
      <c r="L111" s="316">
        <f>MROUND(O111*0.3,100)</f>
        <v>16400</v>
      </c>
      <c r="M111" s="316">
        <f>MROUND(P111*0.3,100)</f>
        <v>13900</v>
      </c>
      <c r="N111" s="316">
        <f t="shared" ref="N111" si="45">MROUND(Q111*0.3,100)</f>
        <v>10100</v>
      </c>
      <c r="O111" s="1126">
        <f>VLOOKUP($A111,'КРАТКИЙ ПРАЙС СПЛИТЫ'!$A:$M,10,0)</f>
        <v>54690</v>
      </c>
      <c r="P111" s="1047">
        <f>VLOOKUP($A111,'КРАТКИЙ ПРАЙС СПЛИТЫ'!$A:$M,11,0)</f>
        <v>46390</v>
      </c>
      <c r="Q111" s="1047">
        <f>VLOOKUP($A111,'КРАТКИЙ ПРАЙС СПЛИТЫ'!$A:$M,12,0)</f>
        <v>33500</v>
      </c>
      <c r="R111" s="1024">
        <f>Q111*(1-1*'Скидка '!D$4)</f>
        <v>33500</v>
      </c>
      <c r="S111" s="1154"/>
    </row>
    <row r="112" spans="1:19" ht="14.45" customHeight="1">
      <c r="A112" s="1129"/>
      <c r="B112" s="68" t="s">
        <v>970</v>
      </c>
      <c r="C112" s="391" t="s">
        <v>966</v>
      </c>
      <c r="D112" s="1027"/>
      <c r="E112" s="589"/>
      <c r="F112" s="1029">
        <v>2.1</v>
      </c>
      <c r="G112" s="1029">
        <v>3.1</v>
      </c>
      <c r="H112" s="1030" t="s">
        <v>15</v>
      </c>
      <c r="I112" s="1029"/>
      <c r="J112" s="392" t="str">
        <f>VLOOKUP($A111,'КРАТКИЙ ПРАЙС СПЛИТЫ'!$A:$M,8,0)</f>
        <v>715x482x240</v>
      </c>
      <c r="K112" s="1049" t="s">
        <v>15</v>
      </c>
      <c r="L112" s="316">
        <f>O111-L111</f>
        <v>38290</v>
      </c>
      <c r="M112" s="316">
        <f t="shared" ref="M112" si="46">P111-M111</f>
        <v>32490</v>
      </c>
      <c r="N112" s="316">
        <f t="shared" ref="N112" si="47">Q111-N111</f>
        <v>23400</v>
      </c>
      <c r="O112" s="1126"/>
      <c r="P112" s="1047"/>
      <c r="Q112" s="1047"/>
      <c r="R112" s="1024"/>
      <c r="S112" s="1154"/>
    </row>
    <row r="113" spans="1:19" ht="14.45" customHeight="1">
      <c r="A113" s="21"/>
      <c r="B113" s="68"/>
      <c r="C113" s="681" t="s">
        <v>1700</v>
      </c>
      <c r="D113" s="610"/>
      <c r="E113" s="610"/>
      <c r="F113" s="708"/>
      <c r="G113" s="708"/>
      <c r="H113" s="709"/>
      <c r="I113" s="708"/>
      <c r="J113" s="710"/>
      <c r="K113" s="414"/>
      <c r="L113" s="711"/>
      <c r="M113" s="711"/>
      <c r="N113" s="711"/>
      <c r="O113" s="713"/>
      <c r="P113" s="664"/>
      <c r="Q113" s="664"/>
      <c r="R113" s="531"/>
      <c r="S113" s="765"/>
    </row>
    <row r="114" spans="1:19" ht="14.45" customHeight="1">
      <c r="A114" s="1129" t="s">
        <v>1958</v>
      </c>
      <c r="B114" s="68" t="s">
        <v>1963</v>
      </c>
      <c r="C114" s="393" t="s">
        <v>963</v>
      </c>
      <c r="D114" s="1033" t="s">
        <v>1960</v>
      </c>
      <c r="E114" s="586"/>
      <c r="F114" s="1036" t="s">
        <v>477</v>
      </c>
      <c r="G114" s="1036" t="s">
        <v>471</v>
      </c>
      <c r="H114" s="1037" t="str">
        <f>VLOOKUP($A114,'КРАТКИЙ ПРАЙС СПЛИТЫ'!$A:$M,5,0)</f>
        <v>А++/А+</v>
      </c>
      <c r="I114" s="1036" t="str">
        <f>VLOOKUP($A114,'КРАТКИЙ ПРАЙС СПЛИТЫ'!$A:$M,6,0)</f>
        <v>22/27,5/29/30,5/32,5/35,5/38</v>
      </c>
      <c r="J114" s="394" t="str">
        <f>VLOOKUP($A114,'КРАТКИЙ ПРАЙС СПЛИТЫ'!$A:$M,7,0)</f>
        <v>950x272x207</v>
      </c>
      <c r="K114" s="1043" t="str">
        <f>VLOOKUP($A114,'КРАТКИЙ ПРАЙС СПЛИТЫ'!$A:$M,9,0)</f>
        <v>9/24</v>
      </c>
      <c r="L114" s="201">
        <f t="shared" ref="L114:M114" si="48">O114-L115</f>
        <v>19600</v>
      </c>
      <c r="M114" s="201">
        <f t="shared" si="48"/>
        <v>16600</v>
      </c>
      <c r="N114" s="201">
        <f>Q114-N115</f>
        <v>13000</v>
      </c>
      <c r="O114" s="1127">
        <f>VLOOKUP($A114,'КРАТКИЙ ПРАЙС СПЛИТЫ'!$A:$M,10,0)</f>
        <v>55690</v>
      </c>
      <c r="P114" s="1044">
        <f>VLOOKUP($A114,'КРАТКИЙ ПРАЙС СПЛИТЫ'!$A:$M,11,0)</f>
        <v>47190</v>
      </c>
      <c r="Q114" s="1044">
        <f>VLOOKUP($A114,'КРАТКИЙ ПРАЙС СПЛИТЫ'!$A:$M,12,0)</f>
        <v>35000</v>
      </c>
      <c r="R114" s="1024">
        <f>Q114*(1-1*'Скидка '!D$4)</f>
        <v>35000</v>
      </c>
      <c r="S114" s="765"/>
    </row>
    <row r="115" spans="1:19" ht="14.45" customHeight="1">
      <c r="A115" s="1129"/>
      <c r="B115" s="68" t="s">
        <v>968</v>
      </c>
      <c r="C115" s="393" t="s">
        <v>964</v>
      </c>
      <c r="D115" s="1034"/>
      <c r="E115" s="587"/>
      <c r="F115" s="1036">
        <v>2.1</v>
      </c>
      <c r="G115" s="1036">
        <v>3.1</v>
      </c>
      <c r="H115" s="1037" t="s">
        <v>15</v>
      </c>
      <c r="I115" s="1036"/>
      <c r="J115" s="394" t="str">
        <f>VLOOKUP($A114,'КРАТКИЙ ПРАЙС СПЛИТЫ'!$A:$M,8,0)</f>
        <v>715x482x240</v>
      </c>
      <c r="K115" s="1043" t="s">
        <v>15</v>
      </c>
      <c r="L115" s="201">
        <f t="shared" ref="L115:M115" si="49">L110</f>
        <v>36090</v>
      </c>
      <c r="M115" s="201">
        <f t="shared" si="49"/>
        <v>30590</v>
      </c>
      <c r="N115" s="201">
        <f>N110</f>
        <v>22000</v>
      </c>
      <c r="O115" s="1127"/>
      <c r="P115" s="1044"/>
      <c r="Q115" s="1044"/>
      <c r="R115" s="1024"/>
      <c r="S115" s="765"/>
    </row>
    <row r="116" spans="1:19" ht="14.45" customHeight="1">
      <c r="A116" s="1129" t="s">
        <v>1959</v>
      </c>
      <c r="B116" s="68" t="s">
        <v>1964</v>
      </c>
      <c r="C116" s="391" t="s">
        <v>965</v>
      </c>
      <c r="D116" s="1026" t="s">
        <v>1961</v>
      </c>
      <c r="E116" s="610"/>
      <c r="F116" s="1029" t="s">
        <v>476</v>
      </c>
      <c r="G116" s="1029" t="s">
        <v>472</v>
      </c>
      <c r="H116" s="1030" t="str">
        <f>VLOOKUP($A116,'КРАТКИЙ ПРАЙС СПЛИТЫ'!$A:$M,5,0)</f>
        <v>А++/А+</v>
      </c>
      <c r="I116" s="1029" t="str">
        <f>VLOOKUP($A116,'КРАТКИЙ ПРАЙС СПЛИТЫ'!$A:$M,6,0)</f>
        <v>23/27,5/29/32/34/36,5/40,5</v>
      </c>
      <c r="J116" s="392" t="str">
        <f>VLOOKUP($A116,'КРАТКИЙ ПРАЙС СПЛИТЫ'!$A:$M,7,0)</f>
        <v>950x272x207</v>
      </c>
      <c r="K116" s="1049" t="str">
        <f>VLOOKUP($A116,'КРАТКИЙ ПРАЙС СПЛИТЫ'!$A:$M,9,0)</f>
        <v>9/25</v>
      </c>
      <c r="L116" s="316">
        <f t="shared" ref="L116:M116" si="50">O116-L117</f>
        <v>20700</v>
      </c>
      <c r="M116" s="316">
        <f t="shared" si="50"/>
        <v>17500</v>
      </c>
      <c r="N116" s="316">
        <f>Q116-N117</f>
        <v>13800</v>
      </c>
      <c r="O116" s="1126">
        <f>VLOOKUP($A116,'КРАТКИЙ ПРАЙС СПЛИТЫ'!$A:$M,10,0)</f>
        <v>58990</v>
      </c>
      <c r="P116" s="1047">
        <f>VLOOKUP($A116,'КРАТКИЙ ПРАЙС СПЛИТЫ'!$A:$M,11,0)</f>
        <v>49990</v>
      </c>
      <c r="Q116" s="1047">
        <f>VLOOKUP($A116,'КРАТКИЙ ПРАЙС СПЛИТЫ'!$A:$M,12,0)</f>
        <v>37200</v>
      </c>
      <c r="R116" s="1024">
        <f>Q116*(1-1*'Скидка '!D$4)</f>
        <v>37200</v>
      </c>
      <c r="S116" s="765"/>
    </row>
    <row r="117" spans="1:19" ht="14.45" customHeight="1" thickBot="1">
      <c r="A117" s="1129"/>
      <c r="B117" s="68" t="s">
        <v>970</v>
      </c>
      <c r="C117" s="391" t="s">
        <v>966</v>
      </c>
      <c r="D117" s="1027"/>
      <c r="E117" s="610"/>
      <c r="F117" s="1029">
        <v>2.1</v>
      </c>
      <c r="G117" s="1029">
        <v>3.1</v>
      </c>
      <c r="H117" s="1030" t="s">
        <v>15</v>
      </c>
      <c r="I117" s="1029"/>
      <c r="J117" s="392" t="str">
        <f>VLOOKUP($A116,'КРАТКИЙ ПРАЙС СПЛИТЫ'!$A:$M,8,0)</f>
        <v>715x482x240</v>
      </c>
      <c r="K117" s="1049" t="s">
        <v>15</v>
      </c>
      <c r="L117" s="316">
        <f t="shared" ref="L117:M117" si="51">L112</f>
        <v>38290</v>
      </c>
      <c r="M117" s="316">
        <f t="shared" si="51"/>
        <v>32490</v>
      </c>
      <c r="N117" s="316">
        <f>N112</f>
        <v>23400</v>
      </c>
      <c r="O117" s="1126"/>
      <c r="P117" s="1047"/>
      <c r="Q117" s="1047"/>
      <c r="R117" s="1024"/>
      <c r="S117" s="765"/>
    </row>
    <row r="118" spans="1:19" ht="17.45" customHeight="1" thickBot="1">
      <c r="A118" s="666"/>
      <c r="B118" s="605"/>
      <c r="C118" s="92" t="s">
        <v>1840</v>
      </c>
      <c r="D118" s="90"/>
      <c r="E118" s="90"/>
      <c r="F118" s="73"/>
      <c r="G118" s="127"/>
      <c r="H118" s="130"/>
      <c r="I118" s="99"/>
      <c r="J118" s="99"/>
      <c r="K118" s="400"/>
      <c r="L118" s="101"/>
      <c r="M118" s="101"/>
      <c r="N118" s="101"/>
      <c r="O118" s="100"/>
      <c r="P118" s="102"/>
      <c r="Q118" s="948" t="s">
        <v>117</v>
      </c>
      <c r="R118" s="949"/>
    </row>
    <row r="119" spans="1:19" ht="17.45" customHeight="1" thickBot="1">
      <c r="A119" s="666"/>
      <c r="B119" s="606"/>
      <c r="C119" s="94"/>
      <c r="D119" s="75"/>
      <c r="E119" s="75"/>
      <c r="F119" s="73"/>
      <c r="G119" s="310" t="s">
        <v>744</v>
      </c>
      <c r="H119" s="130"/>
      <c r="I119" s="103"/>
      <c r="J119" s="314" t="s">
        <v>742</v>
      </c>
      <c r="K119" s="400"/>
      <c r="L119" s="101"/>
      <c r="M119" s="101"/>
      <c r="N119" s="101"/>
      <c r="O119" s="100"/>
      <c r="P119" s="102"/>
      <c r="Q119" s="946" t="s">
        <v>118</v>
      </c>
      <c r="R119" s="947"/>
    </row>
    <row r="120" spans="1:19" ht="34.5" customHeight="1">
      <c r="A120" s="667"/>
      <c r="B120" s="606"/>
      <c r="C120" s="94"/>
      <c r="D120" s="75"/>
      <c r="E120" s="75"/>
      <c r="F120" s="73"/>
      <c r="G120" s="310" t="s">
        <v>1818</v>
      </c>
      <c r="H120" s="130"/>
      <c r="I120" s="99"/>
      <c r="J120" s="315" t="s">
        <v>802</v>
      </c>
      <c r="K120" s="401"/>
      <c r="L120" s="123"/>
      <c r="M120" s="123"/>
      <c r="N120" s="123"/>
      <c r="O120" s="104"/>
      <c r="P120" s="104"/>
      <c r="Q120" s="76"/>
      <c r="R120" s="77"/>
    </row>
    <row r="121" spans="1:19" ht="21" customHeight="1">
      <c r="A121" s="668"/>
      <c r="B121" s="607"/>
      <c r="C121" s="95"/>
      <c r="D121" s="78"/>
      <c r="E121" s="78"/>
      <c r="F121" s="131"/>
      <c r="G121" s="311" t="s">
        <v>792</v>
      </c>
      <c r="H121" s="130"/>
      <c r="I121" s="105"/>
      <c r="J121" s="315" t="s">
        <v>793</v>
      </c>
      <c r="K121" s="400"/>
      <c r="L121" s="124"/>
      <c r="M121" s="124"/>
      <c r="N121" s="124"/>
      <c r="O121" s="99"/>
      <c r="P121" s="99"/>
      <c r="Q121" s="79"/>
      <c r="R121" s="80"/>
    </row>
    <row r="122" spans="1:19" ht="17.45" customHeight="1">
      <c r="A122" s="668"/>
      <c r="B122" s="607"/>
      <c r="C122" s="95"/>
      <c r="D122" s="78"/>
      <c r="E122" s="78"/>
      <c r="F122" s="131"/>
      <c r="G122" s="311" t="s">
        <v>1585</v>
      </c>
      <c r="H122" s="130"/>
      <c r="I122" s="1133"/>
      <c r="J122" s="315" t="s">
        <v>936</v>
      </c>
      <c r="K122" s="400"/>
      <c r="L122" s="124"/>
      <c r="M122" s="124"/>
      <c r="N122" s="124"/>
      <c r="O122" s="99"/>
      <c r="P122" s="99"/>
      <c r="Q122" s="79"/>
      <c r="R122" s="80"/>
    </row>
    <row r="123" spans="1:19" ht="34.5" customHeight="1">
      <c r="A123" s="668"/>
      <c r="B123" s="608"/>
      <c r="C123" s="96"/>
      <c r="D123" s="81"/>
      <c r="E123" s="78"/>
      <c r="F123" s="120"/>
      <c r="G123" s="311" t="s">
        <v>741</v>
      </c>
      <c r="H123" s="74"/>
      <c r="I123" s="1134"/>
      <c r="J123" s="82" t="s">
        <v>935</v>
      </c>
      <c r="K123" s="400"/>
      <c r="L123" s="83"/>
      <c r="M123" s="83"/>
      <c r="N123" s="83"/>
      <c r="O123" s="84"/>
      <c r="P123" s="84"/>
      <c r="Q123" s="84"/>
      <c r="R123" s="85"/>
    </row>
    <row r="124" spans="1:19" ht="11.45" customHeight="1">
      <c r="A124" s="65"/>
      <c r="B124" s="66"/>
      <c r="C124" s="681" t="s">
        <v>1916</v>
      </c>
      <c r="D124" s="610"/>
      <c r="E124" s="714"/>
      <c r="F124" s="708"/>
      <c r="G124" s="708"/>
      <c r="H124" s="709"/>
      <c r="I124" s="708"/>
      <c r="J124" s="710"/>
      <c r="K124" s="709"/>
      <c r="L124" s="715"/>
      <c r="M124" s="715"/>
      <c r="N124" s="715"/>
      <c r="O124" s="56"/>
      <c r="P124" s="56"/>
      <c r="Q124" s="56"/>
      <c r="R124" s="531"/>
    </row>
    <row r="125" spans="1:19" ht="14.45" customHeight="1">
      <c r="A125" s="1129" t="s">
        <v>531</v>
      </c>
      <c r="B125" s="67" t="s">
        <v>347</v>
      </c>
      <c r="C125" s="393" t="s">
        <v>348</v>
      </c>
      <c r="D125" s="1033" t="str">
        <f>VLOOKUP($A125,'КРАТКИЙ ПРАЙС СПЛИТЫ'!$A:$M,2,0)</f>
        <v>AS-10UW4RYDTV02</v>
      </c>
      <c r="E125" s="586"/>
      <c r="F125" s="1036" t="str">
        <f>VLOOKUP($A125,'КРАТКИЙ ПРАЙС СПЛИТЫ'!$A:$M,3,0)</f>
        <v>2,7(0,6-3,2)</v>
      </c>
      <c r="G125" s="1036" t="str">
        <f>VLOOKUP($A125,'КРАТКИЙ ПРАЙС СПЛИТЫ'!$A:$M,4,0)</f>
        <v>2,8(0,6-3,2)</v>
      </c>
      <c r="H125" s="1037" t="str">
        <f>VLOOKUP($A125,'КРАТКИЙ ПРАЙС СПЛИТЫ'!$A:$M,5,0)</f>
        <v>A+/A</v>
      </c>
      <c r="I125" s="1036" t="str">
        <f>VLOOKUP($A125,'КРАТКИЙ ПРАЙС СПЛИТЫ'!$A:$M,6,0)</f>
        <v>23/25/27/29/31,5/34/37,5</v>
      </c>
      <c r="J125" s="394" t="str">
        <f>VLOOKUP($A125,'КРАТКИЙ ПРАЙС СПЛИТЫ'!$A:$M,7,0)</f>
        <v>864×270×210</v>
      </c>
      <c r="K125" s="1043" t="str">
        <f>VLOOKUP($A125,'КРАТКИЙ ПРАЙС СПЛИТЫ'!$A:$M,9,0)</f>
        <v>8,5/21,5</v>
      </c>
      <c r="L125" s="201">
        <f>MROUND(O125*0.3,100)</f>
        <v>13100</v>
      </c>
      <c r="M125" s="201">
        <f>MROUND(P125*0.3,100)</f>
        <v>11100</v>
      </c>
      <c r="N125" s="201">
        <f t="shared" ref="N125" si="52">MROUND(Q125*0.3,100)</f>
        <v>7900</v>
      </c>
      <c r="O125" s="1044">
        <f>VLOOKUP($A125,'КРАТКИЙ ПРАЙС СПЛИТЫ'!$A:$M,10,0)</f>
        <v>43590</v>
      </c>
      <c r="P125" s="1044">
        <f>VLOOKUP($A125,'КРАТКИЙ ПРАЙС СПЛИТЫ'!$A:$M,11,0)</f>
        <v>36990</v>
      </c>
      <c r="Q125" s="1044">
        <f>VLOOKUP($A125,'КРАТКИЙ ПРАЙС СПЛИТЫ'!$A:$M,12,0)</f>
        <v>26200</v>
      </c>
      <c r="R125" s="1024">
        <f>Q125*(1-1*'Скидка '!D$4)</f>
        <v>26200</v>
      </c>
    </row>
    <row r="126" spans="1:19" ht="14.45" customHeight="1">
      <c r="A126" s="1129"/>
      <c r="B126" s="67" t="s">
        <v>349</v>
      </c>
      <c r="C126" s="393" t="s">
        <v>350</v>
      </c>
      <c r="D126" s="1034"/>
      <c r="E126" s="587"/>
      <c r="F126" s="1036">
        <v>2.1</v>
      </c>
      <c r="G126" s="1036">
        <v>3.1</v>
      </c>
      <c r="H126" s="1037" t="s">
        <v>15</v>
      </c>
      <c r="I126" s="1036"/>
      <c r="J126" s="394" t="str">
        <f>VLOOKUP($A125,'КРАТКИЙ ПРАЙС СПЛИТЫ'!$A:$M,8,0)</f>
        <v>660×486×240</v>
      </c>
      <c r="K126" s="1043" t="s">
        <v>15</v>
      </c>
      <c r="L126" s="201">
        <f>O125-L125</f>
        <v>30490</v>
      </c>
      <c r="M126" s="201">
        <f t="shared" ref="M126" si="53">P125-M125</f>
        <v>25890</v>
      </c>
      <c r="N126" s="201">
        <f t="shared" ref="N126" si="54">Q125-N125</f>
        <v>18300</v>
      </c>
      <c r="O126" s="1044"/>
      <c r="P126" s="1044"/>
      <c r="Q126" s="1044"/>
      <c r="R126" s="1024"/>
    </row>
    <row r="127" spans="1:19" ht="14.45" customHeight="1">
      <c r="A127" s="1130" t="s">
        <v>532</v>
      </c>
      <c r="B127" s="68" t="s">
        <v>351</v>
      </c>
      <c r="C127" s="391" t="s">
        <v>352</v>
      </c>
      <c r="D127" s="1026" t="str">
        <f>VLOOKUP($A127,'КРАТКИЙ ПРАЙС СПЛИТЫ'!$A:$M,2,0)</f>
        <v>AS-13UW4RYDTV03</v>
      </c>
      <c r="E127" s="588"/>
      <c r="F127" s="1029" t="str">
        <f>VLOOKUP($A127,'КРАТКИЙ ПРАЙС СПЛИТЫ'!$A:$M,3,0)</f>
        <v>3,75(0,65-3,86)</v>
      </c>
      <c r="G127" s="1029" t="str">
        <f>VLOOKUP($A127,'КРАТКИЙ ПРАЙС СПЛИТЫ'!$A:$M,4,0)</f>
        <v>4,0(0,65-4,14)</v>
      </c>
      <c r="H127" s="1030" t="str">
        <f>VLOOKUP($A127,'КРАТКИЙ ПРАЙС СПЛИТЫ'!$A:$M,5,0)</f>
        <v>A+/A</v>
      </c>
      <c r="I127" s="1029" t="str">
        <f>VLOOKUP($A127,'КРАТКИЙ ПРАЙС СПЛИТЫ'!$A:$M,6,0)</f>
        <v>23/25/27/29/31,5/34/38</v>
      </c>
      <c r="J127" s="392" t="str">
        <f>VLOOKUP($A127,'КРАТКИЙ ПРАЙС СПЛИТЫ'!$A:$M,7,0)</f>
        <v>864×270×210</v>
      </c>
      <c r="K127" s="1049" t="str">
        <f>VLOOKUP($A127,'КРАТКИЙ ПРАЙС СПЛИТЫ'!$A:$M,9,0)</f>
        <v>8,5/22,5</v>
      </c>
      <c r="L127" s="316">
        <f>MROUND(O127*0.3,100)</f>
        <v>13900</v>
      </c>
      <c r="M127" s="316">
        <f>MROUND(P127*0.3,100)</f>
        <v>11800</v>
      </c>
      <c r="N127" s="316">
        <f t="shared" ref="N127" si="55">MROUND(Q127*0.3,100)</f>
        <v>8300</v>
      </c>
      <c r="O127" s="1047">
        <f>VLOOKUP($A127,'КРАТКИЙ ПРАЙС СПЛИТЫ'!$A:$M,10,0)</f>
        <v>46390</v>
      </c>
      <c r="P127" s="1047">
        <f>VLOOKUP($A127,'КРАТКИЙ ПРАЙС СПЛИТЫ'!$A:$M,11,0)</f>
        <v>39290</v>
      </c>
      <c r="Q127" s="1047">
        <f>VLOOKUP($A127,'КРАТКИЙ ПРАЙС СПЛИТЫ'!$A:$M,12,0)</f>
        <v>27700</v>
      </c>
      <c r="R127" s="1024">
        <f>Q127*(1-1*'Скидка '!D$4)</f>
        <v>27700</v>
      </c>
    </row>
    <row r="128" spans="1:19" ht="14.45" customHeight="1">
      <c r="A128" s="1130"/>
      <c r="B128" s="68" t="s">
        <v>353</v>
      </c>
      <c r="C128" s="391" t="s">
        <v>354</v>
      </c>
      <c r="D128" s="1027"/>
      <c r="E128" s="589"/>
      <c r="F128" s="1029">
        <v>2.1</v>
      </c>
      <c r="G128" s="1029">
        <v>3.1</v>
      </c>
      <c r="H128" s="1030" t="s">
        <v>15</v>
      </c>
      <c r="I128" s="1029"/>
      <c r="J128" s="392" t="str">
        <f>VLOOKUP($A127,'КРАТКИЙ ПРАЙС СПЛИТЫ'!$A:$M,8,0)</f>
        <v>660×486×240</v>
      </c>
      <c r="K128" s="1049" t="s">
        <v>15</v>
      </c>
      <c r="L128" s="316">
        <f>O127-L127</f>
        <v>32490</v>
      </c>
      <c r="M128" s="316">
        <f t="shared" ref="M128" si="56">P127-M127</f>
        <v>27490</v>
      </c>
      <c r="N128" s="316">
        <f t="shared" ref="N128" si="57">Q127-N127</f>
        <v>19400</v>
      </c>
      <c r="O128" s="1047"/>
      <c r="P128" s="1047"/>
      <c r="Q128" s="1047"/>
      <c r="R128" s="1024"/>
    </row>
    <row r="129" spans="1:18" ht="14.45" customHeight="1">
      <c r="A129" s="1130" t="s">
        <v>685</v>
      </c>
      <c r="B129" s="68" t="s">
        <v>683</v>
      </c>
      <c r="C129" s="393" t="s">
        <v>751</v>
      </c>
      <c r="D129" s="1033" t="str">
        <f>VLOOKUP($A129,'КРАТКИЙ ПРАЙС СПЛИТЫ'!$A:$M,2,0)</f>
        <v>AS-18UW4RXATV03</v>
      </c>
      <c r="E129" s="586"/>
      <c r="F129" s="1036" t="str">
        <f>VLOOKUP($A129,'КРАТКИЙ ПРАЙС СПЛИТЫ'!$A:$M,3,0)</f>
        <v>5,0(1,0-6,0)</v>
      </c>
      <c r="G129" s="1036" t="str">
        <f>VLOOKUP($A129,'КРАТКИЙ ПРАЙС СПЛИТЫ'!$A:$M,4,0)</f>
        <v>5,6(1,6-6,25)</v>
      </c>
      <c r="H129" s="1037" t="str">
        <f>VLOOKUP($A129,'КРАТКИЙ ПРАЙС СПЛИТЫ'!$A:$M,5,0)</f>
        <v>A++/A+</v>
      </c>
      <c r="I129" s="1036" t="str">
        <f>VLOOKUP($A129,'КРАТКИЙ ПРАЙС СПЛИТЫ'!$A:$M,6,0)</f>
        <v>30/33,5/36/38/40/42,5/43,5</v>
      </c>
      <c r="J129" s="394" t="str">
        <f>VLOOKUP($A129,'КРАТКИЙ ПРАЙС СПЛИТЫ'!$A:$M,7,0)</f>
        <v>1050×320×235</v>
      </c>
      <c r="K129" s="1043" t="str">
        <f>VLOOKUP($A129,'КРАТКИЙ ПРАЙС СПЛИТЫ'!$A:$M,9,0)</f>
        <v>12/33</v>
      </c>
      <c r="L129" s="201">
        <f>MROUND(O129*0.3,100)</f>
        <v>23200</v>
      </c>
      <c r="M129" s="201">
        <f>MROUND(P129*0.3,100)</f>
        <v>19700</v>
      </c>
      <c r="N129" s="201">
        <f t="shared" ref="N129" si="58">MROUND(Q129*0.3,100)</f>
        <v>14000</v>
      </c>
      <c r="O129" s="1044">
        <f>VLOOKUP($A129,'КРАТКИЙ ПРАЙС СПЛИТЫ'!$A:$M,10,0)</f>
        <v>77390</v>
      </c>
      <c r="P129" s="1044">
        <f>VLOOKUP($A129,'КРАТКИЙ ПРАЙС СПЛИТЫ'!$A:$M,11,0)</f>
        <v>65590</v>
      </c>
      <c r="Q129" s="1044">
        <f>VLOOKUP($A129,'КРАТКИЙ ПРАЙС СПЛИТЫ'!$A:$M,12,0)</f>
        <v>46600</v>
      </c>
      <c r="R129" s="1024">
        <f>Q129*(1-1*'Скидка '!D$4)</f>
        <v>46600</v>
      </c>
    </row>
    <row r="130" spans="1:18" ht="14.45" customHeight="1">
      <c r="A130" s="1130"/>
      <c r="B130" s="68" t="s">
        <v>684</v>
      </c>
      <c r="C130" s="393" t="s">
        <v>752</v>
      </c>
      <c r="D130" s="1034"/>
      <c r="E130" s="587"/>
      <c r="F130" s="1036">
        <v>2.1</v>
      </c>
      <c r="G130" s="1036">
        <v>3.1</v>
      </c>
      <c r="H130" s="1037" t="s">
        <v>15</v>
      </c>
      <c r="I130" s="1036"/>
      <c r="J130" s="394" t="str">
        <f>VLOOKUP($A129,'КРАТКИЙ ПРАЙС СПЛИТЫ'!$A:$M,8,0)</f>
        <v>810x585x280</v>
      </c>
      <c r="K130" s="1043" t="s">
        <v>15</v>
      </c>
      <c r="L130" s="201">
        <f>O129-L129</f>
        <v>54190</v>
      </c>
      <c r="M130" s="201">
        <f t="shared" ref="M130" si="59">P129-M129</f>
        <v>45890</v>
      </c>
      <c r="N130" s="201">
        <f t="shared" ref="N130" si="60">Q129-N129</f>
        <v>32600</v>
      </c>
      <c r="O130" s="1044"/>
      <c r="P130" s="1044"/>
      <c r="Q130" s="1044"/>
      <c r="R130" s="1024"/>
    </row>
    <row r="131" spans="1:18" ht="14.45" customHeight="1">
      <c r="A131" s="1130" t="s">
        <v>682</v>
      </c>
      <c r="B131" s="68" t="s">
        <v>680</v>
      </c>
      <c r="C131" s="391" t="s">
        <v>753</v>
      </c>
      <c r="D131" s="1026" t="str">
        <f>VLOOKUP($A131,'КРАТКИЙ ПРАЙС СПЛИТЫ'!$A:$M,2,0)</f>
        <v>AS-24UW4RBBTV03</v>
      </c>
      <c r="E131" s="588"/>
      <c r="F131" s="1029" t="str">
        <f>VLOOKUP($A131,'КРАТКИЙ ПРАЙС СПЛИТЫ'!$A:$M,3,0)</f>
        <v>7,0(2,1-7,5)</v>
      </c>
      <c r="G131" s="1029" t="str">
        <f>VLOOKUP($A131,'КРАТКИЙ ПРАЙС СПЛИТЫ'!$A:$M,4,0)</f>
        <v>7,1(2,1-7,8)</v>
      </c>
      <c r="H131" s="1030" t="str">
        <f>VLOOKUP($A131,'КРАТКИЙ ПРАЙС СПЛИТЫ'!$A:$M,5,0)</f>
        <v>A++/A+</v>
      </c>
      <c r="I131" s="1029" t="str">
        <f>VLOOKUP($A131,'КРАТКИЙ ПРАЙС СПЛИТЫ'!$A:$M,6,0)</f>
        <v>31/34б5/37/39/41,5/43/45,5</v>
      </c>
      <c r="J131" s="392" t="str">
        <f>VLOOKUP($A131,'КРАТКИЙ ПРАЙС СПЛИТЫ'!$A:$M,7,0)</f>
        <v>1213x315x238</v>
      </c>
      <c r="K131" s="1049" t="str">
        <f>VLOOKUP($A131,'КРАТКИЙ ПРАЙС СПЛИТЫ'!$A:$M,9,0)</f>
        <v>13/41</v>
      </c>
      <c r="L131" s="316">
        <f>MROUND(O131*0.3,100)</f>
        <v>27800</v>
      </c>
      <c r="M131" s="316">
        <f>MROUND(P131*0.3,100)</f>
        <v>23500</v>
      </c>
      <c r="N131" s="316">
        <f t="shared" ref="N131" si="61">MROUND(Q131*0.3,100)</f>
        <v>16800</v>
      </c>
      <c r="O131" s="1047">
        <f>VLOOKUP($A131,'КРАТКИЙ ПРАЙС СПЛИТЫ'!$A:$M,10,0)</f>
        <v>92590</v>
      </c>
      <c r="P131" s="1047">
        <f>VLOOKUP($A131,'КРАТКИЙ ПРАЙС СПЛИТЫ'!$A:$M,11,0)</f>
        <v>78490</v>
      </c>
      <c r="Q131" s="1047">
        <f>VLOOKUP($A131,'КРАТКИЙ ПРАЙС СПЛИТЫ'!$A:$M,12,0)</f>
        <v>55900</v>
      </c>
      <c r="R131" s="1024">
        <f>Q131*(1-1*'Скидка '!D$4)</f>
        <v>55900</v>
      </c>
    </row>
    <row r="132" spans="1:18" ht="14.45" customHeight="1">
      <c r="A132" s="1130"/>
      <c r="B132" s="68" t="s">
        <v>681</v>
      </c>
      <c r="C132" s="391" t="s">
        <v>754</v>
      </c>
      <c r="D132" s="1027"/>
      <c r="E132" s="589"/>
      <c r="F132" s="1029">
        <v>2.1</v>
      </c>
      <c r="G132" s="1029">
        <v>3.1</v>
      </c>
      <c r="H132" s="1030" t="s">
        <v>15</v>
      </c>
      <c r="I132" s="1029"/>
      <c r="J132" s="392" t="str">
        <f>VLOOKUP($A131,'КРАТКИЙ ПРАЙС СПЛИТЫ'!$A:$M,8,0)</f>
        <v>860x667x310</v>
      </c>
      <c r="K132" s="1049" t="s">
        <v>15</v>
      </c>
      <c r="L132" s="316">
        <f>O131-L131</f>
        <v>64790</v>
      </c>
      <c r="M132" s="316">
        <f t="shared" ref="M132" si="62">P131-M131</f>
        <v>54990</v>
      </c>
      <c r="N132" s="316">
        <f t="shared" ref="N132" si="63">Q131-N131</f>
        <v>39100</v>
      </c>
      <c r="O132" s="1047"/>
      <c r="P132" s="1047"/>
      <c r="Q132" s="1047"/>
      <c r="R132" s="1024"/>
    </row>
    <row r="133" spans="1:18" ht="14.45" customHeight="1">
      <c r="A133" s="669"/>
      <c r="B133" s="68"/>
      <c r="C133" s="681" t="s">
        <v>1700</v>
      </c>
      <c r="D133" s="610"/>
      <c r="E133" s="610"/>
      <c r="F133" s="708"/>
      <c r="G133" s="708"/>
      <c r="H133" s="709"/>
      <c r="I133" s="708"/>
      <c r="J133" s="710"/>
      <c r="K133" s="414"/>
      <c r="L133" s="711"/>
      <c r="M133" s="711"/>
      <c r="N133" s="711"/>
      <c r="O133" s="664"/>
      <c r="P133" s="664"/>
      <c r="Q133" s="664"/>
      <c r="R133" s="531"/>
    </row>
    <row r="134" spans="1:18" ht="14.45" customHeight="1">
      <c r="A134" s="1129" t="s">
        <v>1768</v>
      </c>
      <c r="B134" s="67" t="s">
        <v>1793</v>
      </c>
      <c r="C134" s="393" t="s">
        <v>348</v>
      </c>
      <c r="D134" s="1033" t="str">
        <f>VLOOKUP($A134,'КРАТКИЙ ПРАЙС СПЛИТЫ'!$A:$M,2,0)</f>
        <v>AS-10UW4RYDTV02 WI-FI</v>
      </c>
      <c r="E134" s="586"/>
      <c r="F134" s="1036" t="str">
        <f>VLOOKUP($A134,'КРАТКИЙ ПРАЙС СПЛИТЫ'!$A:$M,3,0)</f>
        <v>2,7(0,6-3,2)</v>
      </c>
      <c r="G134" s="1036" t="str">
        <f>VLOOKUP($A134,'КРАТКИЙ ПРАЙС СПЛИТЫ'!$A:$M,4,0)</f>
        <v>2,8(0,6-3,2)</v>
      </c>
      <c r="H134" s="1037" t="str">
        <f>VLOOKUP($A134,'КРАТКИЙ ПРАЙС СПЛИТЫ'!$A:$M,5,0)</f>
        <v>A+/A</v>
      </c>
      <c r="I134" s="1036" t="str">
        <f>VLOOKUP($A134,'КРАТКИЙ ПРАЙС СПЛИТЫ'!$A:$M,6,0)</f>
        <v>23/25/27/29/31,5/34/37,5</v>
      </c>
      <c r="J134" s="394" t="str">
        <f>VLOOKUP($A134,'КРАТКИЙ ПРАЙС СПЛИТЫ'!$A:$M,7,0)</f>
        <v>864×270×210</v>
      </c>
      <c r="K134" s="1043" t="str">
        <f>VLOOKUP($A134,'КРАТКИЙ ПРАЙС СПЛИТЫ'!$A:$M,9,0)</f>
        <v>8,5/21,5</v>
      </c>
      <c r="L134" s="201">
        <f>O134-L135</f>
        <v>16900</v>
      </c>
      <c r="M134" s="201">
        <f>P134-M135</f>
        <v>14300</v>
      </c>
      <c r="N134" s="201">
        <f>Q134-N135</f>
        <v>11100</v>
      </c>
      <c r="O134" s="1044">
        <f>VLOOKUP($A134,'КРАТКИЙ ПРАЙС СПЛИТЫ'!$A:$M,10,0)</f>
        <v>47390</v>
      </c>
      <c r="P134" s="1044">
        <f>VLOOKUP($A134,'КРАТКИЙ ПРАЙС СПЛИТЫ'!$A:$M,11,0)</f>
        <v>40190</v>
      </c>
      <c r="Q134" s="1044">
        <f>VLOOKUP($A134,'КРАТКИЙ ПРАЙС СПЛИТЫ'!$A:$M,12,0)</f>
        <v>29400</v>
      </c>
      <c r="R134" s="1024">
        <f>Q134*(1-1*'Скидка '!D$4)</f>
        <v>29400</v>
      </c>
    </row>
    <row r="135" spans="1:18" ht="14.45" customHeight="1">
      <c r="A135" s="1129"/>
      <c r="B135" s="67" t="s">
        <v>349</v>
      </c>
      <c r="C135" s="393" t="s">
        <v>350</v>
      </c>
      <c r="D135" s="1034"/>
      <c r="E135" s="587"/>
      <c r="F135" s="1036">
        <v>2.1</v>
      </c>
      <c r="G135" s="1036">
        <v>3.1</v>
      </c>
      <c r="H135" s="1037" t="s">
        <v>15</v>
      </c>
      <c r="I135" s="1036"/>
      <c r="J135" s="394" t="str">
        <f>VLOOKUP($A134,'КРАТКИЙ ПРАЙС СПЛИТЫ'!$A:$M,8,0)</f>
        <v>660×486×240</v>
      </c>
      <c r="K135" s="1043" t="s">
        <v>15</v>
      </c>
      <c r="L135" s="201">
        <f>L126</f>
        <v>30490</v>
      </c>
      <c r="M135" s="201">
        <f>M126</f>
        <v>25890</v>
      </c>
      <c r="N135" s="201">
        <f>N126</f>
        <v>18300</v>
      </c>
      <c r="O135" s="1044"/>
      <c r="P135" s="1044"/>
      <c r="Q135" s="1044"/>
      <c r="R135" s="1024"/>
    </row>
    <row r="136" spans="1:18" ht="14.45" customHeight="1">
      <c r="A136" s="1130" t="s">
        <v>1770</v>
      </c>
      <c r="B136" s="68" t="s">
        <v>1794</v>
      </c>
      <c r="C136" s="391" t="s">
        <v>352</v>
      </c>
      <c r="D136" s="1026" t="str">
        <f>VLOOKUP($A136,'КРАТКИЙ ПРАЙС СПЛИТЫ'!$A:$M,2,0)</f>
        <v>AS-13UW4RYDTV03 WI-FI</v>
      </c>
      <c r="E136" s="588"/>
      <c r="F136" s="1029" t="str">
        <f>VLOOKUP($A136,'КРАТКИЙ ПРАЙС СПЛИТЫ'!$A:$M,3,0)</f>
        <v>3,75(0,65-3,86)</v>
      </c>
      <c r="G136" s="1029" t="str">
        <f>VLOOKUP($A136,'КРАТКИЙ ПРАЙС СПЛИТЫ'!$A:$M,4,0)</f>
        <v>4,0(0,65-4,14)</v>
      </c>
      <c r="H136" s="1030" t="str">
        <f>VLOOKUP($A136,'КРАТКИЙ ПРАЙС СПЛИТЫ'!$A:$M,5,0)</f>
        <v>A+/A</v>
      </c>
      <c r="I136" s="1029" t="str">
        <f>VLOOKUP($A136,'КРАТКИЙ ПРАЙС СПЛИТЫ'!$A:$M,6,0)</f>
        <v>23/25/27/29/31,5/34/38</v>
      </c>
      <c r="J136" s="392" t="str">
        <f>VLOOKUP($A136,'КРАТКИЙ ПРАЙС СПЛИТЫ'!$A:$M,7,0)</f>
        <v>864×270×210</v>
      </c>
      <c r="K136" s="1049" t="str">
        <f>VLOOKUP($A136,'КРАТКИЙ ПРАЙС СПЛИТЫ'!$A:$M,9,0)</f>
        <v>8,5/22,5</v>
      </c>
      <c r="L136" s="316">
        <f t="shared" ref="L136:N136" si="64">O136-L137</f>
        <v>18000</v>
      </c>
      <c r="M136" s="316">
        <f t="shared" si="64"/>
        <v>15300</v>
      </c>
      <c r="N136" s="316">
        <f t="shared" si="64"/>
        <v>11900</v>
      </c>
      <c r="O136" s="1047">
        <f>VLOOKUP($A136,'КРАТКИЙ ПРАЙС СПЛИТЫ'!$A:$M,10,0)</f>
        <v>50490</v>
      </c>
      <c r="P136" s="1047">
        <f>VLOOKUP($A136,'КРАТКИЙ ПРАЙС СПЛИТЫ'!$A:$M,11,0)</f>
        <v>42790</v>
      </c>
      <c r="Q136" s="1047">
        <f>VLOOKUP($A136,'КРАТКИЙ ПРАЙС СПЛИТЫ'!$A:$M,12,0)</f>
        <v>31300</v>
      </c>
      <c r="R136" s="1024">
        <f>Q136*(1-1*'Скидка '!D$4)</f>
        <v>31300</v>
      </c>
    </row>
    <row r="137" spans="1:18" ht="14.45" customHeight="1">
      <c r="A137" s="1130"/>
      <c r="B137" s="68" t="s">
        <v>353</v>
      </c>
      <c r="C137" s="391" t="s">
        <v>354</v>
      </c>
      <c r="D137" s="1027"/>
      <c r="E137" s="589"/>
      <c r="F137" s="1029">
        <v>2.1</v>
      </c>
      <c r="G137" s="1029">
        <v>3.1</v>
      </c>
      <c r="H137" s="1030" t="s">
        <v>15</v>
      </c>
      <c r="I137" s="1029"/>
      <c r="J137" s="392" t="str">
        <f>VLOOKUP($A136,'КРАТКИЙ ПРАЙС СПЛИТЫ'!$A:$M,8,0)</f>
        <v>660×486×240</v>
      </c>
      <c r="K137" s="1049" t="s">
        <v>15</v>
      </c>
      <c r="L137" s="316">
        <f t="shared" ref="L137" si="65">L128</f>
        <v>32490</v>
      </c>
      <c r="M137" s="316">
        <f t="shared" ref="M137:N137" si="66">M128</f>
        <v>27490</v>
      </c>
      <c r="N137" s="316">
        <f t="shared" si="66"/>
        <v>19400</v>
      </c>
      <c r="O137" s="1047"/>
      <c r="P137" s="1047"/>
      <c r="Q137" s="1047"/>
      <c r="R137" s="1024"/>
    </row>
    <row r="138" spans="1:18" ht="14.45" customHeight="1">
      <c r="A138" s="1130" t="s">
        <v>1769</v>
      </c>
      <c r="B138" s="68" t="s">
        <v>1795</v>
      </c>
      <c r="C138" s="393" t="s">
        <v>751</v>
      </c>
      <c r="D138" s="1033" t="str">
        <f>VLOOKUP($A138,'КРАТКИЙ ПРАЙС СПЛИТЫ'!$A:$M,2,0)</f>
        <v>AS-18UW4RXATV03 WI-FI</v>
      </c>
      <c r="E138" s="586"/>
      <c r="F138" s="1036" t="str">
        <f>VLOOKUP($A138,'КРАТКИЙ ПРАЙС СПЛИТЫ'!$A:$M,3,0)</f>
        <v>5,0(1,0-6,0)</v>
      </c>
      <c r="G138" s="1036" t="str">
        <f>VLOOKUP($A138,'КРАТКИЙ ПРАЙС СПЛИТЫ'!$A:$M,4,0)</f>
        <v>5,6(1,6-6,25)</v>
      </c>
      <c r="H138" s="1037" t="str">
        <f>VLOOKUP($A138,'КРАТКИЙ ПРАЙС СПЛИТЫ'!$A:$M,5,0)</f>
        <v>A++/A+</v>
      </c>
      <c r="I138" s="1036" t="str">
        <f>VLOOKUP($A138,'КРАТКИЙ ПРАЙС СПЛИТЫ'!$A:$M,6,0)</f>
        <v>30/33,5/36/38/40/42,5/43,5</v>
      </c>
      <c r="J138" s="394" t="str">
        <f>VLOOKUP($A138,'КРАТКИЙ ПРАЙС СПЛИТЫ'!$A:$M,7,0)</f>
        <v>1050×320×235</v>
      </c>
      <c r="K138" s="1043" t="str">
        <f>VLOOKUP($A138,'КРАТКИЙ ПРАЙС СПЛИТЫ'!$A:$M,9,0)</f>
        <v>12/33</v>
      </c>
      <c r="L138" s="201">
        <f t="shared" ref="L138:N138" si="67">O138-L139</f>
        <v>29000</v>
      </c>
      <c r="M138" s="201">
        <f t="shared" si="67"/>
        <v>24600</v>
      </c>
      <c r="N138" s="201">
        <f t="shared" si="67"/>
        <v>19000</v>
      </c>
      <c r="O138" s="1044">
        <f>VLOOKUP($A138,'КРАТКИЙ ПРАЙС СПЛИТЫ'!$A:$M,10,0)</f>
        <v>83190</v>
      </c>
      <c r="P138" s="1044">
        <f>VLOOKUP($A138,'КРАТКИЙ ПРАЙС СПЛИТЫ'!$A:$M,11,0)</f>
        <v>70490</v>
      </c>
      <c r="Q138" s="1044">
        <f>VLOOKUP($A138,'КРАТКИЙ ПРАЙС СПЛИТЫ'!$A:$M,12,0)</f>
        <v>51600</v>
      </c>
      <c r="R138" s="1024">
        <f>Q138*(1-1*'Скидка '!D$4)</f>
        <v>51600</v>
      </c>
    </row>
    <row r="139" spans="1:18" ht="14.45" customHeight="1">
      <c r="A139" s="1130"/>
      <c r="B139" s="68" t="s">
        <v>684</v>
      </c>
      <c r="C139" s="393" t="s">
        <v>752</v>
      </c>
      <c r="D139" s="1034"/>
      <c r="E139" s="587"/>
      <c r="F139" s="1036">
        <v>2.1</v>
      </c>
      <c r="G139" s="1036">
        <v>3.1</v>
      </c>
      <c r="H139" s="1037" t="s">
        <v>15</v>
      </c>
      <c r="I139" s="1036"/>
      <c r="J139" s="394" t="str">
        <f>VLOOKUP($A138,'КРАТКИЙ ПРАЙС СПЛИТЫ'!$A:$M,8,0)</f>
        <v>810x585x280</v>
      </c>
      <c r="K139" s="1043" t="s">
        <v>15</v>
      </c>
      <c r="L139" s="201">
        <f t="shared" ref="L139" si="68">L130</f>
        <v>54190</v>
      </c>
      <c r="M139" s="201">
        <f t="shared" ref="M139:N139" si="69">M130</f>
        <v>45890</v>
      </c>
      <c r="N139" s="201">
        <f t="shared" si="69"/>
        <v>32600</v>
      </c>
      <c r="O139" s="1044"/>
      <c r="P139" s="1044"/>
      <c r="Q139" s="1044"/>
      <c r="R139" s="1024"/>
    </row>
    <row r="140" spans="1:18" ht="14.45" customHeight="1">
      <c r="A140" s="1130" t="s">
        <v>1771</v>
      </c>
      <c r="B140" s="68" t="s">
        <v>1796</v>
      </c>
      <c r="C140" s="391" t="s">
        <v>753</v>
      </c>
      <c r="D140" s="1026" t="str">
        <f>VLOOKUP($A140,'КРАТКИЙ ПРАЙС СПЛИТЫ'!$A:$M,2,0)</f>
        <v>AS-24UW4RBBTV03 WI-FI</v>
      </c>
      <c r="E140" s="588"/>
      <c r="F140" s="1029" t="str">
        <f>VLOOKUP($A140,'КРАТКИЙ ПРАЙС СПЛИТЫ'!$A:$M,3,0)</f>
        <v>7,0(2,1-7,5)</v>
      </c>
      <c r="G140" s="1029" t="str">
        <f>VLOOKUP($A140,'КРАТКИЙ ПРАЙС СПЛИТЫ'!$A:$M,4,0)</f>
        <v>7,1(2,1-7,8)</v>
      </c>
      <c r="H140" s="1030" t="str">
        <f>VLOOKUP($A140,'КРАТКИЙ ПРАЙС СПЛИТЫ'!$A:$M,5,0)</f>
        <v>A++/A+</v>
      </c>
      <c r="I140" s="1029" t="str">
        <f>VLOOKUP($A140,'КРАТКИЙ ПРАЙС СПЛИТЫ'!$A:$M,6,0)</f>
        <v>31/34б5/37/39/41,5/43/45,5</v>
      </c>
      <c r="J140" s="392" t="str">
        <f>VLOOKUP($A140,'КРАТКИЙ ПРАЙС СПЛИТЫ'!$A:$M,7,0)</f>
        <v>1213x315x238</v>
      </c>
      <c r="K140" s="1049" t="str">
        <f>VLOOKUP($A140,'КРАТКИЙ ПРАЙС СПЛИТЫ'!$A:$M,9,0)</f>
        <v>13/41</v>
      </c>
      <c r="L140" s="316">
        <f t="shared" ref="L140:N140" si="70">O140-L141</f>
        <v>34400</v>
      </c>
      <c r="M140" s="316">
        <f t="shared" si="70"/>
        <v>29100</v>
      </c>
      <c r="N140" s="316">
        <f t="shared" si="70"/>
        <v>22500</v>
      </c>
      <c r="O140" s="1047">
        <f>VLOOKUP($A140,'КРАТКИЙ ПРАЙС СПЛИТЫ'!$A:$M,10,0)</f>
        <v>99190</v>
      </c>
      <c r="P140" s="1047">
        <f>VLOOKUP($A140,'КРАТКИЙ ПРАЙС СПЛИТЫ'!$A:$M,11,0)</f>
        <v>84090</v>
      </c>
      <c r="Q140" s="1047">
        <f>VLOOKUP($A140,'КРАТКИЙ ПРАЙС СПЛИТЫ'!$A:$M,12,0)</f>
        <v>61600</v>
      </c>
      <c r="R140" s="1024">
        <f>Q140*(1-1*'Скидка '!D$4)</f>
        <v>61600</v>
      </c>
    </row>
    <row r="141" spans="1:18" ht="14.45" customHeight="1" thickBot="1">
      <c r="A141" s="1130"/>
      <c r="B141" s="68" t="s">
        <v>681</v>
      </c>
      <c r="C141" s="391" t="s">
        <v>754</v>
      </c>
      <c r="D141" s="1027"/>
      <c r="E141" s="589"/>
      <c r="F141" s="1029">
        <v>2.1</v>
      </c>
      <c r="G141" s="1029">
        <v>3.1</v>
      </c>
      <c r="H141" s="1030" t="s">
        <v>15</v>
      </c>
      <c r="I141" s="1029"/>
      <c r="J141" s="392" t="str">
        <f>VLOOKUP($A140,'КРАТКИЙ ПРАЙС СПЛИТЫ'!$A:$M,8,0)</f>
        <v>860x667x310</v>
      </c>
      <c r="K141" s="1049" t="s">
        <v>15</v>
      </c>
      <c r="L141" s="316">
        <f t="shared" ref="L141" si="71">L132</f>
        <v>64790</v>
      </c>
      <c r="M141" s="316">
        <f t="shared" ref="M141:N141" si="72">M132</f>
        <v>54990</v>
      </c>
      <c r="N141" s="316">
        <f t="shared" si="72"/>
        <v>39100</v>
      </c>
      <c r="O141" s="1047"/>
      <c r="P141" s="1047"/>
      <c r="Q141" s="1047"/>
      <c r="R141" s="1024"/>
    </row>
    <row r="142" spans="1:18" ht="18" customHeight="1" thickBot="1">
      <c r="A142" s="666"/>
      <c r="B142" s="605"/>
      <c r="C142" s="92" t="s">
        <v>1841</v>
      </c>
      <c r="D142" s="90"/>
      <c r="E142" s="90"/>
      <c r="F142" s="73"/>
      <c r="G142" s="127"/>
      <c r="H142" s="130"/>
      <c r="I142" s="99"/>
      <c r="J142" s="99" t="s">
        <v>802</v>
      </c>
      <c r="K142" s="400"/>
      <c r="L142" s="101"/>
      <c r="M142" s="101"/>
      <c r="N142" s="101"/>
      <c r="O142" s="100"/>
      <c r="P142" s="102"/>
      <c r="Q142" s="948" t="s">
        <v>117</v>
      </c>
      <c r="R142" s="949"/>
    </row>
    <row r="143" spans="1:18" ht="18" customHeight="1" thickBot="1">
      <c r="A143" s="666"/>
      <c r="B143" s="606"/>
      <c r="C143" s="94"/>
      <c r="D143" s="75"/>
      <c r="E143" s="75"/>
      <c r="F143" s="73"/>
      <c r="G143" s="310" t="s">
        <v>739</v>
      </c>
      <c r="H143" s="130"/>
      <c r="I143" s="103"/>
      <c r="J143" s="314" t="s">
        <v>804</v>
      </c>
      <c r="K143" s="400"/>
      <c r="L143" s="101"/>
      <c r="M143" s="101"/>
      <c r="N143" s="101"/>
      <c r="O143" s="100"/>
      <c r="P143" s="102"/>
      <c r="Q143" s="946" t="s">
        <v>118</v>
      </c>
      <c r="R143" s="947"/>
    </row>
    <row r="144" spans="1:18" ht="18" customHeight="1">
      <c r="A144" s="667"/>
      <c r="B144" s="606"/>
      <c r="C144" s="94"/>
      <c r="D144" s="75"/>
      <c r="E144" s="75"/>
      <c r="F144" s="73"/>
      <c r="G144" s="310" t="s">
        <v>1818</v>
      </c>
      <c r="H144" s="130"/>
      <c r="I144" s="99"/>
      <c r="J144" s="315" t="s">
        <v>805</v>
      </c>
      <c r="K144" s="401"/>
      <c r="L144" s="123"/>
      <c r="M144" s="123"/>
      <c r="N144" s="123"/>
      <c r="O144" s="104"/>
      <c r="P144" s="104"/>
      <c r="Q144" s="76"/>
      <c r="R144" s="77"/>
    </row>
    <row r="145" spans="1:18" ht="18" customHeight="1">
      <c r="A145" s="668"/>
      <c r="B145" s="607"/>
      <c r="C145" s="95"/>
      <c r="D145" s="78"/>
      <c r="E145" s="78"/>
      <c r="F145" s="131"/>
      <c r="G145" s="311" t="s">
        <v>745</v>
      </c>
      <c r="H145" s="130"/>
      <c r="I145" s="105"/>
      <c r="J145" s="315" t="s">
        <v>748</v>
      </c>
      <c r="K145" s="400"/>
      <c r="L145" s="124"/>
      <c r="M145" s="124"/>
      <c r="N145" s="124"/>
      <c r="O145" s="99"/>
      <c r="P145" s="99"/>
      <c r="Q145" s="79"/>
      <c r="R145" s="80"/>
    </row>
    <row r="146" spans="1:18" ht="18" customHeight="1">
      <c r="A146" s="668"/>
      <c r="B146" s="607"/>
      <c r="C146" s="95"/>
      <c r="D146" s="78"/>
      <c r="E146" s="78"/>
      <c r="F146" s="131"/>
      <c r="G146" s="311" t="s">
        <v>747</v>
      </c>
      <c r="H146" s="130"/>
      <c r="I146" s="657"/>
      <c r="J146" s="315" t="s">
        <v>713</v>
      </c>
      <c r="K146" s="400"/>
      <c r="L146" s="124"/>
      <c r="M146" s="124"/>
      <c r="N146" s="124"/>
      <c r="O146" s="99"/>
      <c r="P146" s="99"/>
      <c r="Q146" s="79"/>
      <c r="R146" s="80"/>
    </row>
    <row r="147" spans="1:18" ht="18" customHeight="1">
      <c r="A147" s="668"/>
      <c r="B147" s="608"/>
      <c r="C147" s="96"/>
      <c r="D147" s="81"/>
      <c r="E147" s="78"/>
      <c r="F147" s="120"/>
      <c r="G147" s="311" t="s">
        <v>746</v>
      </c>
      <c r="H147" s="74"/>
      <c r="I147" s="658" t="s">
        <v>1369</v>
      </c>
      <c r="J147" s="315" t="s">
        <v>803</v>
      </c>
      <c r="K147" s="400"/>
      <c r="L147" s="83"/>
      <c r="M147" s="83"/>
      <c r="N147" s="83"/>
      <c r="O147" s="84"/>
      <c r="P147" s="84"/>
      <c r="Q147" s="84"/>
      <c r="R147" s="85"/>
    </row>
    <row r="148" spans="1:18" ht="11.45" customHeight="1">
      <c r="A148" s="65"/>
      <c r="B148" s="66"/>
      <c r="C148" s="681" t="s">
        <v>1916</v>
      </c>
      <c r="D148" s="610"/>
      <c r="E148" s="714"/>
      <c r="F148" s="708"/>
      <c r="G148" s="708"/>
      <c r="H148" s="709"/>
      <c r="I148" s="708"/>
      <c r="J148" s="710"/>
      <c r="K148" s="709"/>
      <c r="L148" s="715"/>
      <c r="M148" s="715"/>
      <c r="N148" s="715"/>
      <c r="O148" s="56"/>
      <c r="P148" s="56"/>
      <c r="Q148" s="56"/>
      <c r="R148" s="531"/>
    </row>
    <row r="149" spans="1:18" ht="14.45" customHeight="1">
      <c r="A149" s="1129" t="s">
        <v>512</v>
      </c>
      <c r="B149" s="67" t="s">
        <v>1512</v>
      </c>
      <c r="C149" s="393" t="s">
        <v>686</v>
      </c>
      <c r="D149" s="1033" t="str">
        <f>VLOOKUP($A149,'КРАТКИЙ ПРАЙС СПЛИТЫ'!$A:$M,2,0)</f>
        <v>AS-07UW4RYRKB00</v>
      </c>
      <c r="E149" s="586"/>
      <c r="F149" s="1036" t="str">
        <f>VLOOKUP($A149,'КРАТКИЙ ПРАЙС СПЛИТЫ'!$A:$M,3,0)</f>
        <v>2,3(0,65-2,6)</v>
      </c>
      <c r="G149" s="1036" t="str">
        <f>VLOOKUP($A149,'КРАТКИЙ ПРАЙС СПЛИТЫ'!$A:$M,4,0)</f>
        <v>2,3(0,7-2,8)</v>
      </c>
      <c r="H149" s="1037" t="str">
        <f>VLOOKUP($A149,'КРАТКИЙ ПРАЙС СПЛИТЫ'!$A:$M,5,0)</f>
        <v>А/А</v>
      </c>
      <c r="I149" s="1036" t="str">
        <f>VLOOKUP($A149,'КРАТКИЙ ПРАЙС СПЛИТЫ'!$A:$M,6,0)</f>
        <v>22,5/25/27/30/33</v>
      </c>
      <c r="J149" s="394" t="str">
        <f>VLOOKUP($A149,'КРАТКИЙ ПРАЙС СПЛИТЫ'!$A:$M,7,0)</f>
        <v>832×256×203</v>
      </c>
      <c r="K149" s="1043" t="str">
        <f>VLOOKUP($A149,'КРАТКИЙ ПРАЙС СПЛИТЫ'!$A:$M,9,0)</f>
        <v>7,3/20,5</v>
      </c>
      <c r="L149" s="201">
        <f>MROUND(O149*0.3,100)</f>
        <v>11300</v>
      </c>
      <c r="M149" s="201">
        <f>MROUND(P149*0.3,100)</f>
        <v>9600</v>
      </c>
      <c r="N149" s="201">
        <f>MROUND(Q149*0.3,100)</f>
        <v>6900</v>
      </c>
      <c r="O149" s="1044">
        <f>VLOOKUP($A149,'КРАТКИЙ ПРАЙС СПЛИТЫ'!$A:$M,10,0)</f>
        <v>37690</v>
      </c>
      <c r="P149" s="1044">
        <f>VLOOKUP($A149,'КРАТКИЙ ПРАЙС СПЛИТЫ'!$A:$M,11,0)</f>
        <v>31990</v>
      </c>
      <c r="Q149" s="1044">
        <f>VLOOKUP($A149,'КРАТКИЙ ПРАЙС СПЛИТЫ'!$A:$M,12,0)</f>
        <v>23100</v>
      </c>
      <c r="R149" s="1024">
        <f>Q149*(1-1*'Скидка '!D$4)</f>
        <v>23100</v>
      </c>
    </row>
    <row r="150" spans="1:18" ht="14.45" customHeight="1">
      <c r="A150" s="1129"/>
      <c r="B150" s="67" t="s">
        <v>1513</v>
      </c>
      <c r="C150" s="393" t="s">
        <v>687</v>
      </c>
      <c r="D150" s="1034"/>
      <c r="E150" s="587"/>
      <c r="F150" s="1036">
        <v>2.1</v>
      </c>
      <c r="G150" s="1036">
        <v>3.1</v>
      </c>
      <c r="H150" s="1037" t="s">
        <v>15</v>
      </c>
      <c r="I150" s="1036"/>
      <c r="J150" s="394" t="str">
        <f>VLOOKUP($A149,'КРАТКИЙ ПРАЙС СПЛИТЫ'!$A:$M,8,0)</f>
        <v>660×482×240</v>
      </c>
      <c r="K150" s="1043" t="s">
        <v>15</v>
      </c>
      <c r="L150" s="201">
        <f>O149-L149</f>
        <v>26390</v>
      </c>
      <c r="M150" s="201">
        <f t="shared" ref="M150" si="73">P149-M149</f>
        <v>22390</v>
      </c>
      <c r="N150" s="201">
        <f>Q149-N149</f>
        <v>16200</v>
      </c>
      <c r="O150" s="1044"/>
      <c r="P150" s="1044"/>
      <c r="Q150" s="1044"/>
      <c r="R150" s="1024"/>
    </row>
    <row r="151" spans="1:18" ht="14.45" customHeight="1">
      <c r="A151" s="1130" t="s">
        <v>513</v>
      </c>
      <c r="B151" s="68" t="s">
        <v>1514</v>
      </c>
      <c r="C151" s="391" t="s">
        <v>688</v>
      </c>
      <c r="D151" s="1026" t="str">
        <f>VLOOKUP($A151,'КРАТКИЙ ПРАЙС СПЛИТЫ'!$A:$M,2,0)</f>
        <v>AS-09UW4RYRKB05</v>
      </c>
      <c r="E151" s="588"/>
      <c r="F151" s="1029" t="str">
        <f>VLOOKUP($A151,'КРАТКИЙ ПРАЙС СПЛИТЫ'!$A:$M,3,0)</f>
        <v>2,75(0,6-3,1)</v>
      </c>
      <c r="G151" s="1029" t="str">
        <f>VLOOKUP($A151,'КРАТКИЙ ПРАЙС СПЛИТЫ'!$A:$M,4,0)</f>
        <v>2,9(0,58-3,8)</v>
      </c>
      <c r="H151" s="1030" t="str">
        <f>VLOOKUP($A151,'КРАТКИЙ ПРАЙС СПЛИТЫ'!$A:$M,5,0)</f>
        <v>А/А</v>
      </c>
      <c r="I151" s="1029" t="str">
        <f>VLOOKUP($A151,'КРАТКИЙ ПРАЙС СПЛИТЫ'!$A:$M,6,0)</f>
        <v>22,5/28/30/32,5/37,5</v>
      </c>
      <c r="J151" s="392" t="str">
        <f>VLOOKUP($A151,'КРАТКИЙ ПРАЙС СПЛИТЫ'!$A:$M,7,0)</f>
        <v>832×256×203</v>
      </c>
      <c r="K151" s="1049" t="str">
        <f>VLOOKUP($A151,'КРАТКИЙ ПРАЙС СПЛИТЫ'!$A:$M,9,0)</f>
        <v>7,5/22,5</v>
      </c>
      <c r="L151" s="316">
        <f>MROUND(O151*0.3,100)</f>
        <v>13000</v>
      </c>
      <c r="M151" s="316">
        <f>MROUND(P151*0.3,100)</f>
        <v>11000</v>
      </c>
      <c r="N151" s="316">
        <f t="shared" ref="N151" si="74">MROUND(Q151*0.3,100)</f>
        <v>8000</v>
      </c>
      <c r="O151" s="1047">
        <f>VLOOKUP($A151,'КРАТКИЙ ПРАЙС СПЛИТЫ'!$A:$M,10,0)</f>
        <v>43290</v>
      </c>
      <c r="P151" s="1047">
        <f>VLOOKUP($A151,'КРАТКИЙ ПРАЙС СПЛИТЫ'!$A:$M,11,0)</f>
        <v>36690</v>
      </c>
      <c r="Q151" s="1047">
        <f>VLOOKUP($A151,'КРАТКИЙ ПРАЙС СПЛИТЫ'!$A:$M,12,0)</f>
        <v>26600</v>
      </c>
      <c r="R151" s="1024">
        <f>Q151*(1-1*'Скидка '!D$4)</f>
        <v>26600</v>
      </c>
    </row>
    <row r="152" spans="1:18" ht="14.45" customHeight="1">
      <c r="A152" s="1130"/>
      <c r="B152" s="68" t="s">
        <v>1515</v>
      </c>
      <c r="C152" s="391" t="s">
        <v>689</v>
      </c>
      <c r="D152" s="1027"/>
      <c r="E152" s="589"/>
      <c r="F152" s="1029">
        <v>2.1</v>
      </c>
      <c r="G152" s="1029">
        <v>3.1</v>
      </c>
      <c r="H152" s="1030" t="s">
        <v>15</v>
      </c>
      <c r="I152" s="1029"/>
      <c r="J152" s="392" t="str">
        <f>VLOOKUP($A151,'КРАТКИЙ ПРАЙС СПЛИТЫ'!$A:$M,8,0)</f>
        <v>660×482×240</v>
      </c>
      <c r="K152" s="1049" t="s">
        <v>15</v>
      </c>
      <c r="L152" s="316">
        <f>O151-L151</f>
        <v>30290</v>
      </c>
      <c r="M152" s="316">
        <f t="shared" ref="M152" si="75">P151-M151</f>
        <v>25690</v>
      </c>
      <c r="N152" s="316">
        <f t="shared" ref="N152" si="76">Q151-N151</f>
        <v>18600</v>
      </c>
      <c r="O152" s="1047"/>
      <c r="P152" s="1047"/>
      <c r="Q152" s="1047"/>
      <c r="R152" s="1024"/>
    </row>
    <row r="153" spans="1:18" ht="14.45" customHeight="1">
      <c r="A153" s="1129" t="s">
        <v>514</v>
      </c>
      <c r="B153" s="67" t="s">
        <v>1516</v>
      </c>
      <c r="C153" s="393" t="s">
        <v>690</v>
      </c>
      <c r="D153" s="1033" t="str">
        <f>VLOOKUP($A153,'КРАТКИЙ ПРАЙС СПЛИТЫ'!$A:$M,2,0)</f>
        <v>AS-13UW4RYRKB04</v>
      </c>
      <c r="E153" s="586"/>
      <c r="F153" s="1036" t="str">
        <f>VLOOKUP($A153,'КРАТКИЙ ПРАЙС СПЛИТЫ'!$A:$M,3,0)</f>
        <v>3,7(1,0-3,9)</v>
      </c>
      <c r="G153" s="1036" t="str">
        <f>VLOOKUP($A153,'КРАТКИЙ ПРАЙС СПЛИТЫ'!$A:$M,4,0)</f>
        <v>3,75(0,9-4,0)</v>
      </c>
      <c r="H153" s="1037" t="str">
        <f>VLOOKUP($A153,'КРАТКИЙ ПРАЙС СПЛИТЫ'!$A:$M,5,0)</f>
        <v>А/А</v>
      </c>
      <c r="I153" s="1036" t="str">
        <f>VLOOKUP($A153,'КРАТКИЙ ПРАЙС СПЛИТЫ'!$A:$M,6,0)</f>
        <v>23/28/30/35/39</v>
      </c>
      <c r="J153" s="394" t="str">
        <f>VLOOKUP($A153,'КРАТКИЙ ПРАЙС СПЛИТЫ'!$A:$M,7,0)</f>
        <v>832×256×203</v>
      </c>
      <c r="K153" s="1043" t="str">
        <f>VLOOKUP($A153,'КРАТКИЙ ПРАЙС СПЛИТЫ'!$A:$M,9,0)</f>
        <v>8,0/22</v>
      </c>
      <c r="L153" s="201">
        <f>MROUND(O153*0.3,100)</f>
        <v>14200</v>
      </c>
      <c r="M153" s="201">
        <f>MROUND(P153*0.3,100)</f>
        <v>12100</v>
      </c>
      <c r="N153" s="201">
        <f t="shared" ref="N153" si="77">MROUND(Q153*0.3,100)</f>
        <v>8800</v>
      </c>
      <c r="O153" s="1044">
        <f>VLOOKUP($A153,'КРАТКИЙ ПРАЙС СПЛИТЫ'!$A:$M,10,0)</f>
        <v>47490</v>
      </c>
      <c r="P153" s="1044">
        <f>VLOOKUP($A153,'КРАТКИЙ ПРАЙС СПЛИТЫ'!$A:$M,11,0)</f>
        <v>40290</v>
      </c>
      <c r="Q153" s="1044">
        <f>VLOOKUP($A153,'КРАТКИЙ ПРАЙС СПЛИТЫ'!$A:$M,12,0)</f>
        <v>29200</v>
      </c>
      <c r="R153" s="1024">
        <f>Q153*(1-1*'Скидка '!D$4)</f>
        <v>29200</v>
      </c>
    </row>
    <row r="154" spans="1:18" ht="14.45" customHeight="1">
      <c r="A154" s="1129"/>
      <c r="B154" s="67" t="s">
        <v>1517</v>
      </c>
      <c r="C154" s="393" t="s">
        <v>691</v>
      </c>
      <c r="D154" s="1034"/>
      <c r="E154" s="587"/>
      <c r="F154" s="1036">
        <v>2.1</v>
      </c>
      <c r="G154" s="1036">
        <v>3.1</v>
      </c>
      <c r="H154" s="1037" t="s">
        <v>15</v>
      </c>
      <c r="I154" s="1036"/>
      <c r="J154" s="394" t="str">
        <f>VLOOKUP($A153,'КРАТКИЙ ПРАЙС СПЛИТЫ'!$A:$M,8,0)</f>
        <v>660×482×240</v>
      </c>
      <c r="K154" s="1043" t="s">
        <v>15</v>
      </c>
      <c r="L154" s="201">
        <f>O153-L153</f>
        <v>33290</v>
      </c>
      <c r="M154" s="201">
        <f t="shared" ref="M154" si="78">P153-M153</f>
        <v>28190</v>
      </c>
      <c r="N154" s="201">
        <f t="shared" ref="N154" si="79">Q153-N153</f>
        <v>20400</v>
      </c>
      <c r="O154" s="1044"/>
      <c r="P154" s="1044"/>
      <c r="Q154" s="1044"/>
      <c r="R154" s="1024"/>
    </row>
    <row r="155" spans="1:18" ht="14.45" customHeight="1">
      <c r="A155" s="1130" t="s">
        <v>515</v>
      </c>
      <c r="B155" s="68" t="s">
        <v>1518</v>
      </c>
      <c r="C155" s="391" t="s">
        <v>692</v>
      </c>
      <c r="D155" s="1026" t="str">
        <f>VLOOKUP($A155,'КРАТКИЙ ПРАЙС СПЛИТЫ'!$A:$M,2,0)</f>
        <v>AS-18UW4RMSKB01</v>
      </c>
      <c r="E155" s="588"/>
      <c r="F155" s="1029" t="str">
        <f>VLOOKUP($A155,'КРАТКИЙ ПРАЙС СПЛИТЫ'!$A:$M,3,0)</f>
        <v>5,65(1,25-5,8)</v>
      </c>
      <c r="G155" s="1029" t="str">
        <f>VLOOKUP($A155,'КРАТКИЙ ПРАЙС СПЛИТЫ'!$A:$M,4,0)</f>
        <v>5,75(1,1-5,9)</v>
      </c>
      <c r="H155" s="1030" t="str">
        <f>VLOOKUP($A155,'КРАТКИЙ ПРАЙС СПЛИТЫ'!$A:$M,5,0)</f>
        <v>А/А</v>
      </c>
      <c r="I155" s="1029" t="str">
        <f>VLOOKUP($A155,'КРАТКИЙ ПРАЙС СПЛИТЫ'!$A:$M,6,0)</f>
        <v>27/33/37/40/43</v>
      </c>
      <c r="J155" s="392" t="str">
        <f>VLOOKUP($A155,'КРАТКИЙ ПРАЙС СПЛИТЫ'!$A:$M,7,0)</f>
        <v>943×300×245</v>
      </c>
      <c r="K155" s="1049" t="str">
        <f>VLOOKUP($A155,'КРАТКИЙ ПРАЙС СПЛИТЫ'!$A:$M,9,0)</f>
        <v>10/29</v>
      </c>
      <c r="L155" s="316">
        <f>MROUND(O155*0.3,100)</f>
        <v>23300</v>
      </c>
      <c r="M155" s="316">
        <f>MROUND(P155*0.3,100)</f>
        <v>19800</v>
      </c>
      <c r="N155" s="316">
        <f t="shared" ref="N155" si="80">MROUND(Q155*0.3,100)</f>
        <v>14400</v>
      </c>
      <c r="O155" s="1047">
        <f>VLOOKUP($A155,'КРАТКИЙ ПРАЙС СПЛИТЫ'!$A:$M,10,0)</f>
        <v>77790</v>
      </c>
      <c r="P155" s="1047">
        <f>VLOOKUP($A155,'КРАТКИЙ ПРАЙС СПЛИТЫ'!$A:$M,11,0)</f>
        <v>65890</v>
      </c>
      <c r="Q155" s="1047">
        <f>VLOOKUP($A155,'КРАТКИЙ ПРАЙС СПЛИТЫ'!$A:$M,12,0)</f>
        <v>47900</v>
      </c>
      <c r="R155" s="1024">
        <f>Q155*(1-1*'Скидка '!D$4)</f>
        <v>47900</v>
      </c>
    </row>
    <row r="156" spans="1:18" ht="14.45" customHeight="1">
      <c r="A156" s="1130"/>
      <c r="B156" s="68" t="s">
        <v>1519</v>
      </c>
      <c r="C156" s="391" t="s">
        <v>693</v>
      </c>
      <c r="D156" s="1027"/>
      <c r="E156" s="589"/>
      <c r="F156" s="1029">
        <v>2.1</v>
      </c>
      <c r="G156" s="1029">
        <v>3.1</v>
      </c>
      <c r="H156" s="1030" t="s">
        <v>15</v>
      </c>
      <c r="I156" s="1029"/>
      <c r="J156" s="392" t="str">
        <f>VLOOKUP($A155,'КРАТКИЙ ПРАЙС СПЛИТЫ'!$A:$M,8,0)</f>
        <v>780×540×260</v>
      </c>
      <c r="K156" s="1049" t="s">
        <v>15</v>
      </c>
      <c r="L156" s="316">
        <f>O155-L155</f>
        <v>54490</v>
      </c>
      <c r="M156" s="316">
        <f t="shared" ref="M156" si="81">P155-M155</f>
        <v>46090</v>
      </c>
      <c r="N156" s="316">
        <f t="shared" ref="N156" si="82">Q155-N155</f>
        <v>33500</v>
      </c>
      <c r="O156" s="1047"/>
      <c r="P156" s="1047"/>
      <c r="Q156" s="1047"/>
      <c r="R156" s="1024"/>
    </row>
    <row r="157" spans="1:18" ht="14.45" customHeight="1">
      <c r="A157" s="1130" t="s">
        <v>516</v>
      </c>
      <c r="B157" s="68" t="s">
        <v>1520</v>
      </c>
      <c r="C157" s="393" t="s">
        <v>694</v>
      </c>
      <c r="D157" s="1033" t="str">
        <f>VLOOKUP($A157,'КРАТКИЙ ПРАЙС СПЛИТЫ'!$A:$M,2,0)</f>
        <v>AS-24UW4RBTKB00</v>
      </c>
      <c r="E157" s="586"/>
      <c r="F157" s="1036" t="str">
        <f>VLOOKUP($A157,'КРАТКИЙ ПРАЙС СПЛИТЫ'!$A:$M,3,0)</f>
        <v>7,55(1,65-7,7)</v>
      </c>
      <c r="G157" s="1036" t="str">
        <f>VLOOKUP($A157,'КРАТКИЙ ПРАЙС СПЛИТЫ'!$A:$M,4,0)</f>
        <v>7,53(1,3-7,6)</v>
      </c>
      <c r="H157" s="1037" t="str">
        <f>VLOOKUP($A157,'КРАТКИЙ ПРАЙС СПЛИТЫ'!$A:$M,5,0)</f>
        <v>А/А</v>
      </c>
      <c r="I157" s="1036" t="str">
        <f>VLOOKUP($A157,'КРАТКИЙ ПРАЙС СПЛИТЫ'!$A:$M,6,0)</f>
        <v>31/34,5/36/39/43</v>
      </c>
      <c r="J157" s="394" t="str">
        <f>VLOOKUP($A157,'КРАТКИЙ ПРАЙС СПЛИТЫ'!$A:$M,7,0)</f>
        <v>1039×325×237</v>
      </c>
      <c r="K157" s="1043" t="str">
        <f>VLOOKUP($A157,'КРАТКИЙ ПРАЙС СПЛИТЫ'!$A:$M,9,0)</f>
        <v>12,5/39</v>
      </c>
      <c r="L157" s="201">
        <f>MROUND(O157*0.3,100)</f>
        <v>28700</v>
      </c>
      <c r="M157" s="201">
        <f>MROUND(P157*0.3,100)</f>
        <v>24300</v>
      </c>
      <c r="N157" s="201">
        <f t="shared" ref="N157" si="83">MROUND(Q157*0.3,100)</f>
        <v>17700</v>
      </c>
      <c r="O157" s="1044">
        <f>VLOOKUP($A157,'КРАТКИЙ ПРАЙС СПЛИТЫ'!$A:$M,10,0)</f>
        <v>95590</v>
      </c>
      <c r="P157" s="1044">
        <f>VLOOKUP($A157,'КРАТКИЙ ПРАЙС СПЛИТЫ'!$A:$M,11,0)</f>
        <v>80990</v>
      </c>
      <c r="Q157" s="1044">
        <f>VLOOKUP($A157,'КРАТКИЙ ПРАЙС СПЛИТЫ'!$A:$M,12,0)</f>
        <v>59000</v>
      </c>
      <c r="R157" s="1024">
        <f>Q157*(1-1*'Скидка '!D$4)</f>
        <v>59000</v>
      </c>
    </row>
    <row r="158" spans="1:18" ht="14.45" customHeight="1">
      <c r="A158" s="1130"/>
      <c r="B158" s="68" t="s">
        <v>1521</v>
      </c>
      <c r="C158" s="393" t="s">
        <v>695</v>
      </c>
      <c r="D158" s="1034"/>
      <c r="E158" s="587"/>
      <c r="F158" s="1036">
        <v>2.1</v>
      </c>
      <c r="G158" s="1036">
        <v>3.1</v>
      </c>
      <c r="H158" s="1037" t="s">
        <v>15</v>
      </c>
      <c r="I158" s="1036"/>
      <c r="J158" s="394" t="str">
        <f>VLOOKUP($A157,'КРАТКИЙ ПРАЙС СПЛИТЫ'!$A:$M,8,0)</f>
        <v>860x650x310</v>
      </c>
      <c r="K158" s="1043" t="s">
        <v>15</v>
      </c>
      <c r="L158" s="201">
        <f>O157-L157</f>
        <v>66890</v>
      </c>
      <c r="M158" s="201">
        <f t="shared" ref="M158" si="84">P157-M157</f>
        <v>56690</v>
      </c>
      <c r="N158" s="201">
        <f t="shared" ref="N158" si="85">Q157-N157</f>
        <v>41300</v>
      </c>
      <c r="O158" s="1044"/>
      <c r="P158" s="1044"/>
      <c r="Q158" s="1044"/>
      <c r="R158" s="1024"/>
    </row>
    <row r="159" spans="1:18" ht="14.45" customHeight="1">
      <c r="A159" s="669"/>
      <c r="B159" s="68"/>
      <c r="C159" s="681" t="s">
        <v>1700</v>
      </c>
      <c r="D159" s="589"/>
      <c r="E159" s="589"/>
      <c r="F159" s="678"/>
      <c r="G159" s="678"/>
      <c r="H159" s="677"/>
      <c r="I159" s="678"/>
      <c r="J159" s="392"/>
      <c r="K159" s="491"/>
      <c r="L159" s="316"/>
      <c r="M159" s="316"/>
      <c r="N159" s="316"/>
      <c r="O159" s="323"/>
      <c r="P159" s="323"/>
      <c r="Q159" s="323"/>
      <c r="R159" s="107"/>
    </row>
    <row r="160" spans="1:18" ht="14.45" customHeight="1">
      <c r="A160" s="1129" t="s">
        <v>1773</v>
      </c>
      <c r="B160" s="67" t="s">
        <v>1797</v>
      </c>
      <c r="C160" s="393" t="s">
        <v>686</v>
      </c>
      <c r="D160" s="1033" t="str">
        <f>VLOOKUP($A160,'КРАТКИЙ ПРАЙС СПЛИТЫ'!$A:$M,2,0)</f>
        <v>AS-07UW4RYRKB00 WI-FI</v>
      </c>
      <c r="E160" s="586"/>
      <c r="F160" s="1036" t="str">
        <f>VLOOKUP($A160,'КРАТКИЙ ПРАЙС СПЛИТЫ'!$A:$M,3,0)</f>
        <v>2,3(0,65-2,6)</v>
      </c>
      <c r="G160" s="1036" t="str">
        <f>VLOOKUP($A160,'КРАТКИЙ ПРАЙС СПЛИТЫ'!$A:$M,4,0)</f>
        <v>2,3(0,7-2,8)</v>
      </c>
      <c r="H160" s="1037" t="str">
        <f>VLOOKUP($A160,'КРАТКИЙ ПРАЙС СПЛИТЫ'!$A:$M,5,0)</f>
        <v>А/А</v>
      </c>
      <c r="I160" s="1036" t="str">
        <f>VLOOKUP($A160,'КРАТКИЙ ПРАЙС СПЛИТЫ'!$A:$M,6,0)</f>
        <v>22,5/25/27/30/33</v>
      </c>
      <c r="J160" s="394" t="str">
        <f>VLOOKUP($A160,'КРАТКИЙ ПРАЙС СПЛИТЫ'!$A:$M,7,0)</f>
        <v>832×256×203</v>
      </c>
      <c r="K160" s="1043" t="str">
        <f>VLOOKUP($A160,'КРАТКИЙ ПРАЙС СПЛИТЫ'!$A:$M,9,0)</f>
        <v>7,3/20,5</v>
      </c>
      <c r="L160" s="201">
        <f>O160-L161</f>
        <v>13900</v>
      </c>
      <c r="M160" s="201">
        <f>P160-M161</f>
        <v>11800</v>
      </c>
      <c r="N160" s="201">
        <f>Q160-N161</f>
        <v>9200</v>
      </c>
      <c r="O160" s="1044">
        <f>VLOOKUP($A160,'КРАТКИЙ ПРАЙС СПЛИТЫ'!$A:$M,10,0)</f>
        <v>40290</v>
      </c>
      <c r="P160" s="1044">
        <f>VLOOKUP($A160,'КРАТКИЙ ПРАЙС СПЛИТЫ'!$A:$M,11,0)</f>
        <v>34190</v>
      </c>
      <c r="Q160" s="1044">
        <f>VLOOKUP($A160,'КРАТКИЙ ПРАЙС СПЛИТЫ'!$A:$M,12,0)</f>
        <v>25400</v>
      </c>
      <c r="R160" s="1024">
        <f>Q160*(1-1*'Скидка '!D$4)</f>
        <v>25400</v>
      </c>
    </row>
    <row r="161" spans="1:18" ht="14.45" customHeight="1">
      <c r="A161" s="1129"/>
      <c r="B161" s="67" t="s">
        <v>1513</v>
      </c>
      <c r="C161" s="393" t="s">
        <v>687</v>
      </c>
      <c r="D161" s="1034"/>
      <c r="E161" s="587"/>
      <c r="F161" s="1036">
        <v>2.1</v>
      </c>
      <c r="G161" s="1036">
        <v>3.1</v>
      </c>
      <c r="H161" s="1037" t="s">
        <v>15</v>
      </c>
      <c r="I161" s="1036"/>
      <c r="J161" s="394" t="str">
        <f>VLOOKUP($A160,'КРАТКИЙ ПРАЙС СПЛИТЫ'!$A:$M,8,0)</f>
        <v>660×482×240</v>
      </c>
      <c r="K161" s="1043" t="s">
        <v>15</v>
      </c>
      <c r="L161" s="201">
        <f>L150</f>
        <v>26390</v>
      </c>
      <c r="M161" s="201">
        <f>M150</f>
        <v>22390</v>
      </c>
      <c r="N161" s="201">
        <f>N150</f>
        <v>16200</v>
      </c>
      <c r="O161" s="1044"/>
      <c r="P161" s="1044"/>
      <c r="Q161" s="1044"/>
      <c r="R161" s="1024"/>
    </row>
    <row r="162" spans="1:18" ht="14.45" customHeight="1">
      <c r="A162" s="1130" t="s">
        <v>1774</v>
      </c>
      <c r="B162" s="68" t="s">
        <v>1798</v>
      </c>
      <c r="C162" s="391" t="s">
        <v>688</v>
      </c>
      <c r="D162" s="1026" t="str">
        <f>VLOOKUP($A162,'КРАТКИЙ ПРАЙС СПЛИТЫ'!$A:$M,2,0)</f>
        <v>AS-09UW4RYRKB05 WI-FI</v>
      </c>
      <c r="E162" s="588"/>
      <c r="F162" s="1029" t="str">
        <f>VLOOKUP($A162,'КРАТКИЙ ПРАЙС СПЛИТЫ'!$A:$M,3,0)</f>
        <v>2,75(0,6-3,1)</v>
      </c>
      <c r="G162" s="1029" t="str">
        <f>VLOOKUP($A162,'КРАТКИЙ ПРАЙС СПЛИТЫ'!$A:$M,4,0)</f>
        <v>2,9(0,58-3,8)</v>
      </c>
      <c r="H162" s="1030" t="str">
        <f>VLOOKUP($A162,'КРАТКИЙ ПРАЙС СПЛИТЫ'!$A:$M,5,0)</f>
        <v>А/А</v>
      </c>
      <c r="I162" s="1029" t="str">
        <f>VLOOKUP($A162,'КРАТКИЙ ПРАЙС СПЛИТЫ'!$A:$M,6,0)</f>
        <v>22,5/28/30/32,5/37,5</v>
      </c>
      <c r="J162" s="392" t="str">
        <f>VLOOKUP($A162,'КРАТКИЙ ПРАЙС СПЛИТЫ'!$A:$M,7,0)</f>
        <v>832×256×203</v>
      </c>
      <c r="K162" s="1049" t="str">
        <f>VLOOKUP($A162,'КРАТКИЙ ПРАЙС СПЛИТЫ'!$A:$M,9,0)</f>
        <v>7,5/22,5</v>
      </c>
      <c r="L162" s="316">
        <f t="shared" ref="L162:N162" si="86">O162-L163</f>
        <v>15800</v>
      </c>
      <c r="M162" s="316">
        <f t="shared" si="86"/>
        <v>13400</v>
      </c>
      <c r="N162" s="316">
        <f t="shared" si="86"/>
        <v>10400</v>
      </c>
      <c r="O162" s="1047">
        <f>VLOOKUP($A162,'КРАТКИЙ ПРАЙС СПЛИТЫ'!$A:$M,10,0)</f>
        <v>46090</v>
      </c>
      <c r="P162" s="1047">
        <f>VLOOKUP($A162,'КРАТКИЙ ПРАЙС СПЛИТЫ'!$A:$M,11,0)</f>
        <v>39090</v>
      </c>
      <c r="Q162" s="1047">
        <f>VLOOKUP($A162,'КРАТКИЙ ПРАЙС СПЛИТЫ'!$A:$M,12,0)</f>
        <v>29000</v>
      </c>
      <c r="R162" s="1024">
        <f>Q162*(1-1*'Скидка '!D$4)</f>
        <v>29000</v>
      </c>
    </row>
    <row r="163" spans="1:18" ht="14.45" customHeight="1">
      <c r="A163" s="1130"/>
      <c r="B163" s="68" t="s">
        <v>1515</v>
      </c>
      <c r="C163" s="391" t="s">
        <v>689</v>
      </c>
      <c r="D163" s="1027"/>
      <c r="E163" s="589"/>
      <c r="F163" s="1029">
        <v>2.1</v>
      </c>
      <c r="G163" s="1029">
        <v>3.1</v>
      </c>
      <c r="H163" s="1030" t="s">
        <v>15</v>
      </c>
      <c r="I163" s="1029"/>
      <c r="J163" s="392" t="str">
        <f>VLOOKUP($A162,'КРАТКИЙ ПРАЙС СПЛИТЫ'!$A:$M,8,0)</f>
        <v>660×482×240</v>
      </c>
      <c r="K163" s="1049" t="s">
        <v>15</v>
      </c>
      <c r="L163" s="316">
        <f t="shared" ref="L163" si="87">L152</f>
        <v>30290</v>
      </c>
      <c r="M163" s="316">
        <f t="shared" ref="M163:N163" si="88">M152</f>
        <v>25690</v>
      </c>
      <c r="N163" s="316">
        <f t="shared" si="88"/>
        <v>18600</v>
      </c>
      <c r="O163" s="1047"/>
      <c r="P163" s="1047"/>
      <c r="Q163" s="1047"/>
      <c r="R163" s="1024"/>
    </row>
    <row r="164" spans="1:18" ht="14.45" customHeight="1">
      <c r="A164" s="1129" t="s">
        <v>1775</v>
      </c>
      <c r="B164" s="67" t="s">
        <v>1799</v>
      </c>
      <c r="C164" s="393" t="s">
        <v>690</v>
      </c>
      <c r="D164" s="1033" t="str">
        <f>VLOOKUP($A164,'КРАТКИЙ ПРАЙС СПЛИТЫ'!$A:$M,2,0)</f>
        <v>AS-13UW4RYRKB04 WI-FI</v>
      </c>
      <c r="E164" s="586"/>
      <c r="F164" s="1036" t="str">
        <f>VLOOKUP($A164,'КРАТКИЙ ПРАЙС СПЛИТЫ'!$A:$M,3,0)</f>
        <v>3,7(1,0-3,9)</v>
      </c>
      <c r="G164" s="1036" t="str">
        <f>VLOOKUP($A164,'КРАТКИЙ ПРАЙС СПЛИТЫ'!$A:$M,4,0)</f>
        <v>3,75(0,9-4,0)</v>
      </c>
      <c r="H164" s="1037" t="str">
        <f>VLOOKUP($A164,'КРАТКИЙ ПРАЙС СПЛИТЫ'!$A:$M,5,0)</f>
        <v>А/А</v>
      </c>
      <c r="I164" s="1036" t="str">
        <f>VLOOKUP($A164,'КРАТКИЙ ПРАЙС СПЛИТЫ'!$A:$M,6,0)</f>
        <v>23/28/30/35/39</v>
      </c>
      <c r="J164" s="394" t="str">
        <f>VLOOKUP($A164,'КРАТКИЙ ПРАЙС СПЛИТЫ'!$A:$M,7,0)</f>
        <v>832×256×203</v>
      </c>
      <c r="K164" s="1043" t="str">
        <f>VLOOKUP($A164,'КРАТКИЙ ПРАЙС СПЛИТЫ'!$A:$M,9,0)</f>
        <v>8,0/22</v>
      </c>
      <c r="L164" s="201">
        <f t="shared" ref="L164:N164" si="89">O164-L165</f>
        <v>17400</v>
      </c>
      <c r="M164" s="201">
        <f t="shared" si="89"/>
        <v>14800</v>
      </c>
      <c r="N164" s="201">
        <f t="shared" si="89"/>
        <v>11600</v>
      </c>
      <c r="O164" s="1044">
        <f>VLOOKUP($A164,'КРАТКИЙ ПРАЙС СПЛИТЫ'!$A:$M,10,0)</f>
        <v>50690</v>
      </c>
      <c r="P164" s="1044">
        <f>VLOOKUP($A164,'КРАТКИЙ ПРАЙС СПЛИТЫ'!$A:$M,11,0)</f>
        <v>42990</v>
      </c>
      <c r="Q164" s="1044">
        <f>VLOOKUP($A164,'КРАТКИЙ ПРАЙС СПЛИТЫ'!$A:$M,12,0)</f>
        <v>32000</v>
      </c>
      <c r="R164" s="1024">
        <f>Q164*(1-1*'Скидка '!D$4)</f>
        <v>32000</v>
      </c>
    </row>
    <row r="165" spans="1:18" ht="14.45" customHeight="1">
      <c r="A165" s="1129"/>
      <c r="B165" s="67" t="s">
        <v>1517</v>
      </c>
      <c r="C165" s="393" t="s">
        <v>691</v>
      </c>
      <c r="D165" s="1034"/>
      <c r="E165" s="587"/>
      <c r="F165" s="1036">
        <v>2.1</v>
      </c>
      <c r="G165" s="1036">
        <v>3.1</v>
      </c>
      <c r="H165" s="1037" t="s">
        <v>15</v>
      </c>
      <c r="I165" s="1036"/>
      <c r="J165" s="394" t="str">
        <f>VLOOKUP($A164,'КРАТКИЙ ПРАЙС СПЛИТЫ'!$A:$M,8,0)</f>
        <v>660×482×240</v>
      </c>
      <c r="K165" s="1043" t="s">
        <v>15</v>
      </c>
      <c r="L165" s="201">
        <f t="shared" ref="L165" si="90">L154</f>
        <v>33290</v>
      </c>
      <c r="M165" s="201">
        <f t="shared" ref="M165:N165" si="91">M154</f>
        <v>28190</v>
      </c>
      <c r="N165" s="201">
        <f t="shared" si="91"/>
        <v>20400</v>
      </c>
      <c r="O165" s="1044"/>
      <c r="P165" s="1044"/>
      <c r="Q165" s="1044"/>
      <c r="R165" s="1024"/>
    </row>
    <row r="166" spans="1:18" ht="14.45" customHeight="1">
      <c r="A166" s="1130" t="s">
        <v>1776</v>
      </c>
      <c r="B166" s="68" t="s">
        <v>1800</v>
      </c>
      <c r="C166" s="391" t="s">
        <v>692</v>
      </c>
      <c r="D166" s="1026" t="str">
        <f>VLOOKUP($A166,'КРАТКИЙ ПРАЙС СПЛИТЫ'!$A:$M,2,0)</f>
        <v>AS-18UW4RMSKB01 WI-FI</v>
      </c>
      <c r="E166" s="588"/>
      <c r="F166" s="1029" t="str">
        <f>VLOOKUP($A166,'КРАТКИЙ ПРАЙС СПЛИТЫ'!$A:$M,3,0)</f>
        <v>5,65(1,25-5,8)</v>
      </c>
      <c r="G166" s="1029" t="str">
        <f>VLOOKUP($A166,'КРАТКИЙ ПРАЙС СПЛИТЫ'!$A:$M,4,0)</f>
        <v>5,75(1,1-5,9)</v>
      </c>
      <c r="H166" s="1030" t="str">
        <f>VLOOKUP($A166,'КРАТКИЙ ПРАЙС СПЛИТЫ'!$A:$M,5,0)</f>
        <v>А/А</v>
      </c>
      <c r="I166" s="1029" t="str">
        <f>VLOOKUP($A166,'КРАТКИЙ ПРАЙС СПЛИТЫ'!$A:$M,6,0)</f>
        <v>27/33/37/40/43</v>
      </c>
      <c r="J166" s="392" t="str">
        <f>VLOOKUP($A166,'КРАТКИЙ ПРАЙС СПЛИТЫ'!$A:$M,7,0)</f>
        <v>943×300×245</v>
      </c>
      <c r="K166" s="1049" t="str">
        <f>VLOOKUP($A166,'КРАТКИЙ ПРАЙС СПЛИТЫ'!$A:$M,9,0)</f>
        <v>10/29</v>
      </c>
      <c r="L166" s="316">
        <f t="shared" ref="L166:N166" si="92">O166-L167</f>
        <v>27500</v>
      </c>
      <c r="M166" s="316">
        <f t="shared" si="92"/>
        <v>23400</v>
      </c>
      <c r="N166" s="316">
        <f t="shared" si="92"/>
        <v>18100</v>
      </c>
      <c r="O166" s="1047">
        <f>VLOOKUP($A166,'КРАТКИЙ ПРАЙС СПЛИТЫ'!$A:$M,10,0)</f>
        <v>81990</v>
      </c>
      <c r="P166" s="1047">
        <f>VLOOKUP($A166,'КРАТКИЙ ПРАЙС СПЛИТЫ'!$A:$M,11,0)</f>
        <v>69490</v>
      </c>
      <c r="Q166" s="1047">
        <f>VLOOKUP($A166,'КРАТКИЙ ПРАЙС СПЛИТЫ'!$A:$M,12,0)</f>
        <v>51600</v>
      </c>
      <c r="R166" s="1024">
        <f>Q166*(1-1*'Скидка '!D$4)</f>
        <v>51600</v>
      </c>
    </row>
    <row r="167" spans="1:18" ht="14.45" customHeight="1">
      <c r="A167" s="1130"/>
      <c r="B167" s="68" t="s">
        <v>1519</v>
      </c>
      <c r="C167" s="391" t="s">
        <v>693</v>
      </c>
      <c r="D167" s="1027"/>
      <c r="E167" s="589"/>
      <c r="F167" s="1029">
        <v>2.1</v>
      </c>
      <c r="G167" s="1029">
        <v>3.1</v>
      </c>
      <c r="H167" s="1030" t="s">
        <v>15</v>
      </c>
      <c r="I167" s="1029"/>
      <c r="J167" s="392" t="str">
        <f>VLOOKUP($A166,'КРАТКИЙ ПРАЙС СПЛИТЫ'!$A:$M,8,0)</f>
        <v>780×540×260</v>
      </c>
      <c r="K167" s="1049" t="s">
        <v>15</v>
      </c>
      <c r="L167" s="316">
        <f t="shared" ref="L167" si="93">L156</f>
        <v>54490</v>
      </c>
      <c r="M167" s="316">
        <f t="shared" ref="M167:N167" si="94">M156</f>
        <v>46090</v>
      </c>
      <c r="N167" s="316">
        <f t="shared" si="94"/>
        <v>33500</v>
      </c>
      <c r="O167" s="1047"/>
      <c r="P167" s="1047"/>
      <c r="Q167" s="1047"/>
      <c r="R167" s="1024"/>
    </row>
    <row r="168" spans="1:18" ht="14.45" customHeight="1">
      <c r="A168" s="1130" t="s">
        <v>1777</v>
      </c>
      <c r="B168" s="68" t="s">
        <v>1801</v>
      </c>
      <c r="C168" s="393" t="s">
        <v>694</v>
      </c>
      <c r="D168" s="1033" t="str">
        <f>VLOOKUP($A168,'КРАТКИЙ ПРАЙС СПЛИТЫ'!$A:$M,2,0)</f>
        <v>AS-24UW4RBTKB00 WI-FI</v>
      </c>
      <c r="E168" s="586"/>
      <c r="F168" s="1036" t="str">
        <f>VLOOKUP($A168,'КРАТКИЙ ПРАЙС СПЛИТЫ'!$A:$M,3,0)</f>
        <v>7,55(1,65-7,7)</v>
      </c>
      <c r="G168" s="1036" t="str">
        <f>VLOOKUP($A168,'КРАТКИЙ ПРАЙС СПЛИТЫ'!$A:$M,4,0)</f>
        <v>7,53(1,3-7,6)</v>
      </c>
      <c r="H168" s="1037" t="str">
        <f>VLOOKUP($A168,'КРАТКИЙ ПРАЙС СПЛИТЫ'!$A:$M,5,0)</f>
        <v>А/А</v>
      </c>
      <c r="I168" s="1036" t="str">
        <f>VLOOKUP($A168,'КРАТКИЙ ПРАЙС СПЛИТЫ'!$A:$M,6,0)</f>
        <v>31/34,5/36/39/43</v>
      </c>
      <c r="J168" s="394" t="str">
        <f>VLOOKUP($A168,'КРАТКИЙ ПРАЙС СПЛИТЫ'!$A:$M,7,0)</f>
        <v>1039×325×237</v>
      </c>
      <c r="K168" s="1043" t="str">
        <f>VLOOKUP($A168,'КРАТКИЙ ПРАЙС СПЛИТЫ'!$A:$M,9,0)</f>
        <v>12,5/39</v>
      </c>
      <c r="L168" s="201">
        <f t="shared" ref="L168:N168" si="95">O168-L169</f>
        <v>33600</v>
      </c>
      <c r="M168" s="201">
        <f t="shared" si="95"/>
        <v>28500</v>
      </c>
      <c r="N168" s="201">
        <f t="shared" si="95"/>
        <v>22000</v>
      </c>
      <c r="O168" s="1044">
        <f>VLOOKUP($A168,'КРАТКИЙ ПРАЙС СПЛИТЫ'!$A:$M,10,0)</f>
        <v>100490</v>
      </c>
      <c r="P168" s="1044">
        <f>VLOOKUP($A168,'КРАТКИЙ ПРАЙС СПЛИТЫ'!$A:$M,11,0)</f>
        <v>85190</v>
      </c>
      <c r="Q168" s="1044">
        <f>VLOOKUP($A168,'КРАТКИЙ ПРАЙС СПЛИТЫ'!$A:$M,12,0)</f>
        <v>63300</v>
      </c>
      <c r="R168" s="1024">
        <f>Q168*(1-1*'Скидка '!D$4)</f>
        <v>63300</v>
      </c>
    </row>
    <row r="169" spans="1:18" ht="14.45" customHeight="1" thickBot="1">
      <c r="A169" s="1130"/>
      <c r="B169" s="68" t="s">
        <v>1521</v>
      </c>
      <c r="C169" s="393" t="s">
        <v>695</v>
      </c>
      <c r="D169" s="1034"/>
      <c r="E169" s="587"/>
      <c r="F169" s="1036">
        <v>2.1</v>
      </c>
      <c r="G169" s="1036">
        <v>3.1</v>
      </c>
      <c r="H169" s="1037" t="s">
        <v>15</v>
      </c>
      <c r="I169" s="1036"/>
      <c r="J169" s="394" t="str">
        <f>VLOOKUP($A168,'КРАТКИЙ ПРАЙС СПЛИТЫ'!$A:$M,8,0)</f>
        <v>860x650x310</v>
      </c>
      <c r="K169" s="1043" t="s">
        <v>15</v>
      </c>
      <c r="L169" s="201">
        <f t="shared" ref="L169" si="96">L158</f>
        <v>66890</v>
      </c>
      <c r="M169" s="201">
        <f t="shared" ref="M169:N169" si="97">M158</f>
        <v>56690</v>
      </c>
      <c r="N169" s="201">
        <f t="shared" si="97"/>
        <v>41300</v>
      </c>
      <c r="O169" s="1044"/>
      <c r="P169" s="1044"/>
      <c r="Q169" s="1044"/>
      <c r="R169" s="1024"/>
    </row>
    <row r="170" spans="1:18" ht="18" customHeight="1" thickBot="1">
      <c r="A170" s="669"/>
      <c r="B170" s="68"/>
      <c r="C170" s="92" t="s">
        <v>1842</v>
      </c>
      <c r="D170" s="90"/>
      <c r="E170" s="90"/>
      <c r="F170" s="73"/>
      <c r="G170" s="127"/>
      <c r="H170" s="130"/>
      <c r="I170" s="99"/>
      <c r="J170" s="600" t="s">
        <v>802</v>
      </c>
      <c r="K170" s="400"/>
      <c r="L170" s="101"/>
      <c r="M170" s="101"/>
      <c r="N170" s="101"/>
      <c r="O170" s="100"/>
      <c r="P170" s="102"/>
      <c r="Q170" s="948" t="s">
        <v>117</v>
      </c>
      <c r="R170" s="949"/>
    </row>
    <row r="171" spans="1:18" ht="18" customHeight="1" thickBot="1">
      <c r="A171" s="669"/>
      <c r="B171" s="68"/>
      <c r="C171" s="94"/>
      <c r="D171" s="75"/>
      <c r="E171" s="75"/>
      <c r="F171" s="73"/>
      <c r="G171" s="310" t="s">
        <v>739</v>
      </c>
      <c r="H171" s="130"/>
      <c r="I171" s="103"/>
      <c r="J171" s="315" t="s">
        <v>805</v>
      </c>
      <c r="K171" s="400"/>
      <c r="L171" s="101"/>
      <c r="M171" s="101"/>
      <c r="N171" s="101"/>
      <c r="O171" s="100"/>
      <c r="P171" s="102"/>
      <c r="Q171" s="946"/>
      <c r="R171" s="947"/>
    </row>
    <row r="172" spans="1:18" ht="18" customHeight="1">
      <c r="A172" s="669"/>
      <c r="B172" s="68"/>
      <c r="C172" s="94"/>
      <c r="D172" s="75"/>
      <c r="E172" s="75"/>
      <c r="F172" s="73"/>
      <c r="G172" s="310" t="s">
        <v>1818</v>
      </c>
      <c r="H172" s="130"/>
      <c r="I172" s="99"/>
      <c r="J172" s="315" t="s">
        <v>748</v>
      </c>
      <c r="K172" s="401"/>
      <c r="L172" s="123"/>
      <c r="M172" s="123"/>
      <c r="N172" s="123"/>
      <c r="O172" s="104"/>
      <c r="P172" s="104"/>
      <c r="Q172" s="76"/>
      <c r="R172" s="77"/>
    </row>
    <row r="173" spans="1:18" ht="18" customHeight="1">
      <c r="A173" s="669"/>
      <c r="B173" s="68"/>
      <c r="C173" s="95"/>
      <c r="D173" s="78"/>
      <c r="E173" s="78"/>
      <c r="F173" s="131"/>
      <c r="G173" s="311" t="s">
        <v>748</v>
      </c>
      <c r="H173" s="130"/>
      <c r="I173" s="105"/>
      <c r="J173" s="293" t="s">
        <v>801</v>
      </c>
      <c r="K173" s="400"/>
      <c r="L173" s="124"/>
      <c r="M173" s="124"/>
      <c r="N173" s="124"/>
      <c r="O173" s="99"/>
      <c r="P173" s="99"/>
      <c r="Q173" s="79"/>
      <c r="R173" s="80"/>
    </row>
    <row r="174" spans="1:18" ht="18" customHeight="1">
      <c r="A174" s="669"/>
      <c r="B174" s="68"/>
      <c r="C174" s="95"/>
      <c r="D174" s="78"/>
      <c r="E174" s="78"/>
      <c r="F174" s="131"/>
      <c r="G174" s="311" t="s">
        <v>1272</v>
      </c>
      <c r="H174" s="74"/>
      <c r="I174" s="99"/>
      <c r="J174" s="293" t="s">
        <v>1271</v>
      </c>
      <c r="K174" s="400"/>
      <c r="L174" s="124"/>
      <c r="M174" s="124"/>
      <c r="N174" s="124"/>
      <c r="O174" s="99"/>
      <c r="P174" s="99"/>
      <c r="Q174" s="79"/>
      <c r="R174" s="80"/>
    </row>
    <row r="175" spans="1:18" ht="18" customHeight="1">
      <c r="A175" s="669"/>
      <c r="B175" s="68"/>
      <c r="C175" s="96"/>
      <c r="D175" s="81"/>
      <c r="E175" s="78"/>
      <c r="F175" s="120"/>
      <c r="G175" s="311"/>
      <c r="H175" s="74"/>
      <c r="I175" s="126"/>
      <c r="J175" s="400"/>
      <c r="K175" s="400"/>
      <c r="L175" s="83"/>
      <c r="M175" s="83"/>
      <c r="N175" s="83"/>
      <c r="O175" s="84"/>
      <c r="P175" s="84"/>
      <c r="Q175" s="84"/>
      <c r="R175" s="85"/>
    </row>
    <row r="176" spans="1:18" ht="11.45" customHeight="1">
      <c r="A176" s="65"/>
      <c r="B176" s="66"/>
      <c r="C176" s="681" t="s">
        <v>1916</v>
      </c>
      <c r="D176" s="610"/>
      <c r="E176" s="714"/>
      <c r="F176" s="708"/>
      <c r="G176" s="708"/>
      <c r="H176" s="709"/>
      <c r="I176" s="708"/>
      <c r="J176" s="710"/>
      <c r="K176" s="709"/>
      <c r="L176" s="715"/>
      <c r="M176" s="715"/>
      <c r="N176" s="715"/>
      <c r="O176" s="56"/>
      <c r="P176" s="56"/>
      <c r="Q176" s="56"/>
      <c r="R176" s="531"/>
    </row>
    <row r="177" spans="1:18" ht="14.45" customHeight="1">
      <c r="A177" s="1131" t="s">
        <v>1218</v>
      </c>
      <c r="B177" s="68" t="s">
        <v>1270</v>
      </c>
      <c r="C177" s="391" t="s">
        <v>1260</v>
      </c>
      <c r="D177" s="1026" t="str">
        <f>VLOOKUP($A177,'КРАТКИЙ ПРАЙС СПЛИТЫ'!$A:$M,2,0)</f>
        <v>AS-07UW4RYRCA00</v>
      </c>
      <c r="E177" s="588"/>
      <c r="F177" s="1029" t="str">
        <f>VLOOKUP($A177,'КРАТКИЙ ПРАЙС СПЛИТЫ'!$A:$M,3,0)</f>
        <v>2,30 (0,65-2,60)</v>
      </c>
      <c r="G177" s="1029" t="str">
        <f>VLOOKUP($A177,'КРАТКИЙ ПРАЙС СПЛИТЫ'!$A:$M,4,0)</f>
        <v>2,30 (0,70-2,80)</v>
      </c>
      <c r="H177" s="1030" t="str">
        <f>VLOOKUP($A177,'КРАТКИЙ ПРАЙС СПЛИТЫ'!$A:$M,5,0)</f>
        <v>А/А</v>
      </c>
      <c r="I177" s="1029" t="str">
        <f>VLOOKUP($A177,'КРАТКИЙ ПРАЙС СПЛИТЫ'!$A:$M,6,0)</f>
        <v>22,5/25/27/30/33</v>
      </c>
      <c r="J177" s="60" t="str">
        <f>VLOOKUP($A177,'КРАТКИЙ ПРАЙС СПЛИТЫ'!$A:$M,7,0)</f>
        <v>790×255×200</v>
      </c>
      <c r="K177" s="1049" t="str">
        <f>VLOOKUP($A177,'КРАТКИЙ ПРАЙС СПЛИТЫ'!$A:$M,9,0)</f>
        <v>7,3/21,0</v>
      </c>
      <c r="L177" s="316">
        <f>MROUND(O177*0.3,100)</f>
        <v>10500</v>
      </c>
      <c r="M177" s="316">
        <f>MROUND(P177*0.3,100)</f>
        <v>8900</v>
      </c>
      <c r="N177" s="316">
        <f t="shared" ref="N177" si="98">MROUND(Q177*0.3,100)</f>
        <v>6300</v>
      </c>
      <c r="O177" s="1126">
        <f>VLOOKUP($A177,'КРАТКИЙ ПРАЙС СПЛИТЫ'!$A:$M,10,0)</f>
        <v>34990</v>
      </c>
      <c r="P177" s="1047">
        <f>VLOOKUP($A177,'КРАТКИЙ ПРАЙС СПЛИТЫ'!$A:$M,11,0)</f>
        <v>29690</v>
      </c>
      <c r="Q177" s="1047">
        <f>VLOOKUP($A177,'КРАТКИЙ ПРАЙС СПЛИТЫ'!$A:$M,12,0)</f>
        <v>21100</v>
      </c>
      <c r="R177" s="1024">
        <f>Q177*(1-1*'Скидка '!D$4)</f>
        <v>21100</v>
      </c>
    </row>
    <row r="178" spans="1:18" ht="14.45" customHeight="1">
      <c r="A178" s="1131"/>
      <c r="B178" s="68" t="s">
        <v>1261</v>
      </c>
      <c r="C178" s="391" t="s">
        <v>1251</v>
      </c>
      <c r="D178" s="1027"/>
      <c r="E178" s="589"/>
      <c r="F178" s="1029">
        <v>2.1</v>
      </c>
      <c r="G178" s="1029">
        <v>3.1</v>
      </c>
      <c r="H178" s="1030" t="s">
        <v>15</v>
      </c>
      <c r="I178" s="1029"/>
      <c r="J178" s="60" t="str">
        <f>VLOOKUP($A177,'КРАТКИЙ ПРАЙС СПЛИТЫ'!$A:$M,8,0)</f>
        <v>660×482×240</v>
      </c>
      <c r="K178" s="1049" t="s">
        <v>15</v>
      </c>
      <c r="L178" s="316">
        <f>O177-L177</f>
        <v>24490</v>
      </c>
      <c r="M178" s="316">
        <f t="shared" ref="M178" si="99">P177-M177</f>
        <v>20790</v>
      </c>
      <c r="N178" s="316">
        <f t="shared" ref="N178" si="100">Q177-N177</f>
        <v>14800</v>
      </c>
      <c r="O178" s="1126"/>
      <c r="P178" s="1047"/>
      <c r="Q178" s="1047"/>
      <c r="R178" s="1024"/>
    </row>
    <row r="179" spans="1:18" ht="14.45" customHeight="1">
      <c r="A179" s="1131" t="s">
        <v>1214</v>
      </c>
      <c r="B179" s="68" t="s">
        <v>1262</v>
      </c>
      <c r="C179" s="393" t="s">
        <v>1252</v>
      </c>
      <c r="D179" s="1033" t="str">
        <f>VLOOKUP($A179,'КРАТКИЙ ПРАЙС СПЛИТЫ'!$A:$M,2,0)</f>
        <v>AS-09UW4RYRCA05</v>
      </c>
      <c r="E179" s="586"/>
      <c r="F179" s="1036" t="str">
        <f>VLOOKUP($A179,'КРАТКИЙ ПРАЙС СПЛИТЫ'!$A:$M,3,0)</f>
        <v>2,75 (0,60-3,10)</v>
      </c>
      <c r="G179" s="1036" t="str">
        <f>VLOOKUP($A179,'КРАТКИЙ ПРАЙС СПЛИТЫ'!$A:$M,4,0)</f>
        <v>2,75 (0,50-3,10)</v>
      </c>
      <c r="H179" s="1037" t="str">
        <f>VLOOKUP($A179,'КРАТКИЙ ПРАЙС СПЛИТЫ'!$A:$M,5,0)</f>
        <v>А/А</v>
      </c>
      <c r="I179" s="1036" t="str">
        <f>VLOOKUP($A179,'КРАТКИЙ ПРАЙС СПЛИТЫ'!$A:$M,6,0)</f>
        <v>22,5/28/30/32,5/37,5</v>
      </c>
      <c r="J179" s="59" t="str">
        <f>VLOOKUP($A179,'КРАТКИЙ ПРАЙС СПЛИТЫ'!$A:$M,7,0)</f>
        <v>790×255×200</v>
      </c>
      <c r="K179" s="1043" t="str">
        <f>VLOOKUP($A179,'КРАТКИЙ ПРАЙС СПЛИТЫ'!$A:$M,9,0)</f>
        <v>7,8/21,0</v>
      </c>
      <c r="L179" s="201">
        <f>MROUND(O179*0.3,100)</f>
        <v>11900</v>
      </c>
      <c r="M179" s="201">
        <f>MROUND(P179*0.3,100)</f>
        <v>10100</v>
      </c>
      <c r="N179" s="201">
        <f t="shared" ref="N179" si="101">MROUND(Q179*0.3,100)</f>
        <v>7200</v>
      </c>
      <c r="O179" s="1127">
        <f>VLOOKUP($A179,'КРАТКИЙ ПРАЙС СПЛИТЫ'!$A:$M,10,0)</f>
        <v>39790</v>
      </c>
      <c r="P179" s="1044">
        <f>VLOOKUP($A179,'КРАТКИЙ ПРАЙС СПЛИТЫ'!$A:$M,11,0)</f>
        <v>33690</v>
      </c>
      <c r="Q179" s="1044">
        <f>VLOOKUP($A179,'КРАТКИЙ ПРАЙС СПЛИТЫ'!$A:$M,12,0)</f>
        <v>23900</v>
      </c>
      <c r="R179" s="1024">
        <f>Q179*(1-1*'Скидка '!D$4)</f>
        <v>23900</v>
      </c>
    </row>
    <row r="180" spans="1:18" ht="14.45" customHeight="1">
      <c r="A180" s="1131"/>
      <c r="B180" s="68" t="s">
        <v>1266</v>
      </c>
      <c r="C180" s="393" t="s">
        <v>1256</v>
      </c>
      <c r="D180" s="1034"/>
      <c r="E180" s="587"/>
      <c r="F180" s="1036">
        <v>2.1</v>
      </c>
      <c r="G180" s="1036">
        <v>3.1</v>
      </c>
      <c r="H180" s="1037" t="s">
        <v>15</v>
      </c>
      <c r="I180" s="1036"/>
      <c r="J180" s="59" t="str">
        <f>VLOOKUP($A179,'КРАТКИЙ ПРАЙС СПЛИТЫ'!$A:$M,8,0)</f>
        <v>660×482×240</v>
      </c>
      <c r="K180" s="1043" t="s">
        <v>15</v>
      </c>
      <c r="L180" s="201">
        <f>O179-L179</f>
        <v>27890</v>
      </c>
      <c r="M180" s="201">
        <f t="shared" ref="M180" si="102">P179-M179</f>
        <v>23590</v>
      </c>
      <c r="N180" s="201">
        <f t="shared" ref="N180" si="103">Q179-N179</f>
        <v>16700</v>
      </c>
      <c r="O180" s="1127"/>
      <c r="P180" s="1044"/>
      <c r="Q180" s="1044"/>
      <c r="R180" s="1024"/>
    </row>
    <row r="181" spans="1:18" ht="14.45" customHeight="1">
      <c r="A181" s="1131" t="s">
        <v>1215</v>
      </c>
      <c r="B181" s="68" t="s">
        <v>1263</v>
      </c>
      <c r="C181" s="391" t="s">
        <v>1253</v>
      </c>
      <c r="D181" s="1026" t="str">
        <f>VLOOKUP($A181,'КРАТКИЙ ПРАЙС СПЛИТЫ'!$A:$M,2,0)</f>
        <v>AS-13UW4RYRCA04</v>
      </c>
      <c r="E181" s="588"/>
      <c r="F181" s="1029" t="str">
        <f>VLOOKUP($A181,'КРАТКИЙ ПРАЙС СПЛИТЫ'!$A:$M,3,0)</f>
        <v>3,70 (1,00-3,90)</v>
      </c>
      <c r="G181" s="1029" t="str">
        <f>VLOOKUP($A181,'КРАТКИЙ ПРАЙС СПЛИТЫ'!$A:$M,4,0)</f>
        <v>3,75 (0,90-4,00)</v>
      </c>
      <c r="H181" s="1030" t="str">
        <f>VLOOKUP($A181,'КРАТКИЙ ПРАЙС СПЛИТЫ'!$A:$M,5,0)</f>
        <v>А/А</v>
      </c>
      <c r="I181" s="1029" t="str">
        <f>VLOOKUP($A181,'КРАТКИЙ ПРАЙС СПЛИТЫ'!$A:$M,6,0)</f>
        <v>23/28/30/35/39</v>
      </c>
      <c r="J181" s="60" t="str">
        <f>VLOOKUP($A181,'КРАТКИЙ ПРАЙС СПЛИТЫ'!$A:$M,7,0)</f>
        <v>790×255×200</v>
      </c>
      <c r="K181" s="1049" t="str">
        <f>VLOOKUP($A181,'КРАТКИЙ ПРАЙС СПЛИТЫ'!$A:$M,9,0)</f>
        <v>8/22,0</v>
      </c>
      <c r="L181" s="316">
        <f>MROUND(O181*0.3,100)</f>
        <v>13300</v>
      </c>
      <c r="M181" s="316">
        <f>MROUND(P181*0.3,100)</f>
        <v>11300</v>
      </c>
      <c r="N181" s="316">
        <f t="shared" ref="N181" si="104">MROUND(Q181*0.3,100)</f>
        <v>8100</v>
      </c>
      <c r="O181" s="1126">
        <f>VLOOKUP($A181,'КРАТКИЙ ПРАЙС СПЛИТЫ'!$A:$M,10,0)</f>
        <v>44490</v>
      </c>
      <c r="P181" s="1047">
        <f>VLOOKUP($A181,'КРАТКИЙ ПРАЙС СПЛИТЫ'!$A:$M,11,0)</f>
        <v>37690</v>
      </c>
      <c r="Q181" s="1047">
        <f>VLOOKUP($A181,'КРАТКИЙ ПРАЙС СПЛИТЫ'!$A:$M,12,0)</f>
        <v>26900</v>
      </c>
      <c r="R181" s="1024">
        <f>Q181*(1-1*'Скидка '!D$4)</f>
        <v>26900</v>
      </c>
    </row>
    <row r="182" spans="1:18" ht="14.45" customHeight="1">
      <c r="A182" s="1131"/>
      <c r="B182" s="68" t="s">
        <v>1267</v>
      </c>
      <c r="C182" s="391" t="s">
        <v>1257</v>
      </c>
      <c r="D182" s="1027"/>
      <c r="E182" s="589"/>
      <c r="F182" s="1029">
        <v>2.1</v>
      </c>
      <c r="G182" s="1029">
        <v>3.1</v>
      </c>
      <c r="H182" s="1030" t="s">
        <v>15</v>
      </c>
      <c r="I182" s="1029"/>
      <c r="J182" s="60" t="str">
        <f>VLOOKUP($A181,'КРАТКИЙ ПРАЙС СПЛИТЫ'!$A:$M,8,0)</f>
        <v>660×482×240</v>
      </c>
      <c r="K182" s="1049" t="s">
        <v>15</v>
      </c>
      <c r="L182" s="316">
        <f>O181-L181</f>
        <v>31190</v>
      </c>
      <c r="M182" s="316">
        <f t="shared" ref="M182" si="105">P181-M181</f>
        <v>26390</v>
      </c>
      <c r="N182" s="316">
        <f t="shared" ref="N182" si="106">Q181-N181</f>
        <v>18800</v>
      </c>
      <c r="O182" s="1126"/>
      <c r="P182" s="1047"/>
      <c r="Q182" s="1047"/>
      <c r="R182" s="1024"/>
    </row>
    <row r="183" spans="1:18" ht="14.45" customHeight="1">
      <c r="A183" s="1131" t="s">
        <v>1216</v>
      </c>
      <c r="B183" s="68" t="s">
        <v>1264</v>
      </c>
      <c r="C183" s="393" t="s">
        <v>1254</v>
      </c>
      <c r="D183" s="1033" t="str">
        <f>VLOOKUP($A183,'КРАТКИЙ ПРАЙС СПЛИТЫ'!$A:$M,2,0)</f>
        <v>AS-18UW4RMSCA01</v>
      </c>
      <c r="E183" s="586"/>
      <c r="F183" s="1036" t="str">
        <f>VLOOKUP($A183,'КРАТКИЙ ПРАЙС СПЛИТЫ'!$A:$M,3,0)</f>
        <v>5,65 (1,50-5,80)</v>
      </c>
      <c r="G183" s="1036" t="str">
        <f>VLOOKUP($A183,'КРАТКИЙ ПРАЙС СПЛИТЫ'!$A:$M,4,0)</f>
        <v>5,75 (1,40-5,90)</v>
      </c>
      <c r="H183" s="1037" t="str">
        <f>VLOOKUP($A183,'КРАТКИЙ ПРАЙС СПЛИТЫ'!$A:$M,5,0)</f>
        <v>А/А</v>
      </c>
      <c r="I183" s="1036" t="str">
        <f>VLOOKUP($A183,'КРАТКИЙ ПРАЙС СПЛИТЫ'!$A:$M,6,0)</f>
        <v>27/33/37/40/43</v>
      </c>
      <c r="J183" s="59" t="str">
        <f>VLOOKUP($A183,'КРАТКИЙ ПРАЙС СПЛИТЫ'!$A:$M,7,0)</f>
        <v>890×300×220</v>
      </c>
      <c r="K183" s="1043" t="str">
        <f>VLOOKUP($A183,'КРАТКИЙ ПРАЙС СПЛИТЫ'!$A:$M,9,0)</f>
        <v>11,5/29,0</v>
      </c>
      <c r="L183" s="201">
        <f>MROUND(O183*0.3,100)</f>
        <v>22000</v>
      </c>
      <c r="M183" s="201">
        <f>MROUND(P183*0.3,100)</f>
        <v>18700</v>
      </c>
      <c r="N183" s="201">
        <f t="shared" ref="N183" si="107">MROUND(Q183*0.3,100)</f>
        <v>13400</v>
      </c>
      <c r="O183" s="1127">
        <f>VLOOKUP($A183,'КРАТКИЙ ПРАЙС СПЛИТЫ'!$A:$M,10,0)</f>
        <v>73490</v>
      </c>
      <c r="P183" s="1044">
        <f>VLOOKUP($A183,'КРАТКИЙ ПРАЙС СПЛИТЫ'!$A:$M,11,0)</f>
        <v>62290</v>
      </c>
      <c r="Q183" s="1044">
        <f>VLOOKUP($A183,'КРАТКИЙ ПРАЙС СПЛИТЫ'!$A:$M,12,0)</f>
        <v>44500</v>
      </c>
      <c r="R183" s="1024">
        <f>Q183*(1-1*'Скидка '!D$4)</f>
        <v>44500</v>
      </c>
    </row>
    <row r="184" spans="1:18" ht="14.45" customHeight="1">
      <c r="A184" s="1131"/>
      <c r="B184" s="68" t="s">
        <v>1268</v>
      </c>
      <c r="C184" s="393" t="s">
        <v>1258</v>
      </c>
      <c r="D184" s="1034"/>
      <c r="E184" s="587"/>
      <c r="F184" s="1036">
        <v>2.1</v>
      </c>
      <c r="G184" s="1036">
        <v>3.1</v>
      </c>
      <c r="H184" s="1037" t="s">
        <v>15</v>
      </c>
      <c r="I184" s="1036"/>
      <c r="J184" s="59" t="str">
        <f>VLOOKUP($A183,'КРАТКИЙ ПРАЙС СПЛИТЫ'!$A:$M,8,0)</f>
        <v>780×540×260</v>
      </c>
      <c r="K184" s="1043" t="s">
        <v>15</v>
      </c>
      <c r="L184" s="201">
        <f>O183-L183</f>
        <v>51490</v>
      </c>
      <c r="M184" s="201">
        <f t="shared" ref="M184" si="108">P183-M183</f>
        <v>43590</v>
      </c>
      <c r="N184" s="201">
        <f t="shared" ref="N184" si="109">Q183-N183</f>
        <v>31100</v>
      </c>
      <c r="O184" s="1127"/>
      <c r="P184" s="1044"/>
      <c r="Q184" s="1044"/>
      <c r="R184" s="1024"/>
    </row>
    <row r="185" spans="1:18" ht="14.45" customHeight="1">
      <c r="A185" s="1131" t="s">
        <v>1217</v>
      </c>
      <c r="B185" s="68" t="s">
        <v>1265</v>
      </c>
      <c r="C185" s="391" t="s">
        <v>1255</v>
      </c>
      <c r="D185" s="1026" t="str">
        <f>VLOOKUP($A185,'КРАТКИЙ ПРАЙС СПЛИТЫ'!$A:$M,2,0)</f>
        <v>AS-24UW4RBTCA00</v>
      </c>
      <c r="E185" s="588"/>
      <c r="F185" s="1029" t="str">
        <f>VLOOKUP($A185,'КРАТКИЙ ПРАЙС СПЛИТЫ'!$A:$M,3,0)</f>
        <v>7,55 (1,65-7,70)</v>
      </c>
      <c r="G185" s="1029" t="str">
        <f>VLOOKUP($A185,'КРАТКИЙ ПРАЙС СПЛИТЫ'!$A:$M,4,0)</f>
        <v>7,53 (1,30-7,60)</v>
      </c>
      <c r="H185" s="1030" t="str">
        <f>VLOOKUP($A185,'КРАТКИЙ ПРАЙС СПЛИТЫ'!$A:$M,5,0)</f>
        <v>А/А</v>
      </c>
      <c r="I185" s="1029" t="str">
        <f>VLOOKUP($A185,'КРАТКИЙ ПРАЙС СПЛИТЫ'!$A:$M,6,0)</f>
        <v>31/34,5/36/39/43</v>
      </c>
      <c r="J185" s="60" t="str">
        <f>VLOOKUP($A185,'КРАТКИЙ ПРАЙС СПЛИТЫ'!$A:$M,7,0)</f>
        <v>998×325×225</v>
      </c>
      <c r="K185" s="1049" t="str">
        <f>VLOOKUP($A185,'КРАТКИЙ ПРАЙС СПЛИТЫ'!$A:$M,9,0)</f>
        <v>12,5/38,5</v>
      </c>
      <c r="L185" s="316">
        <f>MROUND(O185*0.3,100)</f>
        <v>27200</v>
      </c>
      <c r="M185" s="316">
        <f>MROUND(P185*0.3,100)</f>
        <v>23000</v>
      </c>
      <c r="N185" s="316">
        <f t="shared" ref="N185" si="110">MROUND(Q185*0.3,100)</f>
        <v>16500</v>
      </c>
      <c r="O185" s="1126">
        <f>VLOOKUP($A185,'КРАТКИЙ ПРАЙС СПЛИТЫ'!$A:$M,10,0)</f>
        <v>90590</v>
      </c>
      <c r="P185" s="1047">
        <f>VLOOKUP($A185,'КРАТКИЙ ПРАЙС СПЛИТЫ'!$A:$M,11,0)</f>
        <v>76790</v>
      </c>
      <c r="Q185" s="1047">
        <f>VLOOKUP($A185,'КРАТКИЙ ПРАЙС СПЛИТЫ'!$A:$M,12,0)</f>
        <v>54900</v>
      </c>
      <c r="R185" s="1024">
        <f>Q185*(1-1*'Скидка '!D$4)</f>
        <v>54900</v>
      </c>
    </row>
    <row r="186" spans="1:18" ht="14.45" customHeight="1">
      <c r="A186" s="1131"/>
      <c r="B186" s="68" t="s">
        <v>1269</v>
      </c>
      <c r="C186" s="391" t="s">
        <v>1259</v>
      </c>
      <c r="D186" s="1027"/>
      <c r="E186" s="589"/>
      <c r="F186" s="1029">
        <v>2.1</v>
      </c>
      <c r="G186" s="1029">
        <v>3.1</v>
      </c>
      <c r="H186" s="1030" t="s">
        <v>15</v>
      </c>
      <c r="I186" s="1029"/>
      <c r="J186" s="60" t="str">
        <f>VLOOKUP($A185,'КРАТКИЙ ПРАЙС СПЛИТЫ'!$A:$M,8,0)</f>
        <v>860×667×310</v>
      </c>
      <c r="K186" s="1049" t="s">
        <v>15</v>
      </c>
      <c r="L186" s="316">
        <f>O185-L185</f>
        <v>63390</v>
      </c>
      <c r="M186" s="316">
        <f t="shared" ref="M186" si="111">P185-M185</f>
        <v>53790</v>
      </c>
      <c r="N186" s="316">
        <f t="shared" ref="N186" si="112">Q185-N185</f>
        <v>38400</v>
      </c>
      <c r="O186" s="1126"/>
      <c r="P186" s="1047"/>
      <c r="Q186" s="1047"/>
      <c r="R186" s="1024"/>
    </row>
    <row r="187" spans="1:18" ht="14.45" customHeight="1">
      <c r="A187" s="707"/>
      <c r="B187" s="68"/>
      <c r="C187" s="681" t="s">
        <v>1700</v>
      </c>
      <c r="D187" s="587"/>
      <c r="E187" s="587"/>
      <c r="F187" s="706"/>
      <c r="G187" s="706"/>
      <c r="H187" s="722"/>
      <c r="I187" s="706"/>
      <c r="J187" s="59"/>
      <c r="K187" s="721"/>
      <c r="L187" s="201"/>
      <c r="M187" s="201"/>
      <c r="N187" s="201"/>
      <c r="O187" s="411"/>
      <c r="P187" s="410"/>
      <c r="Q187" s="410"/>
      <c r="R187" s="107"/>
    </row>
    <row r="188" spans="1:18" ht="14.45" customHeight="1">
      <c r="A188" s="1131" t="s">
        <v>1779</v>
      </c>
      <c r="B188" s="68" t="s">
        <v>1802</v>
      </c>
      <c r="C188" s="391" t="s">
        <v>1260</v>
      </c>
      <c r="D188" s="1026" t="str">
        <f>VLOOKUP($A188,'КРАТКИЙ ПРАЙС СПЛИТЫ'!$A:$M,2,0)</f>
        <v>AS-07UW4RYRCA00 WI-FI</v>
      </c>
      <c r="E188" s="588"/>
      <c r="F188" s="1029" t="str">
        <f>VLOOKUP($A188,'КРАТКИЙ ПРАЙС СПЛИТЫ'!$A:$M,3,0)</f>
        <v>2,30 (0,65-2,60)</v>
      </c>
      <c r="G188" s="1029" t="str">
        <f>VLOOKUP($A188,'КРАТКИЙ ПРАЙС СПЛИТЫ'!$A:$M,4,0)</f>
        <v>2,30 (0,70-2,80)</v>
      </c>
      <c r="H188" s="1030" t="str">
        <f>VLOOKUP($A188,'КРАТКИЙ ПРАЙС СПЛИТЫ'!$A:$M,5,0)</f>
        <v>А/А</v>
      </c>
      <c r="I188" s="1029" t="str">
        <f>VLOOKUP($A188,'КРАТКИЙ ПРАЙС СПЛИТЫ'!$A:$M,6,0)</f>
        <v>22,5/25/27/30/33</v>
      </c>
      <c r="J188" s="60" t="str">
        <f>VLOOKUP($A188,'КРАТКИЙ ПРАЙС СПЛИТЫ'!$A:$M,7,0)</f>
        <v>790×255×200</v>
      </c>
      <c r="K188" s="1049" t="str">
        <f>VLOOKUP($A188,'КРАТКИЙ ПРАЙС СПЛИТЫ'!$A:$M,9,0)</f>
        <v>7,3/21,0</v>
      </c>
      <c r="L188" s="316">
        <f>O188-L189</f>
        <v>13200</v>
      </c>
      <c r="M188" s="316">
        <f>P188-M189</f>
        <v>11200</v>
      </c>
      <c r="N188" s="316">
        <f>Q188-N189</f>
        <v>8600</v>
      </c>
      <c r="O188" s="1126">
        <f>VLOOKUP($A188,'КРАТКИЙ ПРАЙС СПЛИТЫ'!$A:$M,10,0)</f>
        <v>37690</v>
      </c>
      <c r="P188" s="1047">
        <f>VLOOKUP($A188,'КРАТКИЙ ПРАЙС СПЛИТЫ'!$A:$M,11,0)</f>
        <v>31990</v>
      </c>
      <c r="Q188" s="1047">
        <f>VLOOKUP($A188,'КРАТКИЙ ПРАЙС СПЛИТЫ'!$A:$M,12,0)</f>
        <v>23400</v>
      </c>
      <c r="R188" s="1024">
        <f>Q188*(1-1*'Скидка '!D$4)</f>
        <v>23400</v>
      </c>
    </row>
    <row r="189" spans="1:18" ht="14.45" customHeight="1">
      <c r="A189" s="1131"/>
      <c r="B189" s="68" t="s">
        <v>1261</v>
      </c>
      <c r="C189" s="391" t="s">
        <v>1251</v>
      </c>
      <c r="D189" s="1027"/>
      <c r="E189" s="589"/>
      <c r="F189" s="1029">
        <v>2.1</v>
      </c>
      <c r="G189" s="1029">
        <v>3.1</v>
      </c>
      <c r="H189" s="1030" t="s">
        <v>15</v>
      </c>
      <c r="I189" s="1029"/>
      <c r="J189" s="60" t="str">
        <f>VLOOKUP($A188,'КРАТКИЙ ПРАЙС СПЛИТЫ'!$A:$M,8,0)</f>
        <v>660×482×240</v>
      </c>
      <c r="K189" s="1049" t="s">
        <v>15</v>
      </c>
      <c r="L189" s="316">
        <f>L178</f>
        <v>24490</v>
      </c>
      <c r="M189" s="316">
        <f>M178</f>
        <v>20790</v>
      </c>
      <c r="N189" s="316">
        <f>N178</f>
        <v>14800</v>
      </c>
      <c r="O189" s="1126"/>
      <c r="P189" s="1047"/>
      <c r="Q189" s="1047"/>
      <c r="R189" s="1024"/>
    </row>
    <row r="190" spans="1:18" ht="14.45" customHeight="1">
      <c r="A190" s="1131" t="s">
        <v>1912</v>
      </c>
      <c r="B190" s="68" t="s">
        <v>1780</v>
      </c>
      <c r="C190" s="393" t="s">
        <v>1252</v>
      </c>
      <c r="D190" s="1033" t="str">
        <f>VLOOKUP($A190,'КРАТКИЙ ПРАЙС СПЛИТЫ'!$A:$M,2,0)</f>
        <v>AS-09UW4RYRCA05 WI-FI</v>
      </c>
      <c r="E190" s="586"/>
      <c r="F190" s="1036" t="str">
        <f>VLOOKUP($A190,'КРАТКИЙ ПРАЙС СПЛИТЫ'!$A:$M,3,0)</f>
        <v>2,75 (0,60-3,10)</v>
      </c>
      <c r="G190" s="1036" t="str">
        <f>VLOOKUP($A190,'КРАТКИЙ ПРАЙС СПЛИТЫ'!$A:$M,4,0)</f>
        <v>2,75 (0,50-3,10)</v>
      </c>
      <c r="H190" s="1037" t="str">
        <f>VLOOKUP($A190,'КРАТКИЙ ПРАЙС СПЛИТЫ'!$A:$M,5,0)</f>
        <v>А/А</v>
      </c>
      <c r="I190" s="1036" t="str">
        <f>VLOOKUP($A190,'КРАТКИЙ ПРАЙС СПЛИТЫ'!$A:$M,6,0)</f>
        <v>22,5/28/30/32,5/37,5</v>
      </c>
      <c r="J190" s="59" t="str">
        <f>VLOOKUP($A190,'КРАТКИЙ ПРАЙС СПЛИТЫ'!$A:$M,7,0)</f>
        <v>790×255×200</v>
      </c>
      <c r="K190" s="1043" t="str">
        <f>VLOOKUP($A190,'КРАТКИЙ ПРАЙС СПЛИТЫ'!$A:$M,9,0)</f>
        <v>7,8/21,0</v>
      </c>
      <c r="L190" s="201">
        <f t="shared" ref="L190:N190" si="113">O190-L191</f>
        <v>14900</v>
      </c>
      <c r="M190" s="201">
        <f t="shared" si="113"/>
        <v>12700</v>
      </c>
      <c r="N190" s="201">
        <f t="shared" si="113"/>
        <v>9900</v>
      </c>
      <c r="O190" s="1127">
        <f>VLOOKUP($A190,'КРАТКИЙ ПРАЙС СПЛИТЫ'!$A:$M,10,0)</f>
        <v>42790</v>
      </c>
      <c r="P190" s="1044">
        <f>VLOOKUP($A190,'КРАТКИЙ ПРАЙС СПЛИТЫ'!$A:$M,11,0)</f>
        <v>36290</v>
      </c>
      <c r="Q190" s="1044">
        <f>VLOOKUP($A190,'КРАТКИЙ ПРАЙС СПЛИТЫ'!$A:$M,12,0)</f>
        <v>26600</v>
      </c>
      <c r="R190" s="1024">
        <f>Q190*(1-1*'Скидка '!D$4)</f>
        <v>26600</v>
      </c>
    </row>
    <row r="191" spans="1:18" ht="14.45" customHeight="1">
      <c r="A191" s="1131"/>
      <c r="B191" s="68" t="s">
        <v>1266</v>
      </c>
      <c r="C191" s="393" t="s">
        <v>1256</v>
      </c>
      <c r="D191" s="1034"/>
      <c r="E191" s="587"/>
      <c r="F191" s="1036">
        <v>2.1</v>
      </c>
      <c r="G191" s="1036">
        <v>3.1</v>
      </c>
      <c r="H191" s="1037" t="s">
        <v>15</v>
      </c>
      <c r="I191" s="1036"/>
      <c r="J191" s="59" t="str">
        <f>VLOOKUP($A190,'КРАТКИЙ ПРАЙС СПЛИТЫ'!$A:$M,8,0)</f>
        <v>660×482×240</v>
      </c>
      <c r="K191" s="1043" t="s">
        <v>15</v>
      </c>
      <c r="L191" s="201">
        <f t="shared" ref="L191:M191" si="114">L180</f>
        <v>27890</v>
      </c>
      <c r="M191" s="201">
        <f t="shared" si="114"/>
        <v>23590</v>
      </c>
      <c r="N191" s="201">
        <f t="shared" ref="N191" si="115">N180</f>
        <v>16700</v>
      </c>
      <c r="O191" s="1127"/>
      <c r="P191" s="1044"/>
      <c r="Q191" s="1044"/>
      <c r="R191" s="1024"/>
    </row>
    <row r="192" spans="1:18" ht="14.45" customHeight="1">
      <c r="A192" s="1131" t="s">
        <v>1913</v>
      </c>
      <c r="B192" s="68" t="s">
        <v>1781</v>
      </c>
      <c r="C192" s="391" t="s">
        <v>1253</v>
      </c>
      <c r="D192" s="1026" t="str">
        <f>VLOOKUP($A192,'КРАТКИЙ ПРАЙС СПЛИТЫ'!$A:$M,2,0)</f>
        <v>AS-13UW4RYRCA04 WI-FI</v>
      </c>
      <c r="E192" s="588"/>
      <c r="F192" s="1029" t="str">
        <f>VLOOKUP($A192,'КРАТКИЙ ПРАЙС СПЛИТЫ'!$A:$M,3,0)</f>
        <v>3,70 (1,00-3,90)</v>
      </c>
      <c r="G192" s="1029" t="str">
        <f>VLOOKUP($A192,'КРАТКИЙ ПРАЙС СПЛИТЫ'!$A:$M,4,0)</f>
        <v>3,75 (0,90-4,00)</v>
      </c>
      <c r="H192" s="1030" t="str">
        <f>VLOOKUP($A192,'КРАТКИЙ ПРАЙС СПЛИТЫ'!$A:$M,5,0)</f>
        <v>А/А</v>
      </c>
      <c r="I192" s="1029" t="str">
        <f>VLOOKUP($A192,'КРАТКИЙ ПРАЙС СПЛИТЫ'!$A:$M,6,0)</f>
        <v>23/28/30/35/39</v>
      </c>
      <c r="J192" s="60" t="str">
        <f>VLOOKUP($A192,'КРАТКИЙ ПРАЙС СПЛИТЫ'!$A:$M,7,0)</f>
        <v>790×255×200</v>
      </c>
      <c r="K192" s="1049" t="str">
        <f>VLOOKUP($A192,'КРАТКИЙ ПРАЙС СПЛИТЫ'!$A:$M,9,0)</f>
        <v>8/22,0</v>
      </c>
      <c r="L192" s="316">
        <f>O192-L193</f>
        <v>16700</v>
      </c>
      <c r="M192" s="316">
        <f>P192-M193</f>
        <v>14200</v>
      </c>
      <c r="N192" s="316">
        <f t="shared" ref="N192" si="116">Q192-N193</f>
        <v>11000</v>
      </c>
      <c r="O192" s="1126">
        <f>VLOOKUP($A192,'КРАТКИЙ ПРАЙС СПЛИТЫ'!$A:$M,10,0)</f>
        <v>47890</v>
      </c>
      <c r="P192" s="1047">
        <f>VLOOKUP($A192,'КРАТКИЙ ПРАЙС СПЛИТЫ'!$A:$M,11,0)</f>
        <v>40590</v>
      </c>
      <c r="Q192" s="1047">
        <f>VLOOKUP($A192,'КРАТКИЙ ПРАЙС СПЛИТЫ'!$A:$M,12,0)</f>
        <v>29800</v>
      </c>
      <c r="R192" s="1024">
        <f>Q192*(1-1*'Скидка '!D$4)</f>
        <v>29800</v>
      </c>
    </row>
    <row r="193" spans="1:18" ht="14.45" customHeight="1">
      <c r="A193" s="1131"/>
      <c r="B193" s="68" t="s">
        <v>1267</v>
      </c>
      <c r="C193" s="391" t="s">
        <v>1257</v>
      </c>
      <c r="D193" s="1027"/>
      <c r="E193" s="589"/>
      <c r="F193" s="1029">
        <v>2.1</v>
      </c>
      <c r="G193" s="1029">
        <v>3.1</v>
      </c>
      <c r="H193" s="1030" t="s">
        <v>15</v>
      </c>
      <c r="I193" s="1029"/>
      <c r="J193" s="60" t="str">
        <f>VLOOKUP($A192,'КРАТКИЙ ПРАЙС СПЛИТЫ'!$A:$M,8,0)</f>
        <v>660×482×240</v>
      </c>
      <c r="K193" s="1049" t="s">
        <v>15</v>
      </c>
      <c r="L193" s="316">
        <f>L182</f>
        <v>31190</v>
      </c>
      <c r="M193" s="316">
        <f>M182</f>
        <v>26390</v>
      </c>
      <c r="N193" s="316">
        <f t="shared" ref="N193" si="117">N182</f>
        <v>18800</v>
      </c>
      <c r="O193" s="1126"/>
      <c r="P193" s="1047"/>
      <c r="Q193" s="1047"/>
      <c r="R193" s="1024"/>
    </row>
    <row r="194" spans="1:18" ht="14.45" customHeight="1">
      <c r="A194" s="1131" t="s">
        <v>1914</v>
      </c>
      <c r="B194" s="68" t="s">
        <v>1782</v>
      </c>
      <c r="C194" s="393" t="s">
        <v>1254</v>
      </c>
      <c r="D194" s="1033" t="str">
        <f>VLOOKUP($A194,'КРАТКИЙ ПРАЙС СПЛИТЫ'!$A:$M,2,0)</f>
        <v>AS-18UW4RMSCA01 WI-FI</v>
      </c>
      <c r="E194" s="586"/>
      <c r="F194" s="1036" t="str">
        <f>VLOOKUP($A194,'КРАТКИЙ ПРАЙС СПЛИТЫ'!$A:$M,3,0)</f>
        <v>5,65 (1,50-5,80)</v>
      </c>
      <c r="G194" s="1036" t="str">
        <f>VLOOKUP($A194,'КРАТКИЙ ПРАЙС СПЛИТЫ'!$A:$M,4,0)</f>
        <v>5,75 (1,40-5,90)</v>
      </c>
      <c r="H194" s="1037" t="str">
        <f>VLOOKUP($A194,'КРАТКИЙ ПРАЙС СПЛИТЫ'!$A:$M,5,0)</f>
        <v>А/А</v>
      </c>
      <c r="I194" s="1036" t="str">
        <f>VLOOKUP($A194,'КРАТКИЙ ПРАЙС СПЛИТЫ'!$A:$M,6,0)</f>
        <v>27/33/37/40/43</v>
      </c>
      <c r="J194" s="59" t="str">
        <f>VLOOKUP($A194,'КРАТКИЙ ПРАЙС СПЛИТЫ'!$A:$M,7,0)</f>
        <v>890×300×220</v>
      </c>
      <c r="K194" s="1043" t="str">
        <f>VLOOKUP($A194,'КРАТКИЙ ПРАЙС СПЛИТЫ'!$A:$M,9,0)</f>
        <v>11,5/29,0</v>
      </c>
      <c r="L194" s="201">
        <f>O194-L195</f>
        <v>26800</v>
      </c>
      <c r="M194" s="201">
        <f>P194-M195</f>
        <v>22800</v>
      </c>
      <c r="N194" s="201">
        <f t="shared" ref="N194" si="118">Q194-N195</f>
        <v>17500</v>
      </c>
      <c r="O194" s="1127">
        <f>VLOOKUP($A194,'КРАТКИЙ ПРАЙС СПЛИТЫ'!$A:$M,10,0)</f>
        <v>78290</v>
      </c>
      <c r="P194" s="1044">
        <f>VLOOKUP($A194,'КРАТКИЙ ПРАЙС СПЛИТЫ'!$A:$M,11,0)</f>
        <v>66390</v>
      </c>
      <c r="Q194" s="1044">
        <f>VLOOKUP($A194,'КРАТКИЙ ПРАЙС СПЛИТЫ'!$A:$M,12,0)</f>
        <v>48600</v>
      </c>
      <c r="R194" s="1024">
        <f>Q194*(1-1*'Скидка '!D$4)</f>
        <v>48600</v>
      </c>
    </row>
    <row r="195" spans="1:18" ht="14.45" customHeight="1">
      <c r="A195" s="1131"/>
      <c r="B195" s="68" t="s">
        <v>1268</v>
      </c>
      <c r="C195" s="393" t="s">
        <v>1258</v>
      </c>
      <c r="D195" s="1034"/>
      <c r="E195" s="587"/>
      <c r="F195" s="1036">
        <v>2.1</v>
      </c>
      <c r="G195" s="1036">
        <v>3.1</v>
      </c>
      <c r="H195" s="1037" t="s">
        <v>15</v>
      </c>
      <c r="I195" s="1036"/>
      <c r="J195" s="59" t="str">
        <f>VLOOKUP($A194,'КРАТКИЙ ПРАЙС СПЛИТЫ'!$A:$M,8,0)</f>
        <v>780×540×260</v>
      </c>
      <c r="K195" s="1043" t="s">
        <v>15</v>
      </c>
      <c r="L195" s="201">
        <f>L184</f>
        <v>51490</v>
      </c>
      <c r="M195" s="201">
        <f>M184</f>
        <v>43590</v>
      </c>
      <c r="N195" s="201">
        <f t="shared" ref="N195" si="119">N184</f>
        <v>31100</v>
      </c>
      <c r="O195" s="1127"/>
      <c r="P195" s="1044"/>
      <c r="Q195" s="1044"/>
      <c r="R195" s="1024"/>
    </row>
    <row r="196" spans="1:18" ht="14.45" customHeight="1">
      <c r="A196" s="1131" t="s">
        <v>1915</v>
      </c>
      <c r="B196" s="68" t="s">
        <v>1783</v>
      </c>
      <c r="C196" s="391" t="s">
        <v>1255</v>
      </c>
      <c r="D196" s="1026" t="str">
        <f>VLOOKUP($A196,'КРАТКИЙ ПРАЙС СПЛИТЫ'!$A:$M,2,0)</f>
        <v>AS-24UW4RBTCA00 WI-FI</v>
      </c>
      <c r="E196" s="588"/>
      <c r="F196" s="1029" t="str">
        <f>VLOOKUP($A196,'КРАТКИЙ ПРАЙС СПЛИТЫ'!$A:$M,3,0)</f>
        <v>7,55 (1,65-7,70)</v>
      </c>
      <c r="G196" s="1029" t="str">
        <f>VLOOKUP($A196,'КРАТКИЙ ПРАЙС СПЛИТЫ'!$A:$M,4,0)</f>
        <v>7,53 (1,30-7,60)</v>
      </c>
      <c r="H196" s="1030" t="str">
        <f>VLOOKUP($A196,'КРАТКИЙ ПРАЙС СПЛИТЫ'!$A:$M,5,0)</f>
        <v>А/А</v>
      </c>
      <c r="I196" s="1029" t="str">
        <f>VLOOKUP($A196,'КРАТКИЙ ПРАЙС СПЛИТЫ'!$A:$M,6,0)</f>
        <v>31/34,5/36/39/43</v>
      </c>
      <c r="J196" s="60" t="str">
        <f>VLOOKUP($A196,'КРАТКИЙ ПРАЙС СПЛИТЫ'!$A:$M,7,0)</f>
        <v>998×325×225</v>
      </c>
      <c r="K196" s="1049" t="str">
        <f>VLOOKUP($A196,'КРАТКИЙ ПРАЙС СПЛИТЫ'!$A:$M,9,0)</f>
        <v>12,5/38,5</v>
      </c>
      <c r="L196" s="316">
        <f t="shared" ref="L196:N196" si="120">O196-L197</f>
        <v>32900</v>
      </c>
      <c r="M196" s="316">
        <f t="shared" si="120"/>
        <v>27800</v>
      </c>
      <c r="N196" s="316">
        <f t="shared" si="120"/>
        <v>21300</v>
      </c>
      <c r="O196" s="1126">
        <f>VLOOKUP($A196,'КРАТКИЙ ПРАЙС СПЛИТЫ'!$A:$M,10,0)</f>
        <v>96290</v>
      </c>
      <c r="P196" s="1047">
        <f>VLOOKUP($A196,'КРАТКИЙ ПРАЙС СПЛИТЫ'!$A:$M,11,0)</f>
        <v>81590</v>
      </c>
      <c r="Q196" s="1047">
        <f>VLOOKUP($A196,'КРАТКИЙ ПРАЙС СПЛИТЫ'!$A:$M,12,0)</f>
        <v>59700</v>
      </c>
      <c r="R196" s="1024">
        <f>Q196*(1-1*'Скидка '!D$4)</f>
        <v>59700</v>
      </c>
    </row>
    <row r="197" spans="1:18" ht="14.45" customHeight="1" thickBot="1">
      <c r="A197" s="1131"/>
      <c r="B197" s="68" t="s">
        <v>1269</v>
      </c>
      <c r="C197" s="391" t="s">
        <v>1259</v>
      </c>
      <c r="D197" s="1027"/>
      <c r="E197" s="589"/>
      <c r="F197" s="1029">
        <v>2.1</v>
      </c>
      <c r="G197" s="1029">
        <v>3.1</v>
      </c>
      <c r="H197" s="1030" t="s">
        <v>15</v>
      </c>
      <c r="I197" s="1029"/>
      <c r="J197" s="60" t="str">
        <f>VLOOKUP($A196,'КРАТКИЙ ПРАЙС СПЛИТЫ'!$A:$M,8,0)</f>
        <v>860×667×310</v>
      </c>
      <c r="K197" s="1049" t="s">
        <v>15</v>
      </c>
      <c r="L197" s="316">
        <f t="shared" ref="L197:M197" si="121">L186</f>
        <v>63390</v>
      </c>
      <c r="M197" s="316">
        <f t="shared" si="121"/>
        <v>53790</v>
      </c>
      <c r="N197" s="316">
        <f t="shared" ref="N197" si="122">N186</f>
        <v>38400</v>
      </c>
      <c r="O197" s="1126"/>
      <c r="P197" s="1047"/>
      <c r="Q197" s="1047"/>
      <c r="R197" s="1024"/>
    </row>
    <row r="198" spans="1:18" ht="18" customHeight="1" thickBot="1">
      <c r="A198" s="669"/>
      <c r="B198" s="68"/>
      <c r="C198" s="92" t="s">
        <v>1905</v>
      </c>
      <c r="D198" s="90"/>
      <c r="E198" s="90"/>
      <c r="F198" s="73"/>
      <c r="G198" s="127"/>
      <c r="H198" s="130"/>
      <c r="I198" s="99"/>
      <c r="J198" s="600"/>
      <c r="K198" s="400"/>
      <c r="L198" s="101"/>
      <c r="M198" s="101"/>
      <c r="N198" s="101"/>
      <c r="O198" s="100"/>
      <c r="P198" s="102"/>
      <c r="Q198" s="946" t="s">
        <v>117</v>
      </c>
      <c r="R198" s="947"/>
    </row>
    <row r="199" spans="1:18" ht="18" customHeight="1" thickBot="1">
      <c r="A199" s="669"/>
      <c r="B199" s="68"/>
      <c r="C199" s="94"/>
      <c r="D199" s="75"/>
      <c r="E199" s="75"/>
      <c r="F199" s="73"/>
      <c r="G199" s="310" t="s">
        <v>739</v>
      </c>
      <c r="H199" s="130"/>
      <c r="I199" s="103"/>
      <c r="J199" s="315" t="s">
        <v>805</v>
      </c>
      <c r="K199" s="400"/>
      <c r="L199" s="101"/>
      <c r="M199" s="101"/>
      <c r="N199" s="101"/>
      <c r="O199" s="100"/>
      <c r="P199" s="102"/>
      <c r="Q199" s="946"/>
      <c r="R199" s="947"/>
    </row>
    <row r="200" spans="1:18" ht="18" customHeight="1">
      <c r="A200" s="669"/>
      <c r="B200" s="68"/>
      <c r="C200" s="94"/>
      <c r="D200" s="75"/>
      <c r="E200" s="75"/>
      <c r="F200" s="73"/>
      <c r="G200" s="310" t="s">
        <v>731</v>
      </c>
      <c r="H200" s="130"/>
      <c r="I200" s="99"/>
      <c r="J200" s="315" t="s">
        <v>748</v>
      </c>
      <c r="K200" s="401"/>
      <c r="L200" s="123"/>
      <c r="M200" s="123"/>
      <c r="N200" s="123"/>
      <c r="O200" s="104"/>
      <c r="P200" s="104"/>
      <c r="Q200" s="76"/>
      <c r="R200" s="77"/>
    </row>
    <row r="201" spans="1:18" ht="18" customHeight="1">
      <c r="A201" s="669"/>
      <c r="B201" s="68"/>
      <c r="C201" s="95"/>
      <c r="D201" s="78"/>
      <c r="E201" s="78"/>
      <c r="F201" s="131"/>
      <c r="G201" s="311" t="s">
        <v>748</v>
      </c>
      <c r="H201" s="130"/>
      <c r="I201" s="105"/>
      <c r="J201" s="293" t="s">
        <v>1271</v>
      </c>
      <c r="K201" s="400"/>
      <c r="L201" s="124"/>
      <c r="M201" s="124"/>
      <c r="N201" s="124"/>
      <c r="O201" s="99"/>
      <c r="P201" s="99"/>
      <c r="Q201" s="79"/>
      <c r="R201" s="80"/>
    </row>
    <row r="202" spans="1:18" ht="35.25" customHeight="1">
      <c r="A202" s="669"/>
      <c r="B202" s="68"/>
      <c r="C202" s="95"/>
      <c r="D202" s="78"/>
      <c r="E202" s="78"/>
      <c r="F202" s="131"/>
      <c r="G202" s="311" t="s">
        <v>1272</v>
      </c>
      <c r="H202" s="74"/>
      <c r="I202" s="99"/>
      <c r="J202" s="293"/>
      <c r="K202" s="400"/>
      <c r="L202" s="124"/>
      <c r="M202" s="124"/>
      <c r="N202" s="124"/>
      <c r="O202" s="99"/>
      <c r="P202" s="99"/>
      <c r="Q202" s="79"/>
      <c r="R202" s="80"/>
    </row>
    <row r="203" spans="1:18" ht="18" customHeight="1">
      <c r="A203" s="669"/>
      <c r="B203" s="68"/>
      <c r="C203" s="96"/>
      <c r="D203" s="81"/>
      <c r="E203" s="78"/>
      <c r="F203" s="120"/>
      <c r="G203" s="311"/>
      <c r="H203" s="74"/>
      <c r="I203" s="126"/>
      <c r="J203" s="400"/>
      <c r="K203" s="400"/>
      <c r="L203" s="83"/>
      <c r="M203" s="83"/>
      <c r="N203" s="83"/>
      <c r="O203" s="84"/>
      <c r="P203" s="82" t="s">
        <v>2104</v>
      </c>
      <c r="Q203" s="84"/>
      <c r="R203" s="85"/>
    </row>
    <row r="204" spans="1:18" ht="14.45" customHeight="1">
      <c r="A204" s="1131" t="s">
        <v>1611</v>
      </c>
      <c r="B204" s="68" t="s">
        <v>1631</v>
      </c>
      <c r="C204" s="391" t="s">
        <v>1630</v>
      </c>
      <c r="D204" s="1026" t="str">
        <f>VLOOKUP($A204,'КРАТКИЙ ПРАЙС СПЛИТЫ'!$A:$M,2,0)</f>
        <v>AS-07UW4RYRCM00</v>
      </c>
      <c r="E204" s="1028" t="s">
        <v>1411</v>
      </c>
      <c r="F204" s="1029" t="str">
        <f>VLOOKUP($A204,'КРАТКИЙ ПРАЙС СПЛИТЫ'!$A:$M,3,0)</f>
        <v>2,3(0,65-2,6)</v>
      </c>
      <c r="G204" s="1029" t="str">
        <f>VLOOKUP($A204,'КРАТКИЙ ПРАЙС СПЛИТЫ'!$A:$M,4,0)</f>
        <v>2,3(0,7-2,8)</v>
      </c>
      <c r="H204" s="1030" t="str">
        <f>VLOOKUP($A204,'КРАТКИЙ ПРАЙС СПЛИТЫ'!$A:$M,5,0)</f>
        <v>А/А</v>
      </c>
      <c r="I204" s="1029" t="str">
        <f>VLOOKUP($A204,'КРАТКИЙ ПРАЙС СПЛИТЫ'!$A:$M,6,0)</f>
        <v>22,5/25/27/30/33</v>
      </c>
      <c r="J204" s="60" t="str">
        <f>VLOOKUP($A204,'КРАТКИЙ ПРАЙС СПЛИТЫ'!$A:$M,7,0)</f>
        <v>790×255×202</v>
      </c>
      <c r="K204" s="1049" t="str">
        <f>VLOOKUP($A204,'КРАТКИЙ ПРАЙС СПЛИТЫ'!$A:$M,9,0)</f>
        <v>7,2/21</v>
      </c>
      <c r="L204" s="316">
        <f>MROUND(O204*0.3,100)</f>
        <v>13200</v>
      </c>
      <c r="M204" s="316">
        <f>MROUND(P204*0.3,100)</f>
        <v>11200</v>
      </c>
      <c r="N204" s="316">
        <f t="shared" ref="N204" si="123">MROUND(Q204*0.3,100)</f>
        <v>7600</v>
      </c>
      <c r="O204" s="1126">
        <f>VLOOKUP($A204,'КРАТКИЙ ПРАЙС СПЛИТЫ'!$A:$M,10,0)</f>
        <v>43990</v>
      </c>
      <c r="P204" s="1047">
        <f>VLOOKUP($A204,'КРАТКИЙ ПРАЙС СПЛИТЫ'!$A:$M,11,0)</f>
        <v>37290</v>
      </c>
      <c r="Q204" s="1047">
        <f>VLOOKUP($A204,'КРАТКИЙ ПРАЙС СПЛИТЫ'!$A:$M,12,0)</f>
        <v>25300</v>
      </c>
      <c r="R204" s="1024">
        <f>Q204*(1-1*'Скидка '!D$4)</f>
        <v>25300</v>
      </c>
    </row>
    <row r="205" spans="1:18" ht="14.45" customHeight="1">
      <c r="A205" s="1131"/>
      <c r="B205" s="68" t="s">
        <v>1635</v>
      </c>
      <c r="C205" s="391" t="s">
        <v>1632</v>
      </c>
      <c r="D205" s="1027"/>
      <c r="E205" s="1074"/>
      <c r="F205" s="1029">
        <v>2.1</v>
      </c>
      <c r="G205" s="1029">
        <v>3.1</v>
      </c>
      <c r="H205" s="1030" t="s">
        <v>15</v>
      </c>
      <c r="I205" s="1029"/>
      <c r="J205" s="60" t="str">
        <f>VLOOKUP($A204,'КРАТКИЙ ПРАЙС СПЛИТЫ'!$A:$M,8,0)</f>
        <v>660×482×240</v>
      </c>
      <c r="K205" s="1049" t="s">
        <v>15</v>
      </c>
      <c r="L205" s="316">
        <f>O204-L204</f>
        <v>30790</v>
      </c>
      <c r="M205" s="316">
        <f t="shared" ref="M205" si="124">P204-M204</f>
        <v>26090</v>
      </c>
      <c r="N205" s="316">
        <f t="shared" ref="N205" si="125">Q204-N204</f>
        <v>17700</v>
      </c>
      <c r="O205" s="1126"/>
      <c r="P205" s="1047"/>
      <c r="Q205" s="1047"/>
      <c r="R205" s="1024"/>
    </row>
    <row r="206" spans="1:18" ht="14.45" customHeight="1">
      <c r="A206" s="1131" t="s">
        <v>1613</v>
      </c>
      <c r="B206" s="68" t="s">
        <v>1634</v>
      </c>
      <c r="C206" s="393" t="s">
        <v>1633</v>
      </c>
      <c r="D206" s="1033" t="str">
        <f>VLOOKUP($A206,'КРАТКИЙ ПРАЙС СПЛИТЫ'!$A:$M,2,0)</f>
        <v>AS-09UW4RYRCM05</v>
      </c>
      <c r="E206" s="1035" t="s">
        <v>1411</v>
      </c>
      <c r="F206" s="1036" t="str">
        <f>VLOOKUP($A206,'КРАТКИЙ ПРАЙС СПЛИТЫ'!$A:$M,3,0)</f>
        <v>2,75(0,6-3,1)</v>
      </c>
      <c r="G206" s="1036" t="str">
        <f>VLOOKUP($A206,'КРАТКИЙ ПРАЙС СПЛИТЫ'!$A:$M,4,0)</f>
        <v>2,75(0,5-3,1)</v>
      </c>
      <c r="H206" s="1037" t="str">
        <f>VLOOKUP($A206,'КРАТКИЙ ПРАЙС СПЛИТЫ'!$A:$M,5,0)</f>
        <v>А/А</v>
      </c>
      <c r="I206" s="1036" t="str">
        <f>VLOOKUP($A206,'КРАТКИЙ ПРАЙС СПЛИТЫ'!$A:$M,6,0)</f>
        <v>22,5/28/30/32,5/37,5</v>
      </c>
      <c r="J206" s="59" t="str">
        <f>VLOOKUP($A206,'КРАТКИЙ ПРАЙС СПЛИТЫ'!$A:$M,7,0)</f>
        <v>790×255×202</v>
      </c>
      <c r="K206" s="1043" t="str">
        <f>VLOOKUP($A206,'КРАТКИЙ ПРАЙС СПЛИТЫ'!$A:$M,9,0)</f>
        <v>7,8/21</v>
      </c>
      <c r="L206" s="201">
        <f>MROUND(O206*0.3,100)</f>
        <v>14700</v>
      </c>
      <c r="M206" s="201">
        <f>MROUND(P206*0.3,100)</f>
        <v>12500</v>
      </c>
      <c r="N206" s="201">
        <f t="shared" ref="N206" si="126">MROUND(Q206*0.3,100)</f>
        <v>8500</v>
      </c>
      <c r="O206" s="1127">
        <f>VLOOKUP($A206,'КРАТКИЙ ПРАЙС СПЛИТЫ'!$A:$M,10,0)</f>
        <v>49090</v>
      </c>
      <c r="P206" s="1044">
        <f>VLOOKUP($A206,'КРАТКИЙ ПРАЙС СПЛИТЫ'!$A:$M,11,0)</f>
        <v>41590</v>
      </c>
      <c r="Q206" s="1044">
        <f>VLOOKUP($A206,'КРАТКИЙ ПРАЙС СПЛИТЫ'!$A:$M,12,0)</f>
        <v>28200</v>
      </c>
      <c r="R206" s="1024">
        <f>Q206*(1-1*'Скидка '!D$4)</f>
        <v>28200</v>
      </c>
    </row>
    <row r="207" spans="1:18" ht="14.45" customHeight="1">
      <c r="A207" s="1131"/>
      <c r="B207" s="68" t="s">
        <v>1637</v>
      </c>
      <c r="C207" s="393" t="s">
        <v>1636</v>
      </c>
      <c r="D207" s="1034"/>
      <c r="E207" s="1073"/>
      <c r="F207" s="1036">
        <v>2.1</v>
      </c>
      <c r="G207" s="1036">
        <v>3.1</v>
      </c>
      <c r="H207" s="1037" t="s">
        <v>15</v>
      </c>
      <c r="I207" s="1036"/>
      <c r="J207" s="59" t="str">
        <f>VLOOKUP($A206,'КРАТКИЙ ПРАЙС СПЛИТЫ'!$A:$M,8,0)</f>
        <v>660×482×240</v>
      </c>
      <c r="K207" s="1043" t="s">
        <v>15</v>
      </c>
      <c r="L207" s="201">
        <f>O206-L206</f>
        <v>34390</v>
      </c>
      <c r="M207" s="201">
        <f t="shared" ref="M207" si="127">P206-M206</f>
        <v>29090</v>
      </c>
      <c r="N207" s="201">
        <f t="shared" ref="N207" si="128">Q206-N206</f>
        <v>19700</v>
      </c>
      <c r="O207" s="1127"/>
      <c r="P207" s="1044"/>
      <c r="Q207" s="1044"/>
      <c r="R207" s="1024"/>
    </row>
    <row r="208" spans="1:18" ht="14.45" customHeight="1">
      <c r="A208" s="1131" t="s">
        <v>1615</v>
      </c>
      <c r="B208" s="68" t="s">
        <v>1639</v>
      </c>
      <c r="C208" s="391" t="s">
        <v>1638</v>
      </c>
      <c r="D208" s="1026" t="str">
        <f>VLOOKUP($A208,'КРАТКИЙ ПРАЙС СПЛИТЫ'!$A:$M,2,0)</f>
        <v>AS-13UW4RYRCM04</v>
      </c>
      <c r="E208" s="1028" t="s">
        <v>1411</v>
      </c>
      <c r="F208" s="1029" t="str">
        <f>VLOOKUP($A208,'КРАТКИЙ ПРАЙС СПЛИТЫ'!$A:$M,3,0)</f>
        <v>3,7(1,0-3,9)</v>
      </c>
      <c r="G208" s="1029" t="str">
        <f>VLOOKUP($A208,'КРАТКИЙ ПРАЙС СПЛИТЫ'!$A:$M,4,0)</f>
        <v>3,75(0,9-4,0)</v>
      </c>
      <c r="H208" s="1030" t="str">
        <f>VLOOKUP($A208,'КРАТКИЙ ПРАЙС СПЛИТЫ'!$A:$M,5,0)</f>
        <v>А/А</v>
      </c>
      <c r="I208" s="1029" t="str">
        <f>VLOOKUP($A208,'КРАТКИЙ ПРАЙС СПЛИТЫ'!$A:$M,6,0)</f>
        <v>23/28/30/35/39</v>
      </c>
      <c r="J208" s="60" t="str">
        <f>VLOOKUP($A208,'КРАТКИЙ ПРАЙС СПЛИТЫ'!$A:$M,7,0)</f>
        <v>790×255×202</v>
      </c>
      <c r="K208" s="1049" t="str">
        <f>VLOOKUP($A208,'КРАТКИЙ ПРАЙС СПЛИТЫ'!$A:$M,9,0)</f>
        <v>7,9/22</v>
      </c>
      <c r="L208" s="316">
        <f>MROUND(O208*0.3,100)</f>
        <v>16900</v>
      </c>
      <c r="M208" s="316">
        <f>MROUND(P208*0.3,100)</f>
        <v>14300</v>
      </c>
      <c r="N208" s="316">
        <f t="shared" ref="N208" si="129">MROUND(Q208*0.3,100)</f>
        <v>9700</v>
      </c>
      <c r="O208" s="1126">
        <f>VLOOKUP($A208,'КРАТКИЙ ПРАЙС СПЛИТЫ'!$A:$M,10,0)</f>
        <v>56290</v>
      </c>
      <c r="P208" s="1047">
        <f>VLOOKUP($A208,'КРАТКИЙ ПРАЙС СПЛИТЫ'!$A:$M,11,0)</f>
        <v>47690</v>
      </c>
      <c r="Q208" s="1047">
        <f>VLOOKUP($A208,'КРАТКИЙ ПРАЙС СПЛИТЫ'!$A:$M,12,0)</f>
        <v>32300</v>
      </c>
      <c r="R208" s="1024">
        <f>Q208*(1-1*'Скидка '!D$4)</f>
        <v>32300</v>
      </c>
    </row>
    <row r="209" spans="1:18" ht="14.45" customHeight="1">
      <c r="A209" s="1131"/>
      <c r="B209" s="68" t="s">
        <v>1641</v>
      </c>
      <c r="C209" s="391" t="s">
        <v>1640</v>
      </c>
      <c r="D209" s="1027"/>
      <c r="E209" s="1074"/>
      <c r="F209" s="1029">
        <v>2.1</v>
      </c>
      <c r="G209" s="1029">
        <v>3.1</v>
      </c>
      <c r="H209" s="1030" t="s">
        <v>15</v>
      </c>
      <c r="I209" s="1029"/>
      <c r="J209" s="60" t="str">
        <f>VLOOKUP($A208,'КРАТКИЙ ПРАЙС СПЛИТЫ'!$A:$M,8,0)</f>
        <v>660×482×240</v>
      </c>
      <c r="K209" s="1049" t="s">
        <v>15</v>
      </c>
      <c r="L209" s="316">
        <f>O208-L208</f>
        <v>39390</v>
      </c>
      <c r="M209" s="316">
        <f t="shared" ref="M209" si="130">P208-M208</f>
        <v>33390</v>
      </c>
      <c r="N209" s="316">
        <f t="shared" ref="N209" si="131">Q208-N208</f>
        <v>22600</v>
      </c>
      <c r="O209" s="1126"/>
      <c r="P209" s="1047"/>
      <c r="Q209" s="1047"/>
      <c r="R209" s="1024"/>
    </row>
    <row r="210" spans="1:18" ht="14.45" customHeight="1">
      <c r="A210" s="1131" t="s">
        <v>1617</v>
      </c>
      <c r="B210" s="68" t="s">
        <v>1643</v>
      </c>
      <c r="C210" s="393" t="s">
        <v>1642</v>
      </c>
      <c r="D210" s="1033" t="str">
        <f>VLOOKUP($A210,'КРАТКИЙ ПРАЙС СПЛИТЫ'!$A:$M,2,0)</f>
        <v>AS-18UW4RMSCM01</v>
      </c>
      <c r="E210" s="1035" t="s">
        <v>1411</v>
      </c>
      <c r="F210" s="1036" t="str">
        <f>VLOOKUP($A210,'КРАТКИЙ ПРАЙС СПЛИТЫ'!$A:$M,3,0)</f>
        <v>5,65(1,5-5,8)</v>
      </c>
      <c r="G210" s="1036" t="str">
        <f>VLOOKUP($A210,'КРАТКИЙ ПРАЙС СПЛИТЫ'!$A:$M,4,0)</f>
        <v>5,75(1,4-5,9)</v>
      </c>
      <c r="H210" s="1037" t="str">
        <f>VLOOKUP($A210,'КРАТКИЙ ПРАЙС СПЛИТЫ'!$A:$M,5,0)</f>
        <v>А/А</v>
      </c>
      <c r="I210" s="1036" t="str">
        <f>VLOOKUP($A210,'КРАТКИЙ ПРАЙС СПЛИТЫ'!$A:$M,6,0)</f>
        <v>27/33/37/40/43</v>
      </c>
      <c r="J210" s="59" t="str">
        <f>VLOOKUP($A210,'КРАТКИЙ ПРАЙС СПЛИТЫ'!$A:$M,7,0)</f>
        <v>890×300×224</v>
      </c>
      <c r="K210" s="1043" t="str">
        <f>VLOOKUP($A210,'КРАТКИЙ ПРАЙС СПЛИТЫ'!$A:$M,9,0)</f>
        <v>10,9/29</v>
      </c>
      <c r="L210" s="201">
        <f>MROUND(O210*0.3,100)</f>
        <v>27900</v>
      </c>
      <c r="M210" s="201">
        <f>MROUND(P210*0.3,100)</f>
        <v>23600</v>
      </c>
      <c r="N210" s="201">
        <f t="shared" ref="N210" si="132">MROUND(Q210*0.3,100)</f>
        <v>16000</v>
      </c>
      <c r="O210" s="1127">
        <f>VLOOKUP($A210,'КРАТКИЙ ПРАЙС СПЛИТЫ'!$A:$M,10,0)</f>
        <v>92990</v>
      </c>
      <c r="P210" s="1044">
        <f>VLOOKUP($A210,'КРАТКИЙ ПРАЙС СПЛИТЫ'!$A:$M,11,0)</f>
        <v>78790</v>
      </c>
      <c r="Q210" s="1044">
        <f>VLOOKUP($A210,'КРАТКИЙ ПРАЙС СПЛИТЫ'!$A:$M,12,0)</f>
        <v>53400</v>
      </c>
      <c r="R210" s="1024">
        <f>Q210*(1-1*'Скидка '!D$4)</f>
        <v>53400</v>
      </c>
    </row>
    <row r="211" spans="1:18" ht="14.45" customHeight="1">
      <c r="A211" s="1131"/>
      <c r="B211" s="68" t="s">
        <v>1645</v>
      </c>
      <c r="C211" s="393" t="s">
        <v>1644</v>
      </c>
      <c r="D211" s="1034"/>
      <c r="E211" s="1073"/>
      <c r="F211" s="1036">
        <v>2.1</v>
      </c>
      <c r="G211" s="1036">
        <v>3.1</v>
      </c>
      <c r="H211" s="1037" t="s">
        <v>15</v>
      </c>
      <c r="I211" s="1036"/>
      <c r="J211" s="59" t="str">
        <f>VLOOKUP($A210,'КРАТКИЙ ПРАЙС СПЛИТЫ'!$A:$M,8,0)</f>
        <v>780×540×260</v>
      </c>
      <c r="K211" s="1043" t="s">
        <v>15</v>
      </c>
      <c r="L211" s="201">
        <f>O210-L210</f>
        <v>65090</v>
      </c>
      <c r="M211" s="201">
        <f t="shared" ref="M211" si="133">P210-M210</f>
        <v>55190</v>
      </c>
      <c r="N211" s="201">
        <f t="shared" ref="N211" si="134">Q210-N210</f>
        <v>37400</v>
      </c>
      <c r="O211" s="1127"/>
      <c r="P211" s="1044"/>
      <c r="Q211" s="1044"/>
      <c r="R211" s="1024"/>
    </row>
    <row r="212" spans="1:18" ht="14.45" customHeight="1">
      <c r="A212" s="1131" t="s">
        <v>1620</v>
      </c>
      <c r="B212" s="68" t="s">
        <v>1647</v>
      </c>
      <c r="C212" s="391" t="s">
        <v>1646</v>
      </c>
      <c r="D212" s="1026" t="str">
        <f>VLOOKUP($A212,'КРАТКИЙ ПРАЙС СПЛИТЫ'!$A:$M,2,0)</f>
        <v>AS-24UW4RBTCM00</v>
      </c>
      <c r="E212" s="1028" t="s">
        <v>1411</v>
      </c>
      <c r="F212" s="1029" t="str">
        <f>VLOOKUP($A212,'КРАТКИЙ ПРАЙС СПЛИТЫ'!$A:$M,3,0)</f>
        <v>7,55(1,65-7,7)</v>
      </c>
      <c r="G212" s="1029" t="str">
        <f>VLOOKUP($A212,'КРАТКИЙ ПРАЙС СПЛИТЫ'!$A:$M,4,0)</f>
        <v>7,53(1,3-7,6)</v>
      </c>
      <c r="H212" s="1030" t="str">
        <f>VLOOKUP($A212,'КРАТКИЙ ПРАЙС СПЛИТЫ'!$A:$M,5,0)</f>
        <v>А/А</v>
      </c>
      <c r="I212" s="1029" t="str">
        <f>VLOOKUP($A212,'КРАТКИЙ ПРАЙС СПЛИТЫ'!$A:$M,6,0)</f>
        <v>31/34,5/36/39/43</v>
      </c>
      <c r="J212" s="60" t="str">
        <f>VLOOKUP($A212,'КРАТКИЙ ПРАЙС СПЛИТЫ'!$A:$M,7,0)</f>
        <v>998×325×225</v>
      </c>
      <c r="K212" s="1049" t="str">
        <f>VLOOKUP($A212,'КРАТКИЙ ПРАЙС СПЛИТЫ'!$A:$M,9,0)</f>
        <v>13,2/38,5</v>
      </c>
      <c r="L212" s="316">
        <f>MROUND(O212*0.3,100)</f>
        <v>34000</v>
      </c>
      <c r="M212" s="316">
        <f>MROUND(P212*0.3,100)</f>
        <v>28800</v>
      </c>
      <c r="N212" s="316">
        <f t="shared" ref="N212" si="135">MROUND(Q212*0.3,100)</f>
        <v>19500</v>
      </c>
      <c r="O212" s="1126">
        <f>VLOOKUP($A212,'КРАТКИЙ ПРАЙС СПЛИТЫ'!$A:$M,10,0)</f>
        <v>113390</v>
      </c>
      <c r="P212" s="1047">
        <f>VLOOKUP($A212,'КРАТКИЙ ПРАЙС СПЛИТЫ'!$A:$M,11,0)</f>
        <v>96090</v>
      </c>
      <c r="Q212" s="1047">
        <f>VLOOKUP($A212,'КРАТКИЙ ПРАЙС СПЛИТЫ'!$A:$M,12,0)</f>
        <v>65100</v>
      </c>
      <c r="R212" s="1024">
        <f>Q212*(1-1*'Скидка '!D$4)</f>
        <v>65100</v>
      </c>
    </row>
    <row r="213" spans="1:18" ht="14.45" customHeight="1" thickBot="1">
      <c r="A213" s="1131"/>
      <c r="B213" s="68" t="s">
        <v>1649</v>
      </c>
      <c r="C213" s="391" t="s">
        <v>1648</v>
      </c>
      <c r="D213" s="1027"/>
      <c r="E213" s="1074"/>
      <c r="F213" s="1029">
        <v>2.1</v>
      </c>
      <c r="G213" s="1029">
        <v>3.1</v>
      </c>
      <c r="H213" s="1030" t="s">
        <v>15</v>
      </c>
      <c r="I213" s="1029"/>
      <c r="J213" s="60" t="str">
        <f>VLOOKUP($A212,'КРАТКИЙ ПРАЙС СПЛИТЫ'!$A:$M,8,0)</f>
        <v>860x667x310</v>
      </c>
      <c r="K213" s="1049" t="s">
        <v>15</v>
      </c>
      <c r="L213" s="316">
        <f>O212-L212</f>
        <v>79390</v>
      </c>
      <c r="M213" s="316">
        <f t="shared" ref="M213" si="136">P212-M212</f>
        <v>67290</v>
      </c>
      <c r="N213" s="316">
        <f t="shared" ref="N213" si="137">Q212-N212</f>
        <v>45600</v>
      </c>
      <c r="O213" s="1126"/>
      <c r="P213" s="1047"/>
      <c r="Q213" s="1047"/>
      <c r="R213" s="1024"/>
    </row>
    <row r="214" spans="1:18" ht="18" customHeight="1" thickBot="1">
      <c r="A214" s="666"/>
      <c r="B214" s="605"/>
      <c r="C214" s="92" t="s">
        <v>1368</v>
      </c>
      <c r="D214" s="90"/>
      <c r="E214" s="90"/>
      <c r="F214" s="73"/>
      <c r="G214" s="127"/>
      <c r="H214" s="130"/>
      <c r="I214" s="99"/>
      <c r="J214" s="99"/>
      <c r="K214" s="400"/>
      <c r="L214" s="101"/>
      <c r="M214" s="101"/>
      <c r="N214" s="101"/>
      <c r="O214" s="100"/>
      <c r="P214" s="102"/>
      <c r="Q214" s="948" t="s">
        <v>117</v>
      </c>
      <c r="R214" s="949"/>
    </row>
    <row r="215" spans="1:18" ht="18" customHeight="1" thickBot="1">
      <c r="A215" s="666"/>
      <c r="B215" s="606"/>
      <c r="C215" s="94"/>
      <c r="D215" s="75"/>
      <c r="E215" s="75"/>
      <c r="F215" s="73"/>
      <c r="G215" s="310" t="s">
        <v>739</v>
      </c>
      <c r="H215" s="130"/>
      <c r="I215" s="103"/>
      <c r="J215" s="314" t="s">
        <v>806</v>
      </c>
      <c r="K215" s="400"/>
      <c r="L215" s="101"/>
      <c r="M215" s="101"/>
      <c r="N215" s="101"/>
      <c r="O215" s="100"/>
      <c r="P215" s="102"/>
      <c r="Q215" s="946" t="s">
        <v>118</v>
      </c>
      <c r="R215" s="947"/>
    </row>
    <row r="216" spans="1:18" ht="18" customHeight="1">
      <c r="A216" s="667"/>
      <c r="B216" s="606"/>
      <c r="C216" s="94"/>
      <c r="D216" s="75"/>
      <c r="E216" s="75"/>
      <c r="F216" s="73"/>
      <c r="G216" s="310" t="s">
        <v>731</v>
      </c>
      <c r="H216" s="130"/>
      <c r="I216" s="99"/>
      <c r="J216" s="315" t="s">
        <v>738</v>
      </c>
      <c r="K216" s="401"/>
      <c r="L216" s="123"/>
      <c r="M216" s="123"/>
      <c r="N216" s="123"/>
      <c r="O216" s="104"/>
      <c r="P216" s="104"/>
      <c r="Q216" s="76"/>
      <c r="R216" s="77"/>
    </row>
    <row r="217" spans="1:18" ht="33.75" customHeight="1">
      <c r="A217" s="668"/>
      <c r="B217" s="607"/>
      <c r="C217" s="95"/>
      <c r="D217" s="78"/>
      <c r="E217" s="78"/>
      <c r="F217" s="131"/>
      <c r="G217" s="311" t="s">
        <v>748</v>
      </c>
      <c r="H217" s="130"/>
      <c r="I217" s="105"/>
      <c r="J217" s="315" t="s">
        <v>748</v>
      </c>
      <c r="K217" s="400"/>
      <c r="L217" s="124"/>
      <c r="M217" s="124"/>
      <c r="N217" s="124"/>
      <c r="O217" s="99"/>
      <c r="P217" s="99"/>
      <c r="Q217" s="79"/>
      <c r="R217" s="80"/>
    </row>
    <row r="218" spans="1:18" ht="29.25" customHeight="1">
      <c r="A218" s="668"/>
      <c r="B218" s="607"/>
      <c r="C218" s="95"/>
      <c r="D218" s="78"/>
      <c r="E218" s="78"/>
      <c r="F218" s="131"/>
      <c r="G218" s="311" t="s">
        <v>713</v>
      </c>
      <c r="H218" s="130"/>
      <c r="I218" s="99"/>
      <c r="J218" s="315" t="s">
        <v>713</v>
      </c>
      <c r="K218" s="400"/>
      <c r="L218" s="124"/>
      <c r="M218" s="124"/>
      <c r="N218" s="124"/>
      <c r="O218" s="84" t="s">
        <v>807</v>
      </c>
      <c r="P218" s="99"/>
      <c r="Q218" s="79"/>
      <c r="R218" s="80"/>
    </row>
    <row r="219" spans="1:18" ht="18" customHeight="1">
      <c r="A219" s="668"/>
      <c r="B219" s="608"/>
      <c r="C219" s="96"/>
      <c r="D219" s="81"/>
      <c r="E219" s="78"/>
      <c r="F219" s="120"/>
      <c r="G219" s="311" t="s">
        <v>749</v>
      </c>
      <c r="H219" s="74"/>
      <c r="I219" s="126"/>
      <c r="J219" s="315" t="s">
        <v>803</v>
      </c>
      <c r="K219" s="400"/>
      <c r="L219" s="83"/>
      <c r="M219" s="83"/>
      <c r="N219" s="83"/>
      <c r="O219" s="84"/>
      <c r="P219" s="82" t="s">
        <v>2104</v>
      </c>
      <c r="Q219" s="84"/>
      <c r="R219" s="85"/>
    </row>
    <row r="220" spans="1:18" ht="14.45" customHeight="1">
      <c r="A220" s="1129" t="s">
        <v>533</v>
      </c>
      <c r="B220" s="67" t="s">
        <v>361</v>
      </c>
      <c r="C220" s="391" t="s">
        <v>362</v>
      </c>
      <c r="D220" s="1026" t="str">
        <f>VLOOKUP($A220,'КРАТКИЙ ПРАЙС СПЛИТЫ'!$A:$M,2,0)</f>
        <v>AS-07UW4RYDDB00</v>
      </c>
      <c r="E220" s="1028" t="s">
        <v>1411</v>
      </c>
      <c r="F220" s="1029" t="str">
        <f>VLOOKUP($A220,'КРАТКИЙ ПРАЙС СПЛИТЫ'!$A:$M,3,0)</f>
        <v>2,15(0,65-2,5)</v>
      </c>
      <c r="G220" s="1029" t="str">
        <f>VLOOKUP($A220,'КРАТКИЙ ПРАЙС СПЛИТЫ'!$A:$M,4,0)</f>
        <v>2,15(0,65-2,5)</v>
      </c>
      <c r="H220" s="1030" t="str">
        <f>VLOOKUP($A220,'КРАТКИЙ ПРАЙС СПЛИТЫ'!$A:$M,5,0)</f>
        <v>А/А</v>
      </c>
      <c r="I220" s="1029" t="str">
        <f>VLOOKUP($A220,'КРАТКИЙ ПРАЙС СПЛИТЫ'!$A:$M,6,0)</f>
        <v>23,5/27/30/33/40,5</v>
      </c>
      <c r="J220" s="60" t="str">
        <f>VLOOKUP($A220,'КРАТКИЙ ПРАЙС СПЛИТЫ'!$A:$M,7,0)</f>
        <v>745×270×214</v>
      </c>
      <c r="K220" s="1049" t="str">
        <f>VLOOKUP($A220,'КРАТКИЙ ПРАЙС СПЛИТЫ'!$A:$M,9,0)</f>
        <v>7,0/20,5</v>
      </c>
      <c r="L220" s="316">
        <f>MROUND(O220*0.3,100)</f>
        <v>13200</v>
      </c>
      <c r="M220" s="316">
        <f>MROUND(P220*0.3,100)</f>
        <v>11200</v>
      </c>
      <c r="N220" s="316">
        <f t="shared" ref="N220" si="138">MROUND(Q220*0.3,100)</f>
        <v>7600</v>
      </c>
      <c r="O220" s="1126">
        <f>VLOOKUP($A220,'КРАТКИЙ ПРАЙС СПЛИТЫ'!$A:$M,10,0)</f>
        <v>43990</v>
      </c>
      <c r="P220" s="1047">
        <f>VLOOKUP($A220,'КРАТКИЙ ПРАЙС СПЛИТЫ'!$A:$M,11,0)</f>
        <v>37290</v>
      </c>
      <c r="Q220" s="1047">
        <f>VLOOKUP($A220,'КРАТКИЙ ПРАЙС СПЛИТЫ'!$A:$M,12,0)</f>
        <v>25300</v>
      </c>
      <c r="R220" s="1024">
        <f>Q220*(1-1*'Скидка '!D$4)</f>
        <v>25300</v>
      </c>
    </row>
    <row r="221" spans="1:18" ht="14.45" customHeight="1">
      <c r="A221" s="1129"/>
      <c r="B221" s="67" t="s">
        <v>363</v>
      </c>
      <c r="C221" s="391" t="s">
        <v>364</v>
      </c>
      <c r="D221" s="1027"/>
      <c r="E221" s="1074"/>
      <c r="F221" s="1029">
        <v>2.1</v>
      </c>
      <c r="G221" s="1029">
        <v>3.1</v>
      </c>
      <c r="H221" s="1030" t="s">
        <v>15</v>
      </c>
      <c r="I221" s="1029"/>
      <c r="J221" s="60" t="str">
        <f>VLOOKUP($A220,'КРАТКИЙ ПРАЙС СПЛИТЫ'!$A:$M,8,0)</f>
        <v>660x482x240</v>
      </c>
      <c r="K221" s="1049" t="s">
        <v>15</v>
      </c>
      <c r="L221" s="316">
        <f>O220-L220</f>
        <v>30790</v>
      </c>
      <c r="M221" s="316">
        <f t="shared" ref="M221" si="139">P220-M220</f>
        <v>26090</v>
      </c>
      <c r="N221" s="316">
        <f t="shared" ref="N221" si="140">Q220-N220</f>
        <v>17700</v>
      </c>
      <c r="O221" s="1126"/>
      <c r="P221" s="1047"/>
      <c r="Q221" s="1047"/>
      <c r="R221" s="1024"/>
    </row>
    <row r="222" spans="1:18" ht="14.45" customHeight="1">
      <c r="A222" s="1130" t="s">
        <v>534</v>
      </c>
      <c r="B222" s="68" t="s">
        <v>365</v>
      </c>
      <c r="C222" s="393" t="s">
        <v>366</v>
      </c>
      <c r="D222" s="1033" t="str">
        <f>VLOOKUP($A222,'КРАТКИЙ ПРАЙС СПЛИТЫ'!$A:$M,2,0)</f>
        <v>AS-09UW4RYDDB05</v>
      </c>
      <c r="E222" s="1035" t="s">
        <v>1411</v>
      </c>
      <c r="F222" s="1036" t="str">
        <f>VLOOKUP($A222,'КРАТКИЙ ПРАЙС СПЛИТЫ'!$A:$M,3,0)</f>
        <v>2,7(0,5-2,9)</v>
      </c>
      <c r="G222" s="1036" t="str">
        <f>VLOOKUP($A222,'КРАТКИЙ ПРАЙС СПЛИТЫ'!$A:$M,4,0)</f>
        <v>2,7(0,43-2,95)</v>
      </c>
      <c r="H222" s="1037" t="str">
        <f>VLOOKUP($A222,'КРАТКИЙ ПРАЙС СПЛИТЫ'!$A:$M,5,0)</f>
        <v>А/А</v>
      </c>
      <c r="I222" s="1036" t="str">
        <f>VLOOKUP($A222,'КРАТКИЙ ПРАЙС СПЛИТЫ'!$A:$M,6,0)</f>
        <v>23,5/27/30/33/40,5</v>
      </c>
      <c r="J222" s="59" t="str">
        <f>VLOOKUP($A222,'КРАТКИЙ ПРАЙС СПЛИТЫ'!$A:$M,7,0)</f>
        <v>745×270×214</v>
      </c>
      <c r="K222" s="1043" t="str">
        <f>VLOOKUP($A222,'КРАТКИЙ ПРАЙС СПЛИТЫ'!$A:$M,9,0)</f>
        <v>7,7/20,5</v>
      </c>
      <c r="L222" s="201">
        <f>MROUND(O222*0.3,100)</f>
        <v>14700</v>
      </c>
      <c r="M222" s="201">
        <f>MROUND(P222*0.3,100)</f>
        <v>12500</v>
      </c>
      <c r="N222" s="201">
        <f t="shared" ref="N222" si="141">MROUND(Q222*0.3,100)</f>
        <v>8500</v>
      </c>
      <c r="O222" s="1127">
        <f>VLOOKUP($A222,'КРАТКИЙ ПРАЙС СПЛИТЫ'!$A:$M,10,0)</f>
        <v>49090</v>
      </c>
      <c r="P222" s="1044">
        <f>VLOOKUP($A222,'КРАТКИЙ ПРАЙС СПЛИТЫ'!$A:$M,11,0)</f>
        <v>41590</v>
      </c>
      <c r="Q222" s="1044">
        <f>VLOOKUP($A222,'КРАТКИЙ ПРАЙС СПЛИТЫ'!$A:$M,12,0)</f>
        <v>28200</v>
      </c>
      <c r="R222" s="1024">
        <f>Q222*(1-1*'Скидка '!D$4)</f>
        <v>28200</v>
      </c>
    </row>
    <row r="223" spans="1:18" ht="14.45" customHeight="1">
      <c r="A223" s="1130"/>
      <c r="B223" s="68" t="s">
        <v>367</v>
      </c>
      <c r="C223" s="393" t="s">
        <v>368</v>
      </c>
      <c r="D223" s="1034"/>
      <c r="E223" s="1073"/>
      <c r="F223" s="1036">
        <v>2.1</v>
      </c>
      <c r="G223" s="1036">
        <v>3.1</v>
      </c>
      <c r="H223" s="1037" t="s">
        <v>15</v>
      </c>
      <c r="I223" s="1036"/>
      <c r="J223" s="59" t="str">
        <f>VLOOKUP($A222,'КРАТКИЙ ПРАЙС СПЛИТЫ'!$A:$M,8,0)</f>
        <v>660x482x240</v>
      </c>
      <c r="K223" s="1043" t="s">
        <v>15</v>
      </c>
      <c r="L223" s="201">
        <f>O222-L222</f>
        <v>34390</v>
      </c>
      <c r="M223" s="201">
        <f t="shared" ref="M223" si="142">P222-M222</f>
        <v>29090</v>
      </c>
      <c r="N223" s="201">
        <f t="shared" ref="N223" si="143">Q222-N222</f>
        <v>19700</v>
      </c>
      <c r="O223" s="1127"/>
      <c r="P223" s="1044"/>
      <c r="Q223" s="1044"/>
      <c r="R223" s="1024"/>
    </row>
    <row r="224" spans="1:18" ht="14.45" customHeight="1">
      <c r="A224" s="1129" t="s">
        <v>535</v>
      </c>
      <c r="B224" s="67" t="s">
        <v>369</v>
      </c>
      <c r="C224" s="391" t="s">
        <v>370</v>
      </c>
      <c r="D224" s="1026" t="str">
        <f>VLOOKUP($A224,'КРАТКИЙ ПРАЙС СПЛИТЫ'!$A:$M,2,0)</f>
        <v>AS-11UW4RYDDB02</v>
      </c>
      <c r="E224" s="1028" t="s">
        <v>1411</v>
      </c>
      <c r="F224" s="1029" t="str">
        <f>VLOOKUP($A224,'КРАТКИЙ ПРАЙС СПЛИТЫ'!$A:$M,3,0)</f>
        <v>3,3(1,0-3,7)</v>
      </c>
      <c r="G224" s="1029" t="str">
        <f>VLOOKUP($A224,'КРАТКИЙ ПРАЙС СПЛИТЫ'!$A:$M,4,0)</f>
        <v>3,3(0,9-3,7)</v>
      </c>
      <c r="H224" s="1030" t="str">
        <f>VLOOKUP($A224,'КРАТКИЙ ПРАЙС СПЛИТЫ'!$A:$M,5,0)</f>
        <v>А/А</v>
      </c>
      <c r="I224" s="1029" t="str">
        <f>VLOOKUP($A224,'КРАТКИЙ ПРАЙС СПЛИТЫ'!$A:$M,6,0)</f>
        <v>23,5/27/32,5/37,5/41</v>
      </c>
      <c r="J224" s="60" t="str">
        <f>VLOOKUP($A224,'КРАТКИЙ ПРАЙС СПЛИТЫ'!$A:$M,7,0)</f>
        <v>745×270×214</v>
      </c>
      <c r="K224" s="1049" t="str">
        <f>VLOOKUP($A224,'КРАТКИЙ ПРАЙС СПЛИТЫ'!$A:$M,9,0)</f>
        <v>7,9/22</v>
      </c>
      <c r="L224" s="316">
        <f>MROUND(O224*0.3,100)</f>
        <v>16900</v>
      </c>
      <c r="M224" s="316">
        <f>MROUND(P224*0.3,100)</f>
        <v>14300</v>
      </c>
      <c r="N224" s="316">
        <f t="shared" ref="N224" si="144">MROUND(Q224*0.3,100)</f>
        <v>9700</v>
      </c>
      <c r="O224" s="1126">
        <f>VLOOKUP($A224,'КРАТКИЙ ПРАЙС СПЛИТЫ'!$A:$M,10,0)</f>
        <v>56290</v>
      </c>
      <c r="P224" s="1047">
        <f>VLOOKUP($A224,'КРАТКИЙ ПРАЙС СПЛИТЫ'!$A:$M,11,0)</f>
        <v>47690</v>
      </c>
      <c r="Q224" s="1047">
        <f>VLOOKUP($A224,'КРАТКИЙ ПРАЙС СПЛИТЫ'!$A:$M,12,0)</f>
        <v>32300</v>
      </c>
      <c r="R224" s="1024">
        <f>Q224*(1-1*'Скидка '!D$4)</f>
        <v>32300</v>
      </c>
    </row>
    <row r="225" spans="1:19" ht="14.45" customHeight="1">
      <c r="A225" s="1129"/>
      <c r="B225" s="67" t="s">
        <v>371</v>
      </c>
      <c r="C225" s="391" t="s">
        <v>372</v>
      </c>
      <c r="D225" s="1027"/>
      <c r="E225" s="1074"/>
      <c r="F225" s="1029">
        <v>2.1</v>
      </c>
      <c r="G225" s="1029">
        <v>3.1</v>
      </c>
      <c r="H225" s="1030" t="s">
        <v>15</v>
      </c>
      <c r="I225" s="1029"/>
      <c r="J225" s="60" t="str">
        <f>VLOOKUP($A224,'КРАТКИЙ ПРАЙС СПЛИТЫ'!$A:$M,8,0)</f>
        <v>660x482x240</v>
      </c>
      <c r="K225" s="1049" t="s">
        <v>15</v>
      </c>
      <c r="L225" s="316">
        <f>O224-L224</f>
        <v>39390</v>
      </c>
      <c r="M225" s="316">
        <f t="shared" ref="M225" si="145">P224-M224</f>
        <v>33390</v>
      </c>
      <c r="N225" s="316">
        <f t="shared" ref="N225" si="146">Q224-N224</f>
        <v>22600</v>
      </c>
      <c r="O225" s="1126"/>
      <c r="P225" s="1047"/>
      <c r="Q225" s="1047"/>
      <c r="R225" s="1024"/>
    </row>
    <row r="226" spans="1:19" ht="14.45" customHeight="1">
      <c r="A226" s="1130" t="s">
        <v>536</v>
      </c>
      <c r="B226" s="68" t="s">
        <v>373</v>
      </c>
      <c r="C226" s="393" t="s">
        <v>374</v>
      </c>
      <c r="D226" s="1033" t="str">
        <f>VLOOKUP($A226,'КРАТКИЙ ПРАЙС СПЛИТЫ'!$A:$M,2,0)</f>
        <v>AS-13UW4RYDDB03</v>
      </c>
      <c r="E226" s="1035" t="s">
        <v>1411</v>
      </c>
      <c r="F226" s="1036" t="str">
        <f>VLOOKUP($A226,'КРАТКИЙ ПРАЙС СПЛИТЫ'!$A:$M,3,0)</f>
        <v>3,6(0,65-3,66)</v>
      </c>
      <c r="G226" s="1036" t="str">
        <f>VLOOKUP($A226,'КРАТКИЙ ПРАЙС СПЛИТЫ'!$A:$M,4,0)</f>
        <v>3,9(0,65-3,94)</v>
      </c>
      <c r="H226" s="1037" t="str">
        <f>VLOOKUP($A226,'КРАТКИЙ ПРАЙС СПЛИТЫ'!$A:$M,5,0)</f>
        <v>А/А</v>
      </c>
      <c r="I226" s="1036" t="str">
        <f>VLOOKUP($A226,'КРАТКИЙ ПРАЙС СПЛИТЫ'!$A:$M,6,0)</f>
        <v>23,5/27/32,5/37,5/38</v>
      </c>
      <c r="J226" s="59" t="str">
        <f>VLOOKUP($A226,'КРАТКИЙ ПРАЙС СПЛИТЫ'!$A:$M,7,0)</f>
        <v>745×270×214</v>
      </c>
      <c r="K226" s="1043" t="str">
        <f>VLOOKUP($A226,'КРАТКИЙ ПРАЙС СПЛИТЫ'!$A:$M,9,0)</f>
        <v>8,5/22,5</v>
      </c>
      <c r="L226" s="201">
        <f>MROUND(O226*0.3,100)</f>
        <v>17300</v>
      </c>
      <c r="M226" s="201">
        <f>MROUND(P226*0.3,100)</f>
        <v>14700</v>
      </c>
      <c r="N226" s="201">
        <f t="shared" ref="N226" si="147">MROUND(Q226*0.3,100)</f>
        <v>10000</v>
      </c>
      <c r="O226" s="1127">
        <f>VLOOKUP($A226,'КРАТКИЙ ПРАЙС СПЛИТЫ'!$A:$M,10,0)</f>
        <v>57690</v>
      </c>
      <c r="P226" s="1044">
        <f>VLOOKUP($A226,'КРАТКИЙ ПРАЙС СПЛИТЫ'!$A:$M,11,0)</f>
        <v>48890</v>
      </c>
      <c r="Q226" s="1044">
        <f>VLOOKUP($A226,'КРАТКИЙ ПРАЙС СПЛИТЫ'!$A:$M,12,0)</f>
        <v>33200</v>
      </c>
      <c r="R226" s="1024">
        <f>Q226*(1-1*'Скидка '!D$4)</f>
        <v>33200</v>
      </c>
    </row>
    <row r="227" spans="1:19" ht="14.45" customHeight="1">
      <c r="A227" s="1130"/>
      <c r="B227" s="68" t="s">
        <v>375</v>
      </c>
      <c r="C227" s="393" t="s">
        <v>376</v>
      </c>
      <c r="D227" s="1034"/>
      <c r="E227" s="1073"/>
      <c r="F227" s="1036">
        <v>2.1</v>
      </c>
      <c r="G227" s="1036">
        <v>3.1</v>
      </c>
      <c r="H227" s="1037" t="s">
        <v>15</v>
      </c>
      <c r="I227" s="1036"/>
      <c r="J227" s="59" t="str">
        <f>VLOOKUP($A226,'КРАТКИЙ ПРАЙС СПЛИТЫ'!$A:$M,8,0)</f>
        <v>660×486×240</v>
      </c>
      <c r="K227" s="1043" t="s">
        <v>15</v>
      </c>
      <c r="L227" s="201">
        <f>O226-L226</f>
        <v>40390</v>
      </c>
      <c r="M227" s="201">
        <f t="shared" ref="M227" si="148">P226-M226</f>
        <v>34190</v>
      </c>
      <c r="N227" s="201">
        <f t="shared" ref="N227" si="149">Q226-N226</f>
        <v>23200</v>
      </c>
      <c r="O227" s="1127"/>
      <c r="P227" s="1044"/>
      <c r="Q227" s="1044"/>
      <c r="R227" s="1024"/>
    </row>
    <row r="228" spans="1:19" ht="14.45" customHeight="1">
      <c r="A228" s="1129" t="s">
        <v>537</v>
      </c>
      <c r="B228" s="67" t="s">
        <v>377</v>
      </c>
      <c r="C228" s="391" t="s">
        <v>378</v>
      </c>
      <c r="D228" s="1026" t="str">
        <f>VLOOKUP($A228,'КРАТКИЙ ПРАЙС СПЛИТЫ'!$A:$M,2,0)</f>
        <v>AS-18UW4RMADB02</v>
      </c>
      <c r="E228" s="1028" t="s">
        <v>1411</v>
      </c>
      <c r="F228" s="1029" t="str">
        <f>VLOOKUP($A228,'КРАТКИЙ ПРАЙС СПЛИТЫ'!$A:$M,3,0)</f>
        <v>5,65(1,8-5,9)</v>
      </c>
      <c r="G228" s="1029" t="str">
        <f>VLOOKUP($A228,'КРАТКИЙ ПРАЙС СПЛИТЫ'!$A:$M,4,0)</f>
        <v>5,95(1,5-6,3)</v>
      </c>
      <c r="H228" s="1030" t="str">
        <f>VLOOKUP($A228,'КРАТКИЙ ПРАЙС СПЛИТЫ'!$A:$M,5,0)</f>
        <v>А/А</v>
      </c>
      <c r="I228" s="1029" t="str">
        <f>VLOOKUP($A228,'КРАТКИЙ ПРАЙС СПЛИТЫ'!$A:$M,6,0)</f>
        <v>28/31/36,5/41,5/45</v>
      </c>
      <c r="J228" s="60" t="str">
        <f>VLOOKUP($A228,'КРАТКИЙ ПРАЙС СПЛИТЫ'!$A:$M,7,0)</f>
        <v>915×315×236 </v>
      </c>
      <c r="K228" s="1049" t="str">
        <f>VLOOKUP($A228,'КРАТКИЙ ПРАЙС СПЛИТЫ'!$A:$M,9,0)</f>
        <v>12,0/29,5</v>
      </c>
      <c r="L228" s="316">
        <f>MROUND(O228*0.3,100)</f>
        <v>27900</v>
      </c>
      <c r="M228" s="316">
        <f>MROUND(P228*0.3,100)</f>
        <v>23600</v>
      </c>
      <c r="N228" s="316">
        <f t="shared" ref="N228" si="150">MROUND(Q228*0.3,100)</f>
        <v>16000</v>
      </c>
      <c r="O228" s="1126">
        <f>VLOOKUP($A228,'КРАТКИЙ ПРАЙС СПЛИТЫ'!$A:$M,10,0)</f>
        <v>92990</v>
      </c>
      <c r="P228" s="1047">
        <f>VLOOKUP($A228,'КРАТКИЙ ПРАЙС СПЛИТЫ'!$A:$M,11,0)</f>
        <v>78790</v>
      </c>
      <c r="Q228" s="1047">
        <f>VLOOKUP($A228,'КРАТКИЙ ПРАЙС СПЛИТЫ'!$A:$M,12,0)</f>
        <v>53400</v>
      </c>
      <c r="R228" s="1024">
        <f>Q228*(1-1*'Скидка '!D$4)</f>
        <v>53400</v>
      </c>
    </row>
    <row r="229" spans="1:19" ht="14.45" customHeight="1">
      <c r="A229" s="1146"/>
      <c r="B229" s="67" t="s">
        <v>379</v>
      </c>
      <c r="C229" s="391" t="s">
        <v>380</v>
      </c>
      <c r="D229" s="1027"/>
      <c r="E229" s="1074"/>
      <c r="F229" s="1029">
        <v>2.1</v>
      </c>
      <c r="G229" s="1029">
        <v>3.1</v>
      </c>
      <c r="H229" s="1030" t="s">
        <v>15</v>
      </c>
      <c r="I229" s="1029"/>
      <c r="J229" s="60" t="str">
        <f>VLOOKUP($A228,'КРАТКИЙ ПРАЙС СПЛИТЫ'!$A:$M,8,0)</f>
        <v>780×540×260</v>
      </c>
      <c r="K229" s="1049" t="s">
        <v>15</v>
      </c>
      <c r="L229" s="316">
        <f>O228-L228</f>
        <v>65090</v>
      </c>
      <c r="M229" s="316">
        <f t="shared" ref="M229" si="151">P228-M228</f>
        <v>55190</v>
      </c>
      <c r="N229" s="316">
        <f t="shared" ref="N229" si="152">Q228-N228</f>
        <v>37400</v>
      </c>
      <c r="O229" s="1126"/>
      <c r="P229" s="1047"/>
      <c r="Q229" s="1047"/>
      <c r="R229" s="1024"/>
    </row>
    <row r="230" spans="1:19" ht="14.45" customHeight="1">
      <c r="A230" s="1130" t="s">
        <v>538</v>
      </c>
      <c r="B230" s="68" t="s">
        <v>381</v>
      </c>
      <c r="C230" s="393" t="s">
        <v>382</v>
      </c>
      <c r="D230" s="1033" t="str">
        <f>VLOOKUP($A230,'КРАТКИЙ ПРАЙС СПЛИТЫ'!$A:$M,2,0)</f>
        <v>AS-24UW4RFBDB00</v>
      </c>
      <c r="E230" s="1035" t="s">
        <v>1411</v>
      </c>
      <c r="F230" s="1036" t="str">
        <f>VLOOKUP($A230,'КРАТКИЙ ПРАЙС СПЛИТЫ'!$A:$M,3,0)</f>
        <v>7,0(1,8-7,5)</v>
      </c>
      <c r="G230" s="1036" t="str">
        <f>VLOOKUP($A230,'КРАТКИЙ ПРАЙС СПЛИТЫ'!$A:$M,4,0)</f>
        <v>7,0(1,9-7,5)</v>
      </c>
      <c r="H230" s="1037" t="str">
        <f>VLOOKUP($A230,'КРАТКИЙ ПРАЙС СПЛИТЫ'!$A:$M,5,0)</f>
        <v>А/А</v>
      </c>
      <c r="I230" s="1036" t="str">
        <f>VLOOKUP($A230,'КРАТКИЙ ПРАЙС СПЛИТЫ'!$A:$M,6,0)</f>
        <v>29,5/31/36,5/41,5/43</v>
      </c>
      <c r="J230" s="59" t="str">
        <f>VLOOKUP($A230,'КРАТКИЙ ПРАЙС СПЛИТЫ'!$A:$M,7,0)</f>
        <v>1085×315×236</v>
      </c>
      <c r="K230" s="1043" t="str">
        <f>VLOOKUP($A230,'КРАТКИЙ ПРАЙС СПЛИТЫ'!$A:$M,9,0)</f>
        <v>15/39</v>
      </c>
      <c r="L230" s="201">
        <f>MROUND(O230*0.3,100)</f>
        <v>34000</v>
      </c>
      <c r="M230" s="201">
        <f>MROUND(P230*0.3,100)</f>
        <v>28800</v>
      </c>
      <c r="N230" s="201">
        <f t="shared" ref="N230" si="153">MROUND(Q230*0.3,100)</f>
        <v>19500</v>
      </c>
      <c r="O230" s="1127">
        <f>VLOOKUP($A230,'КРАТКИЙ ПРАЙС СПЛИТЫ'!$A:$M,10,0)</f>
        <v>113390</v>
      </c>
      <c r="P230" s="1044">
        <f>VLOOKUP($A230,'КРАТКИЙ ПРАЙС СПЛИТЫ'!$A:$M,11,0)</f>
        <v>96090</v>
      </c>
      <c r="Q230" s="1044">
        <f>VLOOKUP($A230,'КРАТКИЙ ПРАЙС СПЛИТЫ'!$A:$M,12,0)</f>
        <v>65100</v>
      </c>
      <c r="R230" s="1024">
        <f>Q230*(1-1*'Скидка '!D$4)</f>
        <v>65100</v>
      </c>
    </row>
    <row r="231" spans="1:19" ht="14.45" customHeight="1">
      <c r="A231" s="1130"/>
      <c r="B231" s="68" t="s">
        <v>383</v>
      </c>
      <c r="C231" s="393" t="s">
        <v>384</v>
      </c>
      <c r="D231" s="1034"/>
      <c r="E231" s="1073"/>
      <c r="F231" s="1036">
        <v>2.1</v>
      </c>
      <c r="G231" s="1036">
        <v>3.1</v>
      </c>
      <c r="H231" s="1037" t="s">
        <v>15</v>
      </c>
      <c r="I231" s="1036"/>
      <c r="J231" s="59" t="str">
        <f>VLOOKUP($A230,'КРАТКИЙ ПРАЙС СПЛИТЫ'!$A:$M,8,0)</f>
        <v>860×650×310</v>
      </c>
      <c r="K231" s="1043" t="s">
        <v>15</v>
      </c>
      <c r="L231" s="201">
        <f>O230-L230</f>
        <v>79390</v>
      </c>
      <c r="M231" s="201">
        <f t="shared" ref="M231" si="154">P230-M230</f>
        <v>67290</v>
      </c>
      <c r="N231" s="201">
        <f t="shared" ref="N231" si="155">Q230-N230</f>
        <v>45600</v>
      </c>
      <c r="O231" s="1127"/>
      <c r="P231" s="1044"/>
      <c r="Q231" s="1044"/>
      <c r="R231" s="1024"/>
    </row>
    <row r="232" spans="1:19" ht="30" customHeight="1">
      <c r="A232" s="670"/>
      <c r="B232" s="70" t="s">
        <v>113</v>
      </c>
      <c r="C232" s="97" t="s">
        <v>114</v>
      </c>
      <c r="D232" s="45" t="s">
        <v>412</v>
      </c>
      <c r="E232" s="592"/>
      <c r="F232" s="1080" t="s">
        <v>539</v>
      </c>
      <c r="G232" s="1081"/>
      <c r="H232" s="1081"/>
      <c r="I232" s="1081"/>
      <c r="J232" s="1081"/>
      <c r="K232" s="954"/>
      <c r="L232" s="51" t="s">
        <v>116</v>
      </c>
      <c r="M232" s="51" t="s">
        <v>37</v>
      </c>
      <c r="N232" s="51" t="s">
        <v>405</v>
      </c>
      <c r="O232" s="45" t="s">
        <v>116</v>
      </c>
      <c r="P232" s="45" t="s">
        <v>37</v>
      </c>
      <c r="Q232" s="45" t="s">
        <v>405</v>
      </c>
      <c r="R232" s="45" t="s">
        <v>55</v>
      </c>
    </row>
    <row r="233" spans="1:19" ht="44.25" customHeight="1">
      <c r="A233" s="671" t="s">
        <v>408</v>
      </c>
      <c r="B233" s="69" t="s">
        <v>408</v>
      </c>
      <c r="C233" s="630" t="s">
        <v>409</v>
      </c>
      <c r="D233" s="631"/>
      <c r="E233" s="631"/>
      <c r="F233" s="1140" t="s">
        <v>540</v>
      </c>
      <c r="G233" s="1142"/>
      <c r="H233" s="1142"/>
      <c r="I233" s="1142"/>
      <c r="J233" s="1141"/>
      <c r="K233" s="1141"/>
      <c r="L233" s="632">
        <f t="shared" ref="L233:M235" si="156">O233</f>
        <v>3990</v>
      </c>
      <c r="M233" s="632">
        <f t="shared" si="156"/>
        <v>3490</v>
      </c>
      <c r="N233" s="632">
        <f>Q233</f>
        <v>2600</v>
      </c>
      <c r="O233" s="633">
        <f>VLOOKUP($A233,'КРАТКИЙ ПРАЙС СПЛИТЫ'!$A:$M,10,0)</f>
        <v>3990</v>
      </c>
      <c r="P233" s="634">
        <f>VLOOKUP($A233,'КРАТКИЙ ПРАЙС СПЛИТЫ'!$A:$M,11,0)</f>
        <v>3490</v>
      </c>
      <c r="Q233" s="634">
        <f>VLOOKUP($A233,'КРАТКИЙ ПРАЙС СПЛИТЫ'!$A:$M,12,0)</f>
        <v>2600</v>
      </c>
      <c r="R233" s="628">
        <f>Q233*(1-1*'Скидка '!D$7)</f>
        <v>2600</v>
      </c>
    </row>
    <row r="234" spans="1:19" ht="61.5" customHeight="1">
      <c r="A234" s="671" t="s">
        <v>543</v>
      </c>
      <c r="B234" s="69" t="s">
        <v>543</v>
      </c>
      <c r="C234" s="830" t="s">
        <v>542</v>
      </c>
      <c r="D234" s="831"/>
      <c r="E234" s="831"/>
      <c r="F234" s="1143" t="s">
        <v>871</v>
      </c>
      <c r="G234" s="1144"/>
      <c r="H234" s="1144"/>
      <c r="I234" s="1144"/>
      <c r="J234" s="1145"/>
      <c r="K234" s="1145"/>
      <c r="L234" s="832">
        <f t="shared" si="156"/>
        <v>11759.999999999998</v>
      </c>
      <c r="M234" s="832">
        <f t="shared" si="156"/>
        <v>10069.5</v>
      </c>
      <c r="N234" s="832">
        <f>Q234</f>
        <v>6900</v>
      </c>
      <c r="O234" s="833">
        <f>VLOOKUP($A234,'КРАТКИЙ ПРАЙС СПЛИТЫ'!$A:$M,10,0)</f>
        <v>11759.999999999998</v>
      </c>
      <c r="P234" s="834">
        <f>VLOOKUP($A234,'КРАТКИЙ ПРАЙС СПЛИТЫ'!$A:$M,11,0)</f>
        <v>10069.5</v>
      </c>
      <c r="Q234" s="834">
        <f>VLOOKUP($A234,'КРАТКИЙ ПРАЙС СПЛИТЫ'!$A:$M,12,0)</f>
        <v>6900</v>
      </c>
      <c r="R234" s="835">
        <f>Q234*(1-1*'Скидка '!D$7)</f>
        <v>6900</v>
      </c>
    </row>
    <row r="235" spans="1:19" ht="61.5" customHeight="1">
      <c r="A235" s="671" t="s">
        <v>302</v>
      </c>
      <c r="B235" s="69" t="s">
        <v>302</v>
      </c>
      <c r="C235" s="630" t="s">
        <v>541</v>
      </c>
      <c r="D235" s="631"/>
      <c r="E235" s="631"/>
      <c r="F235" s="1140" t="s">
        <v>1040</v>
      </c>
      <c r="G235" s="1142"/>
      <c r="H235" s="1142"/>
      <c r="I235" s="1142"/>
      <c r="J235" s="1141"/>
      <c r="K235" s="1141"/>
      <c r="L235" s="632">
        <f t="shared" si="156"/>
        <v>22890</v>
      </c>
      <c r="M235" s="632">
        <f t="shared" si="156"/>
        <v>19624.5</v>
      </c>
      <c r="N235" s="632">
        <f>Q235</f>
        <v>13300</v>
      </c>
      <c r="O235" s="633">
        <f>VLOOKUP($A235,'КРАТКИЙ ПРАЙС СПЛИТЫ'!$A:$M,10,0)</f>
        <v>22890</v>
      </c>
      <c r="P235" s="634">
        <f>VLOOKUP($A235,'КРАТКИЙ ПРАЙС СПЛИТЫ'!$A:$M,11,0)</f>
        <v>19624.5</v>
      </c>
      <c r="Q235" s="634">
        <f>VLOOKUP($A235,'КРАТКИЙ ПРАЙС СПЛИТЫ'!$A:$M,12,0)</f>
        <v>13300</v>
      </c>
      <c r="R235" s="836">
        <f>Q235*(1-1*'Скидка '!D$7)</f>
        <v>13300</v>
      </c>
    </row>
    <row r="236" spans="1:19" ht="61.5" customHeight="1">
      <c r="A236" s="672" t="s">
        <v>1042</v>
      </c>
      <c r="B236" s="33" t="s">
        <v>1042</v>
      </c>
      <c r="C236" s="638" t="s">
        <v>872</v>
      </c>
      <c r="D236" s="639"/>
      <c r="E236" s="639"/>
      <c r="F236" s="1152" t="s">
        <v>1826</v>
      </c>
      <c r="G236" s="1153"/>
      <c r="H236" s="1153"/>
      <c r="I236" s="1153"/>
      <c r="J236" s="1153"/>
      <c r="K236" s="1153"/>
      <c r="L236" s="640">
        <v>5490</v>
      </c>
      <c r="M236" s="640">
        <v>4990</v>
      </c>
      <c r="N236" s="640">
        <v>3300</v>
      </c>
      <c r="O236" s="641">
        <f>VLOOKUP($A236,'КРАТКИЙ ПРАЙС СПЛИТЫ'!$A:$M,10,0)</f>
        <v>8399.9999999999982</v>
      </c>
      <c r="P236" s="642">
        <f>VLOOKUP($A236,'КРАТКИЙ ПРАЙС СПЛИТЫ'!$A:$M,11,0)</f>
        <v>7234.4999999999991</v>
      </c>
      <c r="Q236" s="642">
        <f>VLOOKUP($A236,'КРАТКИЙ ПРАЙС СПЛИТЫ'!$A:$M,12,0)</f>
        <v>4900</v>
      </c>
      <c r="R236" s="836">
        <f>Q236*(1-1*'Скидка '!D$7)</f>
        <v>4900</v>
      </c>
    </row>
    <row r="237" spans="1:19" ht="61.5" customHeight="1">
      <c r="A237" s="672" t="s">
        <v>2064</v>
      </c>
      <c r="B237" s="33" t="s">
        <v>2064</v>
      </c>
      <c r="C237" s="635" t="s">
        <v>976</v>
      </c>
      <c r="D237" s="636"/>
      <c r="E237" s="636"/>
      <c r="F237" s="1140" t="s">
        <v>977</v>
      </c>
      <c r="G237" s="1141"/>
      <c r="H237" s="1141"/>
      <c r="I237" s="1141"/>
      <c r="J237" s="1141"/>
      <c r="K237" s="1141"/>
      <c r="L237" s="637">
        <v>1500</v>
      </c>
      <c r="M237" s="637">
        <v>1250</v>
      </c>
      <c r="N237" s="637">
        <v>750</v>
      </c>
      <c r="O237" s="633" t="e">
        <f>VLOOKUP($A237,'КРАТКИЙ ПРАЙС СПЛИТЫ'!$A:$M,10,0)</f>
        <v>#N/A</v>
      </c>
      <c r="P237" s="634" t="e">
        <f>VLOOKUP($A237,'КРАТКИЙ ПРАЙС СПЛИТЫ'!$A:$M,11,0)</f>
        <v>#N/A</v>
      </c>
      <c r="Q237" s="634" t="e">
        <f>VLOOKUP($A237,'КРАТКИЙ ПРАЙС СПЛИТЫ'!$A:$M,12,0)</f>
        <v>#N/A</v>
      </c>
      <c r="R237" s="836" t="e">
        <f>Q237*(1-1*'Скидка '!D$7)</f>
        <v>#N/A</v>
      </c>
    </row>
    <row r="238" spans="1:19" ht="61.5" customHeight="1">
      <c r="A238" s="671"/>
      <c r="B238" s="69"/>
      <c r="C238" s="837" t="s">
        <v>2036</v>
      </c>
      <c r="D238" s="838"/>
      <c r="E238" s="838"/>
      <c r="F238" s="1155" t="s">
        <v>2037</v>
      </c>
      <c r="G238" s="1156"/>
      <c r="H238" s="1156"/>
      <c r="I238" s="1156"/>
      <c r="J238" s="1156"/>
      <c r="K238" s="1157"/>
      <c r="L238" s="840">
        <v>17900</v>
      </c>
      <c r="M238" s="840">
        <v>14900</v>
      </c>
      <c r="N238" s="839">
        <v>8730</v>
      </c>
      <c r="O238" s="840">
        <v>17900</v>
      </c>
      <c r="P238" s="840">
        <v>14900</v>
      </c>
      <c r="Q238" s="839">
        <v>8730</v>
      </c>
      <c r="R238" s="836">
        <f>Q238*(1-1*'Скидка '!D$7)</f>
        <v>8730</v>
      </c>
      <c r="S238" s="44"/>
    </row>
    <row r="239" spans="1:19" ht="111" customHeight="1">
      <c r="A239" s="673"/>
      <c r="B239" s="609"/>
      <c r="C239" s="179"/>
      <c r="D239" s="180"/>
      <c r="E239" s="180"/>
      <c r="F239" s="180"/>
      <c r="G239" s="180"/>
      <c r="H239" s="180"/>
      <c r="I239" s="180"/>
      <c r="J239" s="180"/>
      <c r="K239" s="402"/>
      <c r="L239" s="629"/>
      <c r="M239" s="629"/>
      <c r="N239" s="629"/>
      <c r="O239" s="181"/>
      <c r="P239" s="1151"/>
      <c r="Q239" s="1151"/>
      <c r="R239" s="521"/>
    </row>
    <row r="240" spans="1:19" ht="9.75" customHeight="1"/>
    <row r="241" ht="9.75" customHeight="1"/>
    <row r="242" ht="9.75" customHeight="1"/>
  </sheetData>
  <mergeCells count="796">
    <mergeCell ref="D26:D27"/>
    <mergeCell ref="F26:F27"/>
    <mergeCell ref="G26:G27"/>
    <mergeCell ref="H26:H27"/>
    <mergeCell ref="I26:I27"/>
    <mergeCell ref="K26:K27"/>
    <mergeCell ref="A26:A27"/>
    <mergeCell ref="Q16:Q17"/>
    <mergeCell ref="R16:R17"/>
    <mergeCell ref="A16:A17"/>
    <mergeCell ref="D16:D17"/>
    <mergeCell ref="F16:F17"/>
    <mergeCell ref="G16:G17"/>
    <mergeCell ref="H16:H17"/>
    <mergeCell ref="I16:I17"/>
    <mergeCell ref="K16:K17"/>
    <mergeCell ref="O16:O17"/>
    <mergeCell ref="P16:P17"/>
    <mergeCell ref="F238:K238"/>
    <mergeCell ref="E208:E209"/>
    <mergeCell ref="E210:E211"/>
    <mergeCell ref="E212:E213"/>
    <mergeCell ref="A98:A99"/>
    <mergeCell ref="A100:A101"/>
    <mergeCell ref="D98:D99"/>
    <mergeCell ref="D100:D101"/>
    <mergeCell ref="D109:D110"/>
    <mergeCell ref="D111:D112"/>
    <mergeCell ref="A125:A126"/>
    <mergeCell ref="D125:D126"/>
    <mergeCell ref="D149:D150"/>
    <mergeCell ref="A155:A156"/>
    <mergeCell ref="D155:D156"/>
    <mergeCell ref="D181:D182"/>
    <mergeCell ref="A206:A207"/>
    <mergeCell ref="D206:D207"/>
    <mergeCell ref="A162:A163"/>
    <mergeCell ref="D162:D163"/>
    <mergeCell ref="A166:A167"/>
    <mergeCell ref="D166:D167"/>
    <mergeCell ref="A164:A165"/>
    <mergeCell ref="A192:A193"/>
    <mergeCell ref="H196:H197"/>
    <mergeCell ref="I196:I197"/>
    <mergeCell ref="K196:K197"/>
    <mergeCell ref="H162:H163"/>
    <mergeCell ref="I162:I163"/>
    <mergeCell ref="K162:K163"/>
    <mergeCell ref="I192:I193"/>
    <mergeCell ref="K192:K193"/>
    <mergeCell ref="I98:I99"/>
    <mergeCell ref="H177:H178"/>
    <mergeCell ref="I177:I178"/>
    <mergeCell ref="K177:K178"/>
    <mergeCell ref="K98:K99"/>
    <mergeCell ref="F100:F101"/>
    <mergeCell ref="G100:G101"/>
    <mergeCell ref="H100:H101"/>
    <mergeCell ref="I100:I101"/>
    <mergeCell ref="K100:K101"/>
    <mergeCell ref="I125:I126"/>
    <mergeCell ref="F155:F156"/>
    <mergeCell ref="G155:G156"/>
    <mergeCell ref="H155:H156"/>
    <mergeCell ref="I155:I156"/>
    <mergeCell ref="K125:K126"/>
    <mergeCell ref="K155:K156"/>
    <mergeCell ref="K157:K158"/>
    <mergeCell ref="H149:H150"/>
    <mergeCell ref="I149:I150"/>
    <mergeCell ref="E226:E227"/>
    <mergeCell ref="E224:E225"/>
    <mergeCell ref="E222:E223"/>
    <mergeCell ref="S109:S110"/>
    <mergeCell ref="S111:S112"/>
    <mergeCell ref="Q102:R102"/>
    <mergeCell ref="Q103:R103"/>
    <mergeCell ref="Q109:Q110"/>
    <mergeCell ref="R109:R110"/>
    <mergeCell ref="Q118:R118"/>
    <mergeCell ref="Q119:R119"/>
    <mergeCell ref="R125:R126"/>
    <mergeCell ref="I222:I223"/>
    <mergeCell ref="O222:O223"/>
    <mergeCell ref="P222:P223"/>
    <mergeCell ref="Q222:Q223"/>
    <mergeCell ref="K179:K180"/>
    <mergeCell ref="O179:O180"/>
    <mergeCell ref="P179:P180"/>
    <mergeCell ref="Q179:Q180"/>
    <mergeCell ref="K183:K184"/>
    <mergeCell ref="O183:O184"/>
    <mergeCell ref="O226:O227"/>
    <mergeCell ref="P226:P227"/>
    <mergeCell ref="F236:K236"/>
    <mergeCell ref="Q28:R28"/>
    <mergeCell ref="Q29:R29"/>
    <mergeCell ref="P35:P36"/>
    <mergeCell ref="Q35:Q36"/>
    <mergeCell ref="I52:I53"/>
    <mergeCell ref="I32:I33"/>
    <mergeCell ref="O62:O63"/>
    <mergeCell ref="P62:P63"/>
    <mergeCell ref="Q62:Q63"/>
    <mergeCell ref="O73:O74"/>
    <mergeCell ref="P73:P74"/>
    <mergeCell ref="Q73:Q74"/>
    <mergeCell ref="K73:K74"/>
    <mergeCell ref="F125:F126"/>
    <mergeCell ref="G125:G126"/>
    <mergeCell ref="H125:H126"/>
    <mergeCell ref="I109:I110"/>
    <mergeCell ref="F206:F207"/>
    <mergeCell ref="G206:G207"/>
    <mergeCell ref="H206:H207"/>
    <mergeCell ref="F188:F189"/>
    <mergeCell ref="G188:G189"/>
    <mergeCell ref="H188:H189"/>
    <mergeCell ref="A35:A36"/>
    <mergeCell ref="D35:D36"/>
    <mergeCell ref="F35:F36"/>
    <mergeCell ref="G35:G36"/>
    <mergeCell ref="H35:H36"/>
    <mergeCell ref="Q111:Q112"/>
    <mergeCell ref="R111:R112"/>
    <mergeCell ref="A109:A110"/>
    <mergeCell ref="A111:A112"/>
    <mergeCell ref="R39:R40"/>
    <mergeCell ref="A37:A38"/>
    <mergeCell ref="D37:D38"/>
    <mergeCell ref="F37:F38"/>
    <mergeCell ref="G37:G38"/>
    <mergeCell ref="H37:H38"/>
    <mergeCell ref="I37:I38"/>
    <mergeCell ref="O37:O38"/>
    <mergeCell ref="P37:P38"/>
    <mergeCell ref="Q37:Q38"/>
    <mergeCell ref="O60:O61"/>
    <mergeCell ref="P60:P61"/>
    <mergeCell ref="Q60:Q61"/>
    <mergeCell ref="I35:I36"/>
    <mergeCell ref="O35:O36"/>
    <mergeCell ref="P239:Q239"/>
    <mergeCell ref="C1:I1"/>
    <mergeCell ref="J1:K1"/>
    <mergeCell ref="P2:Q2"/>
    <mergeCell ref="P3:P4"/>
    <mergeCell ref="O39:O40"/>
    <mergeCell ref="P39:P40"/>
    <mergeCell ref="Q39:Q40"/>
    <mergeCell ref="K35:K36"/>
    <mergeCell ref="Q48:R48"/>
    <mergeCell ref="Q49:R49"/>
    <mergeCell ref="R60:R61"/>
    <mergeCell ref="R62:R63"/>
    <mergeCell ref="Q64:R64"/>
    <mergeCell ref="Q65:R65"/>
    <mergeCell ref="R71:R72"/>
    <mergeCell ref="O111:O112"/>
    <mergeCell ref="P111:P112"/>
    <mergeCell ref="R35:R36"/>
    <mergeCell ref="R37:R38"/>
    <mergeCell ref="Q5:R5"/>
    <mergeCell ref="Q6:R6"/>
    <mergeCell ref="Q12:Q13"/>
    <mergeCell ref="R12:R13"/>
    <mergeCell ref="A12:A13"/>
    <mergeCell ref="D12:D13"/>
    <mergeCell ref="F12:F13"/>
    <mergeCell ref="G12:G13"/>
    <mergeCell ref="H12:H13"/>
    <mergeCell ref="I12:I13"/>
    <mergeCell ref="K12:K13"/>
    <mergeCell ref="O12:O13"/>
    <mergeCell ref="P12:P13"/>
    <mergeCell ref="A3:A4"/>
    <mergeCell ref="B3:B4"/>
    <mergeCell ref="C3:C4"/>
    <mergeCell ref="D3:D4"/>
    <mergeCell ref="F3:G3"/>
    <mergeCell ref="H3:H4"/>
    <mergeCell ref="I3:I4"/>
    <mergeCell ref="K3:K4"/>
    <mergeCell ref="O3:O4"/>
    <mergeCell ref="E3:E4"/>
    <mergeCell ref="A39:A40"/>
    <mergeCell ref="D39:D40"/>
    <mergeCell ref="F39:F40"/>
    <mergeCell ref="G39:G40"/>
    <mergeCell ref="H39:H40"/>
    <mergeCell ref="I39:I40"/>
    <mergeCell ref="G60:G61"/>
    <mergeCell ref="H60:H61"/>
    <mergeCell ref="I60:I61"/>
    <mergeCell ref="A55:A56"/>
    <mergeCell ref="D55:D56"/>
    <mergeCell ref="F55:F56"/>
    <mergeCell ref="G55:G56"/>
    <mergeCell ref="H55:H56"/>
    <mergeCell ref="A71:A72"/>
    <mergeCell ref="D71:D72"/>
    <mergeCell ref="F71:F72"/>
    <mergeCell ref="G71:G72"/>
    <mergeCell ref="H71:H72"/>
    <mergeCell ref="I71:I72"/>
    <mergeCell ref="K71:K72"/>
    <mergeCell ref="A60:A61"/>
    <mergeCell ref="D60:D61"/>
    <mergeCell ref="F60:F61"/>
    <mergeCell ref="A62:A63"/>
    <mergeCell ref="D62:D63"/>
    <mergeCell ref="F62:F63"/>
    <mergeCell ref="G62:G63"/>
    <mergeCell ref="H62:H63"/>
    <mergeCell ref="I62:I63"/>
    <mergeCell ref="A84:A85"/>
    <mergeCell ref="D84:D85"/>
    <mergeCell ref="F84:F85"/>
    <mergeCell ref="G84:G85"/>
    <mergeCell ref="H84:H85"/>
    <mergeCell ref="I84:I85"/>
    <mergeCell ref="A73:A74"/>
    <mergeCell ref="D73:D74"/>
    <mergeCell ref="F73:F74"/>
    <mergeCell ref="G73:G74"/>
    <mergeCell ref="H73:H74"/>
    <mergeCell ref="I73:I74"/>
    <mergeCell ref="A82:A83"/>
    <mergeCell ref="D82:D83"/>
    <mergeCell ref="F82:F83"/>
    <mergeCell ref="G82:G83"/>
    <mergeCell ref="H82:H83"/>
    <mergeCell ref="I82:I83"/>
    <mergeCell ref="O82:O83"/>
    <mergeCell ref="P82:P83"/>
    <mergeCell ref="K82:K83"/>
    <mergeCell ref="A131:A132"/>
    <mergeCell ref="D131:D132"/>
    <mergeCell ref="F131:F132"/>
    <mergeCell ref="H129:H130"/>
    <mergeCell ref="I129:I130"/>
    <mergeCell ref="F129:F130"/>
    <mergeCell ref="G129:G130"/>
    <mergeCell ref="A129:A130"/>
    <mergeCell ref="D129:D130"/>
    <mergeCell ref="D224:D225"/>
    <mergeCell ref="A222:A223"/>
    <mergeCell ref="D222:D223"/>
    <mergeCell ref="F222:F223"/>
    <mergeCell ref="G222:G223"/>
    <mergeCell ref="A224:A225"/>
    <mergeCell ref="A220:A221"/>
    <mergeCell ref="D220:D221"/>
    <mergeCell ref="F220:F221"/>
    <mergeCell ref="G220:G221"/>
    <mergeCell ref="E220:E221"/>
    <mergeCell ref="A149:A150"/>
    <mergeCell ref="F149:F150"/>
    <mergeCell ref="G149:G150"/>
    <mergeCell ref="E206:E207"/>
    <mergeCell ref="F162:F163"/>
    <mergeCell ref="G162:G163"/>
    <mergeCell ref="O125:O126"/>
    <mergeCell ref="P125:P126"/>
    <mergeCell ref="Q125:Q126"/>
    <mergeCell ref="A127:A128"/>
    <mergeCell ref="D127:D128"/>
    <mergeCell ref="F127:F128"/>
    <mergeCell ref="G127:G128"/>
    <mergeCell ref="H127:H128"/>
    <mergeCell ref="I127:I128"/>
    <mergeCell ref="O127:O128"/>
    <mergeCell ref="P127:P128"/>
    <mergeCell ref="Q127:Q128"/>
    <mergeCell ref="A151:A152"/>
    <mergeCell ref="D151:D152"/>
    <mergeCell ref="F151:F152"/>
    <mergeCell ref="G151:G152"/>
    <mergeCell ref="H151:H152"/>
    <mergeCell ref="I151:I152"/>
    <mergeCell ref="O220:O221"/>
    <mergeCell ref="P220:P221"/>
    <mergeCell ref="Q220:Q221"/>
    <mergeCell ref="R222:R223"/>
    <mergeCell ref="Q183:Q184"/>
    <mergeCell ref="O129:O130"/>
    <mergeCell ref="O153:O154"/>
    <mergeCell ref="P153:P154"/>
    <mergeCell ref="Q153:Q154"/>
    <mergeCell ref="R153:R154"/>
    <mergeCell ref="O157:O158"/>
    <mergeCell ref="P131:P132"/>
    <mergeCell ref="Q131:Q132"/>
    <mergeCell ref="R179:R180"/>
    <mergeCell ref="O151:O152"/>
    <mergeCell ref="P151:P152"/>
    <mergeCell ref="Q151:Q152"/>
    <mergeCell ref="P183:P184"/>
    <mergeCell ref="Q170:R170"/>
    <mergeCell ref="Q171:R171"/>
    <mergeCell ref="O177:O178"/>
    <mergeCell ref="P177:P178"/>
    <mergeCell ref="Q177:Q178"/>
    <mergeCell ref="R177:R178"/>
    <mergeCell ref="D228:D229"/>
    <mergeCell ref="O228:O229"/>
    <mergeCell ref="P228:P229"/>
    <mergeCell ref="Q228:Q229"/>
    <mergeCell ref="R228:R229"/>
    <mergeCell ref="R224:R225"/>
    <mergeCell ref="R210:R211"/>
    <mergeCell ref="R212:R213"/>
    <mergeCell ref="I157:I158"/>
    <mergeCell ref="I183:I184"/>
    <mergeCell ref="Q198:R198"/>
    <mergeCell ref="Q199:R199"/>
    <mergeCell ref="Q204:Q205"/>
    <mergeCell ref="R204:R205"/>
    <mergeCell ref="Q206:Q207"/>
    <mergeCell ref="R206:R207"/>
    <mergeCell ref="Q208:Q209"/>
    <mergeCell ref="R226:R227"/>
    <mergeCell ref="Q214:R214"/>
    <mergeCell ref="Q181:Q182"/>
    <mergeCell ref="H224:H225"/>
    <mergeCell ref="I224:I225"/>
    <mergeCell ref="H222:H223"/>
    <mergeCell ref="G185:G186"/>
    <mergeCell ref="A230:A231"/>
    <mergeCell ref="D230:D231"/>
    <mergeCell ref="F230:F231"/>
    <mergeCell ref="G230:G231"/>
    <mergeCell ref="H230:H231"/>
    <mergeCell ref="I230:I231"/>
    <mergeCell ref="O230:O231"/>
    <mergeCell ref="P230:P231"/>
    <mergeCell ref="Q230:Q231"/>
    <mergeCell ref="R230:R231"/>
    <mergeCell ref="A228:A229"/>
    <mergeCell ref="K228:K229"/>
    <mergeCell ref="K230:K231"/>
    <mergeCell ref="E228:E229"/>
    <mergeCell ref="E230:E231"/>
    <mergeCell ref="A153:A154"/>
    <mergeCell ref="D153:D154"/>
    <mergeCell ref="F153:F154"/>
    <mergeCell ref="G153:G154"/>
    <mergeCell ref="H153:H154"/>
    <mergeCell ref="I153:I154"/>
    <mergeCell ref="F228:F229"/>
    <mergeCell ref="G228:G229"/>
    <mergeCell ref="H228:H229"/>
    <mergeCell ref="I228:I229"/>
    <mergeCell ref="A226:A227"/>
    <mergeCell ref="D226:D227"/>
    <mergeCell ref="F226:F227"/>
    <mergeCell ref="G226:G227"/>
    <mergeCell ref="F179:F180"/>
    <mergeCell ref="G179:G180"/>
    <mergeCell ref="D185:D186"/>
    <mergeCell ref="F185:F186"/>
    <mergeCell ref="F210:F211"/>
    <mergeCell ref="G210:G211"/>
    <mergeCell ref="A177:A178"/>
    <mergeCell ref="A179:A180"/>
    <mergeCell ref="A181:A182"/>
    <mergeCell ref="A157:A158"/>
    <mergeCell ref="D157:D158"/>
    <mergeCell ref="F157:F158"/>
    <mergeCell ref="G157:G158"/>
    <mergeCell ref="D183:D184"/>
    <mergeCell ref="F183:F184"/>
    <mergeCell ref="G183:G184"/>
    <mergeCell ref="D179:D180"/>
    <mergeCell ref="D177:D178"/>
    <mergeCell ref="F177:F178"/>
    <mergeCell ref="G177:G178"/>
    <mergeCell ref="A188:A189"/>
    <mergeCell ref="D188:D189"/>
    <mergeCell ref="E204:E205"/>
    <mergeCell ref="F192:F193"/>
    <mergeCell ref="G192:G193"/>
    <mergeCell ref="F196:F197"/>
    <mergeCell ref="G196:G197"/>
    <mergeCell ref="Q226:Q227"/>
    <mergeCell ref="K131:K132"/>
    <mergeCell ref="H220:H221"/>
    <mergeCell ref="I220:I221"/>
    <mergeCell ref="H204:H205"/>
    <mergeCell ref="H185:H186"/>
    <mergeCell ref="I185:I186"/>
    <mergeCell ref="H210:H211"/>
    <mergeCell ref="I210:I211"/>
    <mergeCell ref="K210:K211"/>
    <mergeCell ref="H226:H227"/>
    <mergeCell ref="H157:H158"/>
    <mergeCell ref="H183:H184"/>
    <mergeCell ref="Q224:Q225"/>
    <mergeCell ref="Q210:Q211"/>
    <mergeCell ref="Q212:Q213"/>
    <mergeCell ref="O212:O213"/>
    <mergeCell ref="P212:P213"/>
    <mergeCell ref="P157:P158"/>
    <mergeCell ref="Q157:Q158"/>
    <mergeCell ref="Q215:R215"/>
    <mergeCell ref="R220:R221"/>
    <mergeCell ref="O224:O225"/>
    <mergeCell ref="P224:P225"/>
    <mergeCell ref="F237:K237"/>
    <mergeCell ref="K127:K128"/>
    <mergeCell ref="K129:K130"/>
    <mergeCell ref="F233:K233"/>
    <mergeCell ref="F232:K232"/>
    <mergeCell ref="F234:K234"/>
    <mergeCell ref="F235:K235"/>
    <mergeCell ref="O181:O182"/>
    <mergeCell ref="P181:P182"/>
    <mergeCell ref="K220:K221"/>
    <mergeCell ref="K222:K223"/>
    <mergeCell ref="K224:K225"/>
    <mergeCell ref="K226:K227"/>
    <mergeCell ref="I226:I227"/>
    <mergeCell ref="H131:H132"/>
    <mergeCell ref="G131:G132"/>
    <mergeCell ref="F181:F182"/>
    <mergeCell ref="G181:G182"/>
    <mergeCell ref="H181:H182"/>
    <mergeCell ref="I181:I182"/>
    <mergeCell ref="K181:K182"/>
    <mergeCell ref="F224:F225"/>
    <mergeCell ref="G224:G225"/>
    <mergeCell ref="G204:G205"/>
    <mergeCell ref="Q14:Q15"/>
    <mergeCell ref="R14:R15"/>
    <mergeCell ref="Q18:R18"/>
    <mergeCell ref="Q19:R19"/>
    <mergeCell ref="A24:A25"/>
    <mergeCell ref="D24:D25"/>
    <mergeCell ref="F24:F25"/>
    <mergeCell ref="G24:G25"/>
    <mergeCell ref="H24:H25"/>
    <mergeCell ref="I24:I25"/>
    <mergeCell ref="K24:K25"/>
    <mergeCell ref="O24:O25"/>
    <mergeCell ref="P24:P25"/>
    <mergeCell ref="Q24:Q25"/>
    <mergeCell ref="R24:R25"/>
    <mergeCell ref="A14:A15"/>
    <mergeCell ref="D14:D15"/>
    <mergeCell ref="F14:F15"/>
    <mergeCell ref="G14:G15"/>
    <mergeCell ref="H14:H15"/>
    <mergeCell ref="I14:I15"/>
    <mergeCell ref="K14:K15"/>
    <mergeCell ref="O14:O15"/>
    <mergeCell ref="P14:P15"/>
    <mergeCell ref="K37:K38"/>
    <mergeCell ref="K39:K40"/>
    <mergeCell ref="K60:K61"/>
    <mergeCell ref="K62:K63"/>
    <mergeCell ref="R155:R156"/>
    <mergeCell ref="R157:R158"/>
    <mergeCell ref="I131:I132"/>
    <mergeCell ref="O131:O132"/>
    <mergeCell ref="O155:O156"/>
    <mergeCell ref="P155:P156"/>
    <mergeCell ref="Q155:Q156"/>
    <mergeCell ref="O149:O150"/>
    <mergeCell ref="P149:P150"/>
    <mergeCell ref="Q149:Q150"/>
    <mergeCell ref="K149:K150"/>
    <mergeCell ref="K151:K152"/>
    <mergeCell ref="K153:K154"/>
    <mergeCell ref="R151:R152"/>
    <mergeCell ref="Q142:R142"/>
    <mergeCell ref="R127:R128"/>
    <mergeCell ref="P129:P130"/>
    <mergeCell ref="Q129:Q130"/>
    <mergeCell ref="R129:R130"/>
    <mergeCell ref="R131:R132"/>
    <mergeCell ref="I122:I123"/>
    <mergeCell ref="S71:S72"/>
    <mergeCell ref="S73:S74"/>
    <mergeCell ref="R84:R85"/>
    <mergeCell ref="R73:R74"/>
    <mergeCell ref="Q75:R75"/>
    <mergeCell ref="Q76:R76"/>
    <mergeCell ref="R82:R83"/>
    <mergeCell ref="P100:P101"/>
    <mergeCell ref="Q100:Q101"/>
    <mergeCell ref="S98:S99"/>
    <mergeCell ref="S100:S101"/>
    <mergeCell ref="Q91:R91"/>
    <mergeCell ref="Q92:R92"/>
    <mergeCell ref="R98:R99"/>
    <mergeCell ref="R100:R101"/>
    <mergeCell ref="O98:O99"/>
    <mergeCell ref="P98:P99"/>
    <mergeCell ref="Q98:Q99"/>
    <mergeCell ref="O100:O101"/>
    <mergeCell ref="Q89:Q90"/>
    <mergeCell ref="R89:R90"/>
    <mergeCell ref="K84:K85"/>
    <mergeCell ref="P109:P110"/>
    <mergeCell ref="R208:R209"/>
    <mergeCell ref="I179:I180"/>
    <mergeCell ref="I204:I205"/>
    <mergeCell ref="K204:K205"/>
    <mergeCell ref="O204:O205"/>
    <mergeCell ref="P204:P205"/>
    <mergeCell ref="O160:O161"/>
    <mergeCell ref="R188:R189"/>
    <mergeCell ref="Q194:Q195"/>
    <mergeCell ref="R194:R195"/>
    <mergeCell ref="Q196:Q197"/>
    <mergeCell ref="R196:R197"/>
    <mergeCell ref="I206:I207"/>
    <mergeCell ref="K206:K207"/>
    <mergeCell ref="O206:O207"/>
    <mergeCell ref="P206:P207"/>
    <mergeCell ref="I188:I189"/>
    <mergeCell ref="K188:K189"/>
    <mergeCell ref="O188:O189"/>
    <mergeCell ref="P188:P189"/>
    <mergeCell ref="Q190:Q191"/>
    <mergeCell ref="R190:R191"/>
    <mergeCell ref="R164:R165"/>
    <mergeCell ref="Q188:Q189"/>
    <mergeCell ref="O210:O211"/>
    <mergeCell ref="P210:P211"/>
    <mergeCell ref="Q143:R143"/>
    <mergeCell ref="R149:R150"/>
    <mergeCell ref="R181:R182"/>
    <mergeCell ref="R183:R184"/>
    <mergeCell ref="R185:R186"/>
    <mergeCell ref="H179:H180"/>
    <mergeCell ref="O208:O209"/>
    <mergeCell ref="P208:P209"/>
    <mergeCell ref="H160:H161"/>
    <mergeCell ref="I160:I161"/>
    <mergeCell ref="K160:K161"/>
    <mergeCell ref="K185:K186"/>
    <mergeCell ref="O185:O186"/>
    <mergeCell ref="P185:P186"/>
    <mergeCell ref="Q185:Q186"/>
    <mergeCell ref="P160:P161"/>
    <mergeCell ref="Q160:Q161"/>
    <mergeCell ref="R160:R161"/>
    <mergeCell ref="Q162:Q163"/>
    <mergeCell ref="R162:R163"/>
    <mergeCell ref="O164:O165"/>
    <mergeCell ref="Q164:Q165"/>
    <mergeCell ref="A57:A58"/>
    <mergeCell ref="D57:D58"/>
    <mergeCell ref="K57:K58"/>
    <mergeCell ref="A212:A213"/>
    <mergeCell ref="D212:D213"/>
    <mergeCell ref="F212:F213"/>
    <mergeCell ref="G212:G213"/>
    <mergeCell ref="H212:H213"/>
    <mergeCell ref="I212:I213"/>
    <mergeCell ref="K212:K213"/>
    <mergeCell ref="A208:A209"/>
    <mergeCell ref="D208:D209"/>
    <mergeCell ref="F208:F209"/>
    <mergeCell ref="G208:G209"/>
    <mergeCell ref="H208:H209"/>
    <mergeCell ref="I208:I209"/>
    <mergeCell ref="K208:K209"/>
    <mergeCell ref="A204:A205"/>
    <mergeCell ref="D204:D205"/>
    <mergeCell ref="F204:F205"/>
    <mergeCell ref="A210:A211"/>
    <mergeCell ref="D210:D211"/>
    <mergeCell ref="A196:A197"/>
    <mergeCell ref="D196:D197"/>
    <mergeCell ref="Q134:Q135"/>
    <mergeCell ref="R134:R135"/>
    <mergeCell ref="A136:A137"/>
    <mergeCell ref="D136:D137"/>
    <mergeCell ref="F136:F137"/>
    <mergeCell ref="G136:G137"/>
    <mergeCell ref="H136:H137"/>
    <mergeCell ref="I136:I137"/>
    <mergeCell ref="K136:K137"/>
    <mergeCell ref="O136:O137"/>
    <mergeCell ref="P136:P137"/>
    <mergeCell ref="Q136:Q137"/>
    <mergeCell ref="R136:R137"/>
    <mergeCell ref="A134:A135"/>
    <mergeCell ref="D134:D135"/>
    <mergeCell ref="F134:F135"/>
    <mergeCell ref="G134:G135"/>
    <mergeCell ref="H134:H135"/>
    <mergeCell ref="I134:I135"/>
    <mergeCell ref="K134:K135"/>
    <mergeCell ref="O134:O135"/>
    <mergeCell ref="P134:P135"/>
    <mergeCell ref="Q138:Q139"/>
    <mergeCell ref="R138:R139"/>
    <mergeCell ref="A140:A141"/>
    <mergeCell ref="D140:D141"/>
    <mergeCell ref="F140:F141"/>
    <mergeCell ref="G140:G141"/>
    <mergeCell ref="H140:H141"/>
    <mergeCell ref="I140:I141"/>
    <mergeCell ref="K140:K141"/>
    <mergeCell ref="O140:O141"/>
    <mergeCell ref="P140:P141"/>
    <mergeCell ref="Q140:Q141"/>
    <mergeCell ref="R140:R141"/>
    <mergeCell ref="A138:A139"/>
    <mergeCell ref="D138:D139"/>
    <mergeCell ref="F138:F139"/>
    <mergeCell ref="G138:G139"/>
    <mergeCell ref="H138:H139"/>
    <mergeCell ref="I138:I139"/>
    <mergeCell ref="K138:K139"/>
    <mergeCell ref="O138:O139"/>
    <mergeCell ref="P138:P139"/>
    <mergeCell ref="O162:O163"/>
    <mergeCell ref="P162:P163"/>
    <mergeCell ref="A160:A161"/>
    <mergeCell ref="D160:D161"/>
    <mergeCell ref="F160:F161"/>
    <mergeCell ref="G160:G161"/>
    <mergeCell ref="Q168:Q169"/>
    <mergeCell ref="R168:R169"/>
    <mergeCell ref="F166:F167"/>
    <mergeCell ref="G166:G167"/>
    <mergeCell ref="H166:H167"/>
    <mergeCell ref="I166:I167"/>
    <mergeCell ref="K166:K167"/>
    <mergeCell ref="O166:O167"/>
    <mergeCell ref="P166:P167"/>
    <mergeCell ref="Q166:Q167"/>
    <mergeCell ref="R166:R167"/>
    <mergeCell ref="D164:D165"/>
    <mergeCell ref="F164:F165"/>
    <mergeCell ref="G164:G165"/>
    <mergeCell ref="H164:H165"/>
    <mergeCell ref="I164:I165"/>
    <mergeCell ref="K164:K165"/>
    <mergeCell ref="P164:P165"/>
    <mergeCell ref="O192:O193"/>
    <mergeCell ref="P192:P193"/>
    <mergeCell ref="Q192:Q193"/>
    <mergeCell ref="R192:R193"/>
    <mergeCell ref="A190:A191"/>
    <mergeCell ref="D190:D191"/>
    <mergeCell ref="F190:F191"/>
    <mergeCell ref="G190:G191"/>
    <mergeCell ref="H190:H191"/>
    <mergeCell ref="I190:I191"/>
    <mergeCell ref="K190:K191"/>
    <mergeCell ref="O190:O191"/>
    <mergeCell ref="P190:P191"/>
    <mergeCell ref="D192:D193"/>
    <mergeCell ref="H192:H193"/>
    <mergeCell ref="O196:O197"/>
    <mergeCell ref="P196:P197"/>
    <mergeCell ref="O42:O43"/>
    <mergeCell ref="P42:P43"/>
    <mergeCell ref="A194:A195"/>
    <mergeCell ref="D194:D195"/>
    <mergeCell ref="F194:F195"/>
    <mergeCell ref="G194:G195"/>
    <mergeCell ref="H194:H195"/>
    <mergeCell ref="I194:I195"/>
    <mergeCell ref="K194:K195"/>
    <mergeCell ref="O194:O195"/>
    <mergeCell ref="P194:P195"/>
    <mergeCell ref="A183:A184"/>
    <mergeCell ref="A185:A186"/>
    <mergeCell ref="A168:A169"/>
    <mergeCell ref="D168:D169"/>
    <mergeCell ref="F168:F169"/>
    <mergeCell ref="G168:G169"/>
    <mergeCell ref="H168:H169"/>
    <mergeCell ref="I168:I169"/>
    <mergeCell ref="K168:K169"/>
    <mergeCell ref="O168:O169"/>
    <mergeCell ref="P168:P169"/>
    <mergeCell ref="Q42:Q43"/>
    <mergeCell ref="R42:R43"/>
    <mergeCell ref="A44:A45"/>
    <mergeCell ref="D44:D45"/>
    <mergeCell ref="F44:F45"/>
    <mergeCell ref="G44:G45"/>
    <mergeCell ref="H44:H45"/>
    <mergeCell ref="I44:I45"/>
    <mergeCell ref="K44:K45"/>
    <mergeCell ref="O44:O45"/>
    <mergeCell ref="P44:P45"/>
    <mergeCell ref="Q44:Q45"/>
    <mergeCell ref="R44:R45"/>
    <mergeCell ref="A42:A43"/>
    <mergeCell ref="D42:D43"/>
    <mergeCell ref="F42:F43"/>
    <mergeCell ref="G42:G43"/>
    <mergeCell ref="H42:H43"/>
    <mergeCell ref="I42:I43"/>
    <mergeCell ref="K42:K43"/>
    <mergeCell ref="Q46:Q47"/>
    <mergeCell ref="R46:R47"/>
    <mergeCell ref="A87:A88"/>
    <mergeCell ref="D87:D88"/>
    <mergeCell ref="F87:F88"/>
    <mergeCell ref="G87:G88"/>
    <mergeCell ref="H87:H88"/>
    <mergeCell ref="I87:I88"/>
    <mergeCell ref="K87:K88"/>
    <mergeCell ref="O87:O88"/>
    <mergeCell ref="P87:P88"/>
    <mergeCell ref="Q87:Q88"/>
    <mergeCell ref="R87:R88"/>
    <mergeCell ref="A46:A47"/>
    <mergeCell ref="D46:D47"/>
    <mergeCell ref="F46:F47"/>
    <mergeCell ref="G46:G47"/>
    <mergeCell ref="H46:H47"/>
    <mergeCell ref="I46:I47"/>
    <mergeCell ref="K46:K47"/>
    <mergeCell ref="O46:O47"/>
    <mergeCell ref="P46:P47"/>
    <mergeCell ref="R57:R58"/>
    <mergeCell ref="Q57:Q58"/>
    <mergeCell ref="A114:A115"/>
    <mergeCell ref="A116:A117"/>
    <mergeCell ref="F114:F115"/>
    <mergeCell ref="G114:G115"/>
    <mergeCell ref="H114:H115"/>
    <mergeCell ref="A89:A90"/>
    <mergeCell ref="D89:D90"/>
    <mergeCell ref="F89:F90"/>
    <mergeCell ref="G89:G90"/>
    <mergeCell ref="H89:H90"/>
    <mergeCell ref="F109:F110"/>
    <mergeCell ref="G109:G110"/>
    <mergeCell ref="H109:H110"/>
    <mergeCell ref="F98:F99"/>
    <mergeCell ref="G98:G99"/>
    <mergeCell ref="H98:H99"/>
    <mergeCell ref="F111:F112"/>
    <mergeCell ref="G111:G112"/>
    <mergeCell ref="H111:H112"/>
    <mergeCell ref="D114:D115"/>
    <mergeCell ref="D116:D117"/>
    <mergeCell ref="P116:P117"/>
    <mergeCell ref="Q116:Q117"/>
    <mergeCell ref="I55:I56"/>
    <mergeCell ref="K55:K56"/>
    <mergeCell ref="F57:F58"/>
    <mergeCell ref="G57:G58"/>
    <mergeCell ref="H57:H58"/>
    <mergeCell ref="I57:I58"/>
    <mergeCell ref="I114:I115"/>
    <mergeCell ref="K114:K115"/>
    <mergeCell ref="F116:F117"/>
    <mergeCell ref="G116:G117"/>
    <mergeCell ref="H116:H117"/>
    <mergeCell ref="I116:I117"/>
    <mergeCell ref="K116:K117"/>
    <mergeCell ref="I89:I90"/>
    <mergeCell ref="K89:K90"/>
    <mergeCell ref="O89:O90"/>
    <mergeCell ref="P89:P90"/>
    <mergeCell ref="I79:I80"/>
    <mergeCell ref="I106:I107"/>
    <mergeCell ref="I111:I112"/>
    <mergeCell ref="K111:K112"/>
    <mergeCell ref="K109:K110"/>
    <mergeCell ref="R114:R115"/>
    <mergeCell ref="R116:R117"/>
    <mergeCell ref="P57:P58"/>
    <mergeCell ref="O57:O58"/>
    <mergeCell ref="O55:O56"/>
    <mergeCell ref="P55:P56"/>
    <mergeCell ref="Q55:Q56"/>
    <mergeCell ref="R55:R56"/>
    <mergeCell ref="R26:R27"/>
    <mergeCell ref="O84:O85"/>
    <mergeCell ref="P84:P85"/>
    <mergeCell ref="Q84:Q85"/>
    <mergeCell ref="Q82:Q83"/>
    <mergeCell ref="O71:O72"/>
    <mergeCell ref="P71:P72"/>
    <mergeCell ref="Q71:Q72"/>
    <mergeCell ref="O109:O110"/>
    <mergeCell ref="O114:O115"/>
    <mergeCell ref="P114:P115"/>
    <mergeCell ref="O26:O27"/>
    <mergeCell ref="P26:P27"/>
    <mergeCell ref="Q26:Q27"/>
    <mergeCell ref="Q114:Q115"/>
    <mergeCell ref="O116:O117"/>
  </mergeCells>
  <hyperlinks>
    <hyperlink ref="Q28" r:id="rId1" xr:uid="{00000000-0004-0000-0400-000000000000}"/>
    <hyperlink ref="Q48" r:id="rId2" xr:uid="{00000000-0004-0000-0400-000001000000}"/>
    <hyperlink ref="Q64" r:id="rId3" xr:uid="{00000000-0004-0000-0400-000002000000}"/>
    <hyperlink ref="Q75" r:id="rId4" xr:uid="{00000000-0004-0000-0400-000003000000}"/>
    <hyperlink ref="Q118" r:id="rId5" xr:uid="{00000000-0004-0000-0400-000004000000}"/>
    <hyperlink ref="Q214" r:id="rId6" xr:uid="{00000000-0004-0000-0400-000005000000}"/>
    <hyperlink ref="Q142" r:id="rId7" xr:uid="{00000000-0004-0000-0400-000006000000}"/>
    <hyperlink ref="Q28:R28" r:id="rId8" display="УЗНАТЬ БОЛЬШЕ" xr:uid="{00000000-0004-0000-0400-000007000000}"/>
    <hyperlink ref="Q48:R48" r:id="rId9" display="УЗНАТЬ БОЛЬШЕ" xr:uid="{00000000-0004-0000-0400-000008000000}"/>
    <hyperlink ref="Q64:R64" r:id="rId10" display="УЗНАТЬ БОЛЬШЕ" xr:uid="{00000000-0004-0000-0400-000009000000}"/>
    <hyperlink ref="Q75:R75" r:id="rId11" display="УЗНАТЬ БОЛЬШЕ" xr:uid="{00000000-0004-0000-0400-00000A000000}"/>
    <hyperlink ref="Q118:R118" r:id="rId12" display="УЗНАТЬ БОЛЬШЕ" xr:uid="{00000000-0004-0000-0400-00000B000000}"/>
    <hyperlink ref="Q142:R142" r:id="rId13" display="УЗНАТЬ БОЛЬШЕ" xr:uid="{00000000-0004-0000-0400-00000C000000}"/>
    <hyperlink ref="Q214:R214" r:id="rId14" display="УЗНАТЬ БОЛЬШЕ" xr:uid="{00000000-0004-0000-0400-00000D000000}"/>
    <hyperlink ref="Q102" r:id="rId15" xr:uid="{00000000-0004-0000-0400-00000E000000}"/>
    <hyperlink ref="Q102:R102" r:id="rId16" display="УЗНАТЬ БОЛЬШЕ" xr:uid="{00000000-0004-0000-0400-00000F000000}"/>
    <hyperlink ref="Q5:R5" r:id="rId17" display="УЗНАТЬ БОЛЬШЕ" xr:uid="{00000000-0004-0000-0400-000010000000}"/>
    <hyperlink ref="Q18:R18" r:id="rId18" display="УЗНАТЬ БОЛЬШЕ" xr:uid="{00000000-0004-0000-0400-000011000000}"/>
    <hyperlink ref="Q170:R170" r:id="rId19" display="УЗНАТЬ БОЛЬШЕ" xr:uid="{00000000-0004-0000-0400-000012000000}"/>
    <hyperlink ref="Q91" r:id="rId20" xr:uid="{00000000-0004-0000-0400-000013000000}"/>
    <hyperlink ref="Q91:R91" r:id="rId21" display="УЗНАТЬ БОЛЬШЕ" xr:uid="{00000000-0004-0000-0400-000014000000}"/>
    <hyperlink ref="Q119:R119" r:id="rId22" display="СМОТРЕТЬ ВИДЕО" xr:uid="{00000000-0004-0000-0400-000015000000}"/>
    <hyperlink ref="Q92:R92" r:id="rId23" display="СМОТРЕТЬ ВИДЕО" xr:uid="{00000000-0004-0000-0400-000016000000}"/>
    <hyperlink ref="Q65:R65" r:id="rId24" display="СМОТРЕТЬ ВИДЕО" xr:uid="{00000000-0004-0000-0400-000017000000}"/>
    <hyperlink ref="Q76:R76" r:id="rId25" display="СМОТРЕТЬ ВИДЕО" xr:uid="{00000000-0004-0000-0400-000018000000}"/>
    <hyperlink ref="Q143:R143" r:id="rId26" display="СМОТРЕТЬ ВИДЕО" xr:uid="{00000000-0004-0000-0400-000019000000}"/>
    <hyperlink ref="Q29:R29" r:id="rId27" display="СМОТРЕТЬ ВИДЕО" xr:uid="{00000000-0004-0000-0400-00001A000000}"/>
    <hyperlink ref="Q49:R49" r:id="rId28" display="СМОТРЕТЬ ВИДЕО" xr:uid="{00000000-0004-0000-0400-00001B000000}"/>
    <hyperlink ref="Q19:R19" r:id="rId29" display="СМОТРЕТЬ ВИДЕО" xr:uid="{00000000-0004-0000-0400-00001C000000}"/>
    <hyperlink ref="Q6:R6" r:id="rId30" display="СМОТРЕТЬ ВИДЕО" xr:uid="{00000000-0004-0000-0400-00001D000000}"/>
    <hyperlink ref="Q215:R215" r:id="rId31" display="СМОТРЕТЬ ВИДЕО" xr:uid="{00000000-0004-0000-0400-00001E000000}"/>
    <hyperlink ref="Q198:R198" r:id="rId32" display="УЗНАТЬ БОЛЬШЕ" xr:uid="{00000000-0004-0000-0400-00001F000000}"/>
  </hyperlinks>
  <printOptions horizontalCentered="1"/>
  <pageMargins left="0.23622047244094491" right="0.23622047244094491" top="0.74803149606299213" bottom="0.74803149606299213" header="0.31496062992125984" footer="0.31496062992125984"/>
  <pageSetup scale="44" fitToHeight="0" orientation="portrait" r:id="rId33"/>
  <headerFooter alignWithMargins="0"/>
  <rowBreaks count="2" manualBreakCount="2">
    <brk id="74" min="2" max="17" man="1"/>
    <brk id="169" min="2" max="17" man="1"/>
  </rowBreaks>
  <drawing r:id="rId3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91"/>
  <sheetViews>
    <sheetView view="pageBreakPreview" zoomScale="70" zoomScaleNormal="85" zoomScaleSheetLayoutView="70" workbookViewId="0">
      <pane xSplit="4" ySplit="4" topLeftCell="E86" activePane="bottomRight" state="frozen"/>
      <selection activeCell="F163" sqref="A1:XFD1048576"/>
      <selection pane="topRight" activeCell="F163" sqref="A1:XFD1048576"/>
      <selection pane="bottomLeft" activeCell="F163" sqref="A1:XFD1048576"/>
      <selection pane="bottomRight" activeCell="C91" sqref="C91"/>
    </sheetView>
  </sheetViews>
  <sheetFormatPr defaultColWidth="9.140625" defaultRowHeight="21" outlineLevelCol="1"/>
  <cols>
    <col min="1" max="1" width="13.5703125" style="21" hidden="1" customWidth="1" outlineLevel="1"/>
    <col min="2" max="2" width="11" style="523" hidden="1" customWidth="1" outlineLevel="1"/>
    <col min="3" max="3" width="20.140625" style="28" customWidth="1" collapsed="1"/>
    <col min="4" max="4" width="39.42578125" style="28" customWidth="1"/>
    <col min="5" max="5" width="11.28515625" style="28" customWidth="1"/>
    <col min="6" max="6" width="11" style="29" customWidth="1"/>
    <col min="7" max="7" width="13.85546875" style="29" customWidth="1"/>
    <col min="8" max="8" width="29.140625" style="29" customWidth="1"/>
    <col min="9" max="10" width="20.85546875" style="29" customWidth="1"/>
    <col min="11" max="11" width="14" style="29" customWidth="1"/>
    <col min="12" max="12" width="16.85546875" style="29" hidden="1" customWidth="1" outlineLevel="1"/>
    <col min="13" max="14" width="12.5703125" style="29" hidden="1" customWidth="1" outlineLevel="1"/>
    <col min="15" max="15" width="12.5703125" style="29" customWidth="1" collapsed="1"/>
    <col min="16" max="16" width="12.5703125" style="29" customWidth="1"/>
    <col min="17" max="17" width="13.28515625" style="29" customWidth="1"/>
    <col min="18" max="18" width="12.85546875" style="30" customWidth="1"/>
    <col min="19" max="16384" width="9.140625" style="21"/>
  </cols>
  <sheetData>
    <row r="1" spans="1:18" ht="99.95" customHeight="1">
      <c r="A1" s="20"/>
      <c r="B1" s="19"/>
      <c r="C1" s="973"/>
      <c r="D1" s="973"/>
      <c r="E1" s="973"/>
      <c r="F1" s="973"/>
      <c r="G1" s="973"/>
      <c r="H1" s="973"/>
      <c r="I1" s="973"/>
      <c r="J1" s="973"/>
      <c r="K1" s="973"/>
      <c r="L1" s="46"/>
      <c r="M1" s="46"/>
      <c r="N1" s="46"/>
      <c r="O1" s="20"/>
      <c r="P1" s="19"/>
      <c r="Q1" s="19"/>
      <c r="R1" s="19"/>
    </row>
    <row r="2" spans="1:18" s="118" customFormat="1" ht="21.75" customHeight="1">
      <c r="A2" s="110"/>
      <c r="B2" s="522"/>
      <c r="C2" s="109" t="str">
        <f>'КРАТКИЙ ПРАЙС СПЛИТЫ'!B2</f>
        <v>ПРАЙС-ЛИСТ ДЕЙСТВИТЕЛЕН С 01.01.2026</v>
      </c>
      <c r="D2" s="115"/>
      <c r="E2" s="128"/>
      <c r="F2" s="128"/>
      <c r="G2" s="129"/>
      <c r="H2" s="122"/>
      <c r="I2" s="122"/>
      <c r="J2" s="122"/>
      <c r="K2" s="110"/>
      <c r="L2" s="116"/>
      <c r="M2" s="116"/>
      <c r="N2" s="116"/>
      <c r="O2" s="110"/>
      <c r="P2" s="1063"/>
      <c r="Q2" s="1063"/>
      <c r="R2" s="117"/>
    </row>
    <row r="3" spans="1:18" ht="33.75" customHeight="1">
      <c r="A3" s="615" t="s">
        <v>423</v>
      </c>
      <c r="B3" s="615" t="s">
        <v>1041</v>
      </c>
      <c r="C3" s="1065" t="s">
        <v>114</v>
      </c>
      <c r="D3" s="1066" t="s">
        <v>115</v>
      </c>
      <c r="E3" s="1067" t="s">
        <v>3</v>
      </c>
      <c r="F3" s="1067"/>
      <c r="G3" s="1069" t="s">
        <v>48</v>
      </c>
      <c r="H3" s="1068" t="s">
        <v>426</v>
      </c>
      <c r="I3" s="1193" t="s">
        <v>59</v>
      </c>
      <c r="J3" s="1194"/>
      <c r="K3" s="1069" t="s">
        <v>100</v>
      </c>
      <c r="L3" s="824" t="s">
        <v>116</v>
      </c>
      <c r="M3" s="824" t="s">
        <v>37</v>
      </c>
      <c r="N3" s="824" t="s">
        <v>405</v>
      </c>
      <c r="O3" s="1070" t="s">
        <v>116</v>
      </c>
      <c r="P3" s="1070" t="s">
        <v>37</v>
      </c>
      <c r="Q3" s="387" t="s">
        <v>405</v>
      </c>
      <c r="R3" s="387" t="s">
        <v>55</v>
      </c>
    </row>
    <row r="4" spans="1:18" ht="16.5" customHeight="1">
      <c r="C4" s="1065"/>
      <c r="D4" s="1066"/>
      <c r="E4" s="389" t="s">
        <v>8</v>
      </c>
      <c r="F4" s="389" t="s">
        <v>9</v>
      </c>
      <c r="G4" s="1191"/>
      <c r="H4" s="1192"/>
      <c r="I4" s="497" t="s">
        <v>424</v>
      </c>
      <c r="J4" s="497" t="s">
        <v>425</v>
      </c>
      <c r="K4" s="1069"/>
      <c r="L4" s="824" t="s">
        <v>300</v>
      </c>
      <c r="M4" s="824" t="s">
        <v>300</v>
      </c>
      <c r="N4" s="824" t="s">
        <v>300</v>
      </c>
      <c r="O4" s="1070"/>
      <c r="P4" s="1070"/>
      <c r="Q4" s="390" t="s">
        <v>0</v>
      </c>
      <c r="R4" s="390" t="s">
        <v>0</v>
      </c>
    </row>
    <row r="5" spans="1:18" ht="18" customHeight="1">
      <c r="C5" s="257" t="s">
        <v>1002</v>
      </c>
      <c r="D5" s="269"/>
      <c r="E5" s="250"/>
      <c r="F5" s="257"/>
      <c r="G5" s="273"/>
      <c r="H5" s="305"/>
      <c r="I5" s="306"/>
      <c r="J5" s="306"/>
      <c r="K5" s="266"/>
      <c r="L5" s="266"/>
      <c r="M5" s="266"/>
      <c r="N5" s="266"/>
      <c r="O5" s="266"/>
      <c r="P5" s="266"/>
      <c r="Q5" s="185"/>
      <c r="R5" s="250"/>
    </row>
    <row r="6" spans="1:18" ht="18" customHeight="1">
      <c r="C6" s="270"/>
      <c r="D6" s="271"/>
      <c r="E6" s="272"/>
      <c r="F6" s="261" t="s">
        <v>110</v>
      </c>
      <c r="G6" s="273"/>
      <c r="H6" s="307"/>
      <c r="I6" s="267" t="s">
        <v>25</v>
      </c>
      <c r="J6" s="267"/>
      <c r="K6" s="267"/>
      <c r="L6" s="267"/>
      <c r="M6" s="267"/>
      <c r="N6" s="267"/>
      <c r="O6" s="267"/>
      <c r="P6" s="267"/>
      <c r="Q6" s="251"/>
      <c r="R6" s="187"/>
    </row>
    <row r="7" spans="1:18" ht="12" customHeight="1">
      <c r="C7" s="271"/>
      <c r="D7" s="271"/>
      <c r="E7" s="272"/>
      <c r="F7" s="261" t="s">
        <v>786</v>
      </c>
      <c r="G7" s="273"/>
      <c r="H7" s="274"/>
      <c r="I7" s="319" t="s">
        <v>32</v>
      </c>
      <c r="J7" s="319"/>
      <c r="K7" s="188"/>
      <c r="L7" s="188"/>
      <c r="M7" s="188"/>
      <c r="N7" s="188"/>
      <c r="O7" s="188"/>
      <c r="P7" s="188"/>
      <c r="Q7" s="343"/>
      <c r="R7" s="343"/>
    </row>
    <row r="8" spans="1:18" ht="20.25" customHeight="1">
      <c r="C8" s="276"/>
      <c r="D8" s="276"/>
      <c r="E8" s="78"/>
      <c r="F8" s="261" t="s">
        <v>771</v>
      </c>
      <c r="G8" s="261"/>
      <c r="H8" s="261"/>
      <c r="I8" s="320" t="s">
        <v>51</v>
      </c>
      <c r="J8" s="320"/>
      <c r="K8" s="188"/>
      <c r="L8" s="188"/>
      <c r="M8" s="188"/>
      <c r="N8" s="188"/>
      <c r="O8" s="188"/>
      <c r="P8" s="188"/>
      <c r="Q8" s="188"/>
      <c r="R8" s="188"/>
    </row>
    <row r="9" spans="1:18" ht="23.25" customHeight="1">
      <c r="C9" s="276"/>
      <c r="D9" s="276"/>
      <c r="E9" s="78"/>
      <c r="F9" s="261" t="s">
        <v>772</v>
      </c>
      <c r="G9" s="261"/>
      <c r="H9" s="261"/>
      <c r="I9" s="321" t="s">
        <v>28</v>
      </c>
      <c r="J9" s="321"/>
      <c r="K9" s="343"/>
      <c r="L9" s="343"/>
      <c r="M9" s="188"/>
      <c r="N9" s="188"/>
      <c r="O9" s="188"/>
      <c r="P9" s="188"/>
      <c r="Q9" s="188"/>
      <c r="R9" s="188"/>
    </row>
    <row r="10" spans="1:18" ht="20.25" customHeight="1">
      <c r="C10" s="213"/>
      <c r="D10" s="213"/>
      <c r="E10" s="78"/>
      <c r="F10" s="261" t="s">
        <v>773</v>
      </c>
      <c r="G10" s="261"/>
      <c r="H10" s="261"/>
      <c r="I10" s="321" t="s">
        <v>1492</v>
      </c>
      <c r="J10" s="321"/>
      <c r="K10" s="188"/>
      <c r="L10" s="188"/>
      <c r="M10" s="188"/>
      <c r="N10" s="188"/>
      <c r="O10" s="188"/>
      <c r="P10" s="188"/>
      <c r="Q10" s="188"/>
      <c r="R10" s="188"/>
    </row>
    <row r="11" spans="1:18" ht="15" customHeight="1">
      <c r="C11" s="272"/>
      <c r="D11" s="272"/>
      <c r="E11" s="272"/>
      <c r="F11" s="261" t="s">
        <v>32</v>
      </c>
      <c r="G11" s="261"/>
      <c r="H11" s="261"/>
      <c r="I11" s="320" t="s">
        <v>31</v>
      </c>
      <c r="J11" s="320"/>
      <c r="K11" s="343"/>
      <c r="L11" s="343"/>
      <c r="M11" s="188"/>
      <c r="N11" s="188"/>
      <c r="O11" s="188"/>
      <c r="P11" s="188"/>
      <c r="Q11" s="188"/>
      <c r="R11" s="188"/>
    </row>
    <row r="12" spans="1:18" ht="16.5" customHeight="1">
      <c r="C12" s="278"/>
      <c r="D12" s="278"/>
      <c r="E12" s="278"/>
      <c r="F12" s="510"/>
      <c r="G12" s="510"/>
      <c r="H12" s="510"/>
      <c r="I12" s="256" t="s">
        <v>864</v>
      </c>
      <c r="J12" s="256"/>
      <c r="K12" s="256"/>
      <c r="L12" s="256"/>
      <c r="M12" s="256"/>
      <c r="N12" s="256"/>
      <c r="O12" s="256"/>
      <c r="P12" s="256"/>
      <c r="Q12" s="256"/>
      <c r="R12" s="256"/>
    </row>
    <row r="13" spans="1:18" ht="12" customHeight="1">
      <c r="A13" s="1202" t="s">
        <v>648</v>
      </c>
      <c r="B13" s="523" t="s">
        <v>191</v>
      </c>
      <c r="C13" s="405" t="str">
        <f>LEFT(D13,FIND("/",D13,1)-1)</f>
        <v>AUF-24ER4SCPA</v>
      </c>
      <c r="D13" s="1203" t="str">
        <f>VLOOKUP($A13,'КРАТКИЙ ПРАЙС СПЛИТЫ'!$A:$M,2,0)</f>
        <v>AUF-24ER4SCPA/AUW-24H4SB</v>
      </c>
      <c r="E13" s="1036">
        <f>VLOOKUP($A13,'КРАТКИЙ ПРАЙС СПЛИТЫ'!$A:$M,3,0)</f>
        <v>7.2</v>
      </c>
      <c r="F13" s="1036" t="str">
        <f>VLOOKUP($A13,'КРАТКИЙ ПРАЙС СПЛИТЫ'!$A:$M,4,0)</f>
        <v>8,12 + 2,5</v>
      </c>
      <c r="G13" s="1037" t="str">
        <f>VLOOKUP($A13,'КРАТКИЙ ПРАЙС СПЛИТЫ'!$A:$M,5,0)</f>
        <v>А/A</v>
      </c>
      <c r="H13" s="1036" t="str">
        <f>VLOOKUP($A13,'КРАТКИЙ ПРАЙС СПЛИТЫ'!$A:$M,6,0)</f>
        <v>42/44/46</v>
      </c>
      <c r="I13" s="1167" t="str">
        <f>VLOOKUP($A13,'КРАТКИЙ ПРАЙС СПЛИТЫ'!$A:$M,7,0)</f>
        <v>500×1760×280</v>
      </c>
      <c r="J13" s="1167" t="str">
        <f>VLOOKUP($A13,'КРАТКИЙ ПРАЙС СПЛИТЫ'!$A:$M,8,0)</f>
        <v>860×670×310</v>
      </c>
      <c r="K13" s="1037" t="str">
        <f>VLOOKUP($A13,'КРАТКИЙ ПРАЙС СПЛИТЫ'!$A:$M,9,0)</f>
        <v>37/51</v>
      </c>
      <c r="L13" s="517">
        <f>O13-L14</f>
        <v>59600</v>
      </c>
      <c r="M13" s="517">
        <f>P13-M14</f>
        <v>50490</v>
      </c>
      <c r="N13" s="517">
        <f>Q13-N14</f>
        <v>33200</v>
      </c>
      <c r="O13" s="1059">
        <f>VLOOKUP($A13,'КРАТКИЙ ПРАЙС СПЛИТЫ'!$A:$M,10,0)</f>
        <v>148900</v>
      </c>
      <c r="P13" s="1059">
        <f>VLOOKUP($A13,'КРАТКИЙ ПРАЙС СПЛИТЫ'!$A:$M,11,0)</f>
        <v>126190</v>
      </c>
      <c r="Q13" s="1059">
        <f>VLOOKUP($A13,'КРАТКИЙ ПРАЙС СПЛИТЫ'!$A:$M,12,0)</f>
        <v>83000</v>
      </c>
      <c r="R13" s="1024">
        <f>Q13*(1-1*'Скидка '!D$8)</f>
        <v>83000</v>
      </c>
    </row>
    <row r="14" spans="1:18" ht="12" customHeight="1">
      <c r="A14" s="1202"/>
      <c r="B14" s="523" t="s">
        <v>194</v>
      </c>
      <c r="C14" s="405" t="str">
        <f>RIGHT(D13,LEN(D13)-FIND("/",D13,1))</f>
        <v>AUW-24H4SB</v>
      </c>
      <c r="D14" s="1204"/>
      <c r="E14" s="1036">
        <v>2.1</v>
      </c>
      <c r="F14" s="1036">
        <v>3.1</v>
      </c>
      <c r="G14" s="1037" t="s">
        <v>15</v>
      </c>
      <c r="H14" s="1036"/>
      <c r="I14" s="1020"/>
      <c r="J14" s="1020"/>
      <c r="K14" s="1037" t="s">
        <v>15</v>
      </c>
      <c r="L14" s="517">
        <f>MROUND(O13*0.6,100)</f>
        <v>89300</v>
      </c>
      <c r="M14" s="517">
        <f>MROUND(P13*0.6,100)</f>
        <v>75700</v>
      </c>
      <c r="N14" s="517">
        <f>MROUND(Q13*0.6,100)</f>
        <v>49800</v>
      </c>
      <c r="O14" s="1197"/>
      <c r="P14" s="1197"/>
      <c r="Q14" s="1197"/>
      <c r="R14" s="1024"/>
    </row>
    <row r="15" spans="1:18" ht="12" customHeight="1">
      <c r="A15" s="1198" t="s">
        <v>649</v>
      </c>
      <c r="B15" s="523" t="s">
        <v>192</v>
      </c>
      <c r="C15" s="405" t="str">
        <f>LEFT(D15,FIND("/",D15,1)-1)</f>
        <v>AUF-48ER6SM</v>
      </c>
      <c r="D15" s="1199" t="str">
        <f>VLOOKUP($A15,'КРАТКИЙ ПРАЙС СПЛИТЫ'!$A:$M,2,0)</f>
        <v>AUF-48ER6SM/AUW-48H6SE1</v>
      </c>
      <c r="E15" s="1029">
        <f>VLOOKUP($A15,'КРАТКИЙ ПРАЙС СПЛИТЫ'!$A:$M,3,0)</f>
        <v>14</v>
      </c>
      <c r="F15" s="1029" t="str">
        <f>VLOOKUP($A15,'КРАТКИЙ ПРАЙС СПЛИТЫ'!$A:$M,4,0)</f>
        <v>15,0+3,6</v>
      </c>
      <c r="G15" s="1030" t="str">
        <f>VLOOKUP($A15,'КРАТКИЙ ПРАЙС СПЛИТЫ'!$A:$M,5,0)</f>
        <v>B/B</v>
      </c>
      <c r="H15" s="1029" t="str">
        <f>VLOOKUP($A15,'КРАТКИЙ ПРАЙС СПЛИТЫ'!$A:$M,6,0)</f>
        <v>48/50/52</v>
      </c>
      <c r="I15" s="1168" t="str">
        <f>VLOOKUP($A15,'КРАТКИЙ ПРАЙС СПЛИТЫ'!$A:$M,7,0)</f>
        <v xml:space="preserve">580x1870x380 </v>
      </c>
      <c r="J15" s="1168" t="str">
        <f>VLOOKUP($A15,'КРАТКИЙ ПРАЙС СПЛИТЫ'!$A:$M,8,0)</f>
        <v>950x1050x340</v>
      </c>
      <c r="K15" s="1030" t="str">
        <f>VLOOKUP($A15,'КРАТКИЙ ПРАЙС СПЛИТЫ'!$A:$M,9,0)</f>
        <v>55/96</v>
      </c>
      <c r="L15" s="517">
        <f>O15-L16</f>
        <v>126300</v>
      </c>
      <c r="M15" s="517">
        <f>P15-M16</f>
        <v>106990</v>
      </c>
      <c r="N15" s="517">
        <f>Q15-N16</f>
        <v>68500</v>
      </c>
      <c r="O15" s="1038">
        <f>VLOOKUP($A15,'КРАТКИЙ ПРАЙС СПЛИТЫ'!$A:$M,10,0)</f>
        <v>241200</v>
      </c>
      <c r="P15" s="1038">
        <f>VLOOKUP($A15,'КРАТКИЙ ПРАЙС СПЛИТЫ'!$A:$M,11,0)</f>
        <v>204390</v>
      </c>
      <c r="Q15" s="1038">
        <f>VLOOKUP($A15,'КРАТКИЙ ПРАЙС СПЛИТЫ'!$A:$M,12,0)</f>
        <v>132300</v>
      </c>
      <c r="R15" s="1024">
        <f>Q15*(1-1*'Скидка '!D$8)</f>
        <v>132300</v>
      </c>
    </row>
    <row r="16" spans="1:18" ht="12" customHeight="1">
      <c r="A16" s="1198"/>
      <c r="B16" s="523" t="s">
        <v>199</v>
      </c>
      <c r="C16" s="405" t="str">
        <f>RIGHT(D15,LEN(D15)-FIND("/",D15,1))</f>
        <v>AUW-48H6SE1</v>
      </c>
      <c r="D16" s="1200"/>
      <c r="E16" s="1029">
        <v>2.1</v>
      </c>
      <c r="F16" s="1029">
        <v>3.1</v>
      </c>
      <c r="G16" s="1030" t="s">
        <v>15</v>
      </c>
      <c r="H16" s="1029"/>
      <c r="I16" s="1020"/>
      <c r="J16" s="1020"/>
      <c r="K16" s="1030" t="s">
        <v>15</v>
      </c>
      <c r="L16" s="517">
        <f>L41</f>
        <v>114900</v>
      </c>
      <c r="M16" s="517">
        <f t="shared" ref="M16" si="0">M41</f>
        <v>97400</v>
      </c>
      <c r="N16" s="517">
        <f>N41</f>
        <v>63800</v>
      </c>
      <c r="O16" s="1201"/>
      <c r="P16" s="1201"/>
      <c r="Q16" s="1201"/>
      <c r="R16" s="1024"/>
    </row>
    <row r="17" spans="1:23" ht="12" customHeight="1">
      <c r="A17" s="1202" t="s">
        <v>650</v>
      </c>
      <c r="B17" s="523" t="s">
        <v>193</v>
      </c>
      <c r="C17" s="405" t="str">
        <f>LEFT(D17,FIND("/",D17,1)-1)</f>
        <v>AUF-60ER6SM</v>
      </c>
      <c r="D17" s="1203" t="str">
        <f>VLOOKUP($A17,'КРАТКИЙ ПРАЙС СПЛИТЫ'!$A:$M,2,0)</f>
        <v>AUF-60ER6SM/AUW-60H6SP1</v>
      </c>
      <c r="E17" s="1036">
        <f>VLOOKUP($A17,'КРАТКИЙ ПРАЙС СПЛИТЫ'!$A:$M,3,0)</f>
        <v>16</v>
      </c>
      <c r="F17" s="1036" t="str">
        <f>VLOOKUP($A17,'КРАТКИЙ ПРАЙС СПЛИТЫ'!$A:$M,4,0)</f>
        <v>17,0+3,6</v>
      </c>
      <c r="G17" s="1037" t="str">
        <f>VLOOKUP($A17,'КРАТКИЙ ПРАЙС СПЛИТЫ'!$A:$M,5,0)</f>
        <v>B/D</v>
      </c>
      <c r="H17" s="1036" t="str">
        <f>VLOOKUP($A17,'КРАТКИЙ ПРАЙС СПЛИТЫ'!$A:$M,6,0)</f>
        <v>48/50/52</v>
      </c>
      <c r="I17" s="1167" t="str">
        <f>VLOOKUP($A17,'КРАТКИЙ ПРАЙС СПЛИТЫ'!$A:$M,7,0)</f>
        <v xml:space="preserve">580x1870x380 </v>
      </c>
      <c r="J17" s="1167" t="str">
        <f>VLOOKUP($A17,'КРАТКИЙ ПРАЙС СПЛИТЫ'!$A:$M,8,0)</f>
        <v>950x1386x340</v>
      </c>
      <c r="K17" s="1037" t="str">
        <f>VLOOKUP($A17,'КРАТКИЙ ПРАЙС СПЛИТЫ'!$A:$M,9,0)</f>
        <v>55/106</v>
      </c>
      <c r="L17" s="517">
        <f>O17-L18</f>
        <v>157300</v>
      </c>
      <c r="M17" s="517">
        <f>P17-M18</f>
        <v>133290</v>
      </c>
      <c r="N17" s="517">
        <f>Q17-N18</f>
        <v>87900</v>
      </c>
      <c r="O17" s="1059">
        <f>VLOOKUP($A17,'КРАТКИЙ ПРАЙС СПЛИТЫ'!$A:$M,10,0)</f>
        <v>286300</v>
      </c>
      <c r="P17" s="1059">
        <f>VLOOKUP($A17,'КРАТКИЙ ПРАЙС СПЛИТЫ'!$A:$M,11,0)</f>
        <v>242590</v>
      </c>
      <c r="Q17" s="1059">
        <f>VLOOKUP($A17,'КРАТКИЙ ПРАЙС СПЛИТЫ'!$A:$M,12,0)</f>
        <v>159500</v>
      </c>
      <c r="R17" s="1024">
        <f>Q17*(1-1*'Скидка '!D$8)</f>
        <v>159500</v>
      </c>
    </row>
    <row r="18" spans="1:23" ht="12" customHeight="1">
      <c r="A18" s="1202"/>
      <c r="B18" s="523" t="s">
        <v>200</v>
      </c>
      <c r="C18" s="405" t="str">
        <f>RIGHT(D17,LEN(D17)-FIND("/",D17,1))</f>
        <v>AUW-60H6SP1</v>
      </c>
      <c r="D18" s="1204"/>
      <c r="E18" s="1036">
        <v>2.1</v>
      </c>
      <c r="F18" s="1036">
        <v>3.1</v>
      </c>
      <c r="G18" s="1055" t="s">
        <v>15</v>
      </c>
      <c r="H18" s="1057"/>
      <c r="I18" s="1020"/>
      <c r="J18" s="1020"/>
      <c r="K18" s="1037" t="s">
        <v>15</v>
      </c>
      <c r="L18" s="517">
        <f>L44</f>
        <v>129000</v>
      </c>
      <c r="M18" s="517">
        <f t="shared" ref="M18" si="1">M44</f>
        <v>109300</v>
      </c>
      <c r="N18" s="517">
        <f>N44</f>
        <v>71600</v>
      </c>
      <c r="O18" s="1197"/>
      <c r="P18" s="1197"/>
      <c r="Q18" s="1197"/>
      <c r="R18" s="1024"/>
    </row>
    <row r="19" spans="1:23" ht="18" customHeight="1">
      <c r="C19" s="257" t="s">
        <v>1003</v>
      </c>
      <c r="D19" s="269"/>
      <c r="E19" s="250"/>
      <c r="F19" s="257"/>
      <c r="G19" s="273"/>
      <c r="H19" s="305"/>
      <c r="I19" s="186"/>
      <c r="J19" s="186"/>
      <c r="K19" s="185"/>
      <c r="L19" s="185"/>
      <c r="M19" s="185"/>
      <c r="N19" s="185"/>
      <c r="O19" s="185"/>
      <c r="P19" s="185"/>
      <c r="Q19" s="185"/>
      <c r="R19" s="250"/>
    </row>
    <row r="20" spans="1:23" ht="15" customHeight="1">
      <c r="C20" s="271"/>
      <c r="D20" s="271"/>
      <c r="E20" s="272"/>
      <c r="F20" s="261" t="s">
        <v>774</v>
      </c>
      <c r="G20" s="273"/>
      <c r="H20" s="274"/>
      <c r="I20" s="267" t="s">
        <v>39</v>
      </c>
      <c r="J20" s="267"/>
      <c r="K20" s="186"/>
      <c r="L20" s="186"/>
      <c r="M20" s="186"/>
      <c r="N20" s="186"/>
      <c r="O20" s="186"/>
      <c r="P20" s="186"/>
      <c r="Q20" s="186"/>
      <c r="R20" s="187"/>
    </row>
    <row r="21" spans="1:23" ht="18" customHeight="1">
      <c r="C21" s="271"/>
      <c r="D21" s="271"/>
      <c r="E21" s="272"/>
      <c r="F21" s="261" t="s">
        <v>794</v>
      </c>
      <c r="G21" s="273"/>
      <c r="H21" s="274"/>
      <c r="I21" s="319" t="s">
        <v>50</v>
      </c>
      <c r="J21" s="319"/>
      <c r="K21" s="188"/>
      <c r="L21" s="188"/>
      <c r="M21" s="188"/>
      <c r="N21" s="188"/>
      <c r="O21" s="188"/>
      <c r="P21" s="188"/>
      <c r="Q21" s="188"/>
      <c r="R21" s="188"/>
    </row>
    <row r="22" spans="1:23" ht="20.25" customHeight="1">
      <c r="C22" s="276"/>
      <c r="D22" s="276"/>
      <c r="E22" s="78"/>
      <c r="F22" s="261" t="s">
        <v>834</v>
      </c>
      <c r="G22" s="261"/>
      <c r="H22" s="261"/>
      <c r="I22" s="320" t="s">
        <v>38</v>
      </c>
      <c r="J22" s="320"/>
      <c r="K22" s="188"/>
      <c r="L22" s="188"/>
      <c r="M22" s="188"/>
      <c r="N22" s="188"/>
      <c r="O22" s="188"/>
      <c r="P22" s="188"/>
      <c r="Q22" s="188"/>
      <c r="R22" s="188"/>
    </row>
    <row r="23" spans="1:23" ht="23.25" customHeight="1">
      <c r="C23" s="276"/>
      <c r="D23" s="276"/>
      <c r="E23" s="78"/>
      <c r="F23" s="261" t="s">
        <v>765</v>
      </c>
      <c r="G23" s="511"/>
      <c r="H23" s="511"/>
      <c r="I23" s="321" t="s">
        <v>60</v>
      </c>
      <c r="J23" s="321"/>
      <c r="K23" s="343"/>
      <c r="L23" s="343"/>
      <c r="M23" s="188"/>
      <c r="N23" s="188"/>
      <c r="O23" s="188"/>
      <c r="P23" s="188"/>
      <c r="Q23" s="188"/>
      <c r="R23" s="188"/>
    </row>
    <row r="24" spans="1:23" ht="20.25" customHeight="1">
      <c r="C24" s="213"/>
      <c r="D24" s="213"/>
      <c r="E24" s="78"/>
      <c r="F24" s="261" t="s">
        <v>835</v>
      </c>
      <c r="G24" s="511"/>
      <c r="H24" s="511"/>
      <c r="I24" s="319" t="s">
        <v>1491</v>
      </c>
      <c r="J24" s="319"/>
      <c r="K24" s="512"/>
      <c r="L24" s="512"/>
      <c r="M24" s="268"/>
      <c r="N24" s="268"/>
      <c r="O24" s="268"/>
      <c r="P24" s="268"/>
      <c r="Q24" s="343"/>
      <c r="R24" s="343"/>
    </row>
    <row r="25" spans="1:23" ht="20.25" customHeight="1">
      <c r="C25" s="272"/>
      <c r="D25" s="272"/>
      <c r="E25" s="272"/>
      <c r="F25" s="261" t="s">
        <v>40</v>
      </c>
      <c r="G25" s="508"/>
      <c r="H25" s="508"/>
      <c r="I25" s="320" t="s">
        <v>227</v>
      </c>
      <c r="J25" s="320"/>
      <c r="K25" s="343"/>
      <c r="L25" s="343"/>
      <c r="M25" s="513"/>
      <c r="N25" s="513"/>
      <c r="O25" s="513"/>
      <c r="P25" s="513"/>
      <c r="Q25" s="343"/>
      <c r="R25" s="343"/>
    </row>
    <row r="26" spans="1:23" ht="20.25" customHeight="1">
      <c r="C26" s="278"/>
      <c r="D26" s="278"/>
      <c r="E26" s="278"/>
      <c r="F26" s="263" t="s">
        <v>775</v>
      </c>
      <c r="G26" s="510"/>
      <c r="H26" s="510"/>
      <c r="I26" s="330" t="s">
        <v>228</v>
      </c>
      <c r="J26" s="330"/>
      <c r="K26" s="507"/>
      <c r="L26" s="507"/>
      <c r="M26" s="256"/>
      <c r="N26" s="256"/>
      <c r="O26" s="256"/>
      <c r="P26" s="364" t="s">
        <v>836</v>
      </c>
      <c r="Q26" s="256"/>
      <c r="R26" s="256"/>
    </row>
    <row r="27" spans="1:23" ht="12" customHeight="1">
      <c r="A27" s="1202" t="s">
        <v>646</v>
      </c>
      <c r="B27" s="523" t="s">
        <v>201</v>
      </c>
      <c r="C27" s="405" t="str">
        <f>TRIM(LEFT(D27,FIND("|",D27,1)-1))</f>
        <v>AUC-12HR4SAA</v>
      </c>
      <c r="D27" s="1214" t="str">
        <f>VLOOKUP($A27,'КРАТКИЙ ПРАЙС СПЛИТЫ'!$A:$M,2,0)</f>
        <v>AUC-12HR4SAA | AUC-650 | AUW-12H4SV</v>
      </c>
      <c r="E27" s="1187">
        <f>VLOOKUP($A27,'КРАТКИЙ ПРАЙС СПЛИТЫ'!$A:$M,3,0)</f>
        <v>3.55</v>
      </c>
      <c r="F27" s="1187">
        <f>VLOOKUP($A27,'КРАТКИЙ ПРАЙС СПЛИТЫ'!$A:$M,4,0)</f>
        <v>3.81</v>
      </c>
      <c r="G27" s="1184" t="str">
        <f>VLOOKUP($A27,'КРАТКИЙ ПРАЙС СПЛИТЫ'!$A:$M,5,0)</f>
        <v>А/А</v>
      </c>
      <c r="H27" s="1187" t="str">
        <f>VLOOKUP($A27,'КРАТКИЙ ПРАЙС СПЛИТЫ'!$A:$M,6,0)</f>
        <v>36/40/42</v>
      </c>
      <c r="I27" s="1175" t="str">
        <f>VLOOKUP($A27,'КРАТКИЙ ПРАЙС СПЛИТЫ'!$A:$M,7,0)</f>
        <v>650x270x570 (650x30x650)</v>
      </c>
      <c r="J27" s="1169" t="str">
        <f>VLOOKUP('LCAC ON-OFF'!A27:A29,'КРАТКИЙ ПРАЙС СПЛИТЫ'!A162:H167,8,0)</f>
        <v>715×482×240</v>
      </c>
      <c r="K27" s="1175" t="str">
        <f>VLOOKUP($A27,'КРАТКИЙ ПРАЙС СПЛИТЫ'!$A:$M,9,0)</f>
        <v>19(2,4)/28</v>
      </c>
      <c r="L27" s="518">
        <f>O27-L29-L28</f>
        <v>25800</v>
      </c>
      <c r="M27" s="518">
        <f>P27-M29-M28</f>
        <v>21890</v>
      </c>
      <c r="N27" s="518">
        <f>Q27-N29-N28</f>
        <v>14400</v>
      </c>
      <c r="O27" s="1178">
        <f>VLOOKUP($A27,'КРАТКИЙ ПРАЙС СПЛИТЫ'!$A:$M,10,0)</f>
        <v>86100</v>
      </c>
      <c r="P27" s="1178">
        <f>VLOOKUP($A27,'КРАТКИЙ ПРАЙС СПЛИТЫ'!$A:$M,11,0)</f>
        <v>72990</v>
      </c>
      <c r="Q27" s="1178">
        <f>VLOOKUP($A27,'КРАТКИЙ ПРАЙС СПЛИТЫ'!$A:$M,12,0)</f>
        <v>48000</v>
      </c>
      <c r="R27" s="1195">
        <f>Q27*(1-1*'Скидка '!D$8)</f>
        <v>48000</v>
      </c>
      <c r="U27" s="523"/>
      <c r="V27" s="523"/>
      <c r="W27" s="523"/>
    </row>
    <row r="28" spans="1:23" ht="12" customHeight="1">
      <c r="A28" s="1202"/>
      <c r="B28" s="523" t="s">
        <v>301</v>
      </c>
      <c r="C28" s="406" t="str">
        <f>TRIM(MID(D27,FIND("|",D27,1)+1,FIND(CHAR(1),SUBSTITUTE(D27,"|",CHAR(1),2),1)-FIND("|",D27,1)-1))</f>
        <v>AUC-650</v>
      </c>
      <c r="D28" s="1215"/>
      <c r="E28" s="1188">
        <v>3.1</v>
      </c>
      <c r="F28" s="1188">
        <v>3.1</v>
      </c>
      <c r="G28" s="1185" t="s">
        <v>15</v>
      </c>
      <c r="H28" s="1188"/>
      <c r="I28" s="1176"/>
      <c r="J28" s="1170"/>
      <c r="K28" s="1176"/>
      <c r="L28" s="517">
        <f>MROUND(O27*0.1,100)</f>
        <v>8600</v>
      </c>
      <c r="M28" s="517">
        <f>MROUND(P27*0.1,100)</f>
        <v>7300</v>
      </c>
      <c r="N28" s="517">
        <f>MROUND(Q27*0.1,100)</f>
        <v>4800</v>
      </c>
      <c r="O28" s="1179"/>
      <c r="P28" s="1179"/>
      <c r="Q28" s="1179"/>
      <c r="R28" s="1196"/>
      <c r="U28" s="523"/>
      <c r="V28" s="523"/>
      <c r="W28" s="523"/>
    </row>
    <row r="29" spans="1:23" ht="12" customHeight="1">
      <c r="A29" s="1205"/>
      <c r="B29" s="523" t="s">
        <v>195</v>
      </c>
      <c r="C29" s="406" t="str">
        <f>TRIM(RIGHT(D27,LEN(D27)-FIND(CHAR(1),SUBSTITUTE(D27,"|",CHAR(1),2),1)))</f>
        <v>AUW-12H4SV</v>
      </c>
      <c r="D29" s="1216"/>
      <c r="E29" s="1186"/>
      <c r="F29" s="1186"/>
      <c r="G29" s="1186"/>
      <c r="H29" s="1186"/>
      <c r="I29" s="1189"/>
      <c r="J29" s="1171"/>
      <c r="K29" s="1189"/>
      <c r="L29" s="517">
        <f>MROUND(O27*0.6,100)</f>
        <v>51700</v>
      </c>
      <c r="M29" s="517">
        <f>MROUND(P27*0.6,100)</f>
        <v>43800</v>
      </c>
      <c r="N29" s="517">
        <f>MROUND(Q27*0.6,100)</f>
        <v>28800</v>
      </c>
      <c r="O29" s="1180"/>
      <c r="P29" s="1180"/>
      <c r="Q29" s="1180"/>
      <c r="R29" s="1183"/>
      <c r="S29" s="44"/>
      <c r="T29" s="44"/>
      <c r="U29" s="864"/>
      <c r="V29" s="523"/>
      <c r="W29" s="523"/>
    </row>
    <row r="30" spans="1:23" ht="12" customHeight="1">
      <c r="A30" s="1202" t="s">
        <v>647</v>
      </c>
      <c r="B30" s="523" t="s">
        <v>202</v>
      </c>
      <c r="C30" s="405" t="str">
        <f>TRIM(LEFT(D30,FIND("|",D30,1)-1))</f>
        <v>AUC-18HR4SAA1</v>
      </c>
      <c r="D30" s="1206" t="str">
        <f>VLOOKUP($A30,'КРАТКИЙ ПРАЙС СПЛИТЫ'!$A:$M,2,0)</f>
        <v>AUC-18HR4SAA1 | AUC-650 | AUW-18H4SS</v>
      </c>
      <c r="E30" s="1209">
        <f>VLOOKUP($A30,'КРАТКИЙ ПРАЙС СПЛИТЫ'!$A:$M,3,0)</f>
        <v>5</v>
      </c>
      <c r="F30" s="1209">
        <f>VLOOKUP($A30,'КРАТКИЙ ПРАЙС СПЛИТЫ'!$A:$M,4,0)</f>
        <v>5.8</v>
      </c>
      <c r="G30" s="1212" t="str">
        <f>VLOOKUP($A30,'КРАТКИЙ ПРАЙС СПЛИТЫ'!$A:$M,5,0)</f>
        <v>С/А</v>
      </c>
      <c r="H30" s="1209" t="str">
        <f>VLOOKUP($A30,'КРАТКИЙ ПРАЙС СПЛИТЫ'!$A:$M,6,0)</f>
        <v>42/44/46</v>
      </c>
      <c r="I30" s="1172" t="str">
        <f>VLOOKUP($A30,'КРАТКИЙ ПРАЙС СПЛИТЫ'!$A:$M,7,0)</f>
        <v xml:space="preserve">650x270x570 (650x30x650) </v>
      </c>
      <c r="J30" s="1172" t="str">
        <f>VLOOKUP(A30,'КРАТКИЙ ПРАЙС СПЛИТЫ'!A163:H167,8,0)</f>
        <v>810×280×585</v>
      </c>
      <c r="K30" s="1172" t="str">
        <f>VLOOKUP($A30,'КРАТКИЙ ПРАЙС СПЛИТЫ'!$A:$M,9,0)</f>
        <v>20(2,4)/42</v>
      </c>
      <c r="L30" s="518">
        <f>O30-L32-L31</f>
        <v>30400</v>
      </c>
      <c r="M30" s="518">
        <f>P30-M32-M31</f>
        <v>25790</v>
      </c>
      <c r="N30" s="518">
        <f>Q30-N32-N31</f>
        <v>17000</v>
      </c>
      <c r="O30" s="1181">
        <f>VLOOKUP($A30,'КРАТКИЙ ПРАЙС СПЛИТЫ'!$A:$M,10,0)</f>
        <v>97600</v>
      </c>
      <c r="P30" s="1181">
        <f>VLOOKUP($A30,'КРАТКИЙ ПРАЙС СПЛИТЫ'!$A:$M,11,0)</f>
        <v>82690</v>
      </c>
      <c r="Q30" s="1181">
        <f>VLOOKUP($A30,'КРАТКИЙ ПРАЙС СПЛИТЫ'!$A:$M,12,0)</f>
        <v>54400</v>
      </c>
      <c r="R30" s="1195">
        <f>Q30*(1-1*'Скидка '!D$8)</f>
        <v>54400</v>
      </c>
      <c r="U30" s="523"/>
      <c r="V30" s="523"/>
      <c r="W30" s="523"/>
    </row>
    <row r="31" spans="1:23" ht="12" customHeight="1">
      <c r="A31" s="1202"/>
      <c r="B31" s="523" t="s">
        <v>301</v>
      </c>
      <c r="C31" s="406" t="str">
        <f>TRIM(MID(D30,FIND("|",D30,1)+1,FIND(CHAR(1),SUBSTITUTE(D30,"|",CHAR(1),2),1)-FIND("|",D30,1)-1))</f>
        <v>AUC-650</v>
      </c>
      <c r="D31" s="1207"/>
      <c r="E31" s="1210">
        <v>4.0999999999999996</v>
      </c>
      <c r="F31" s="1210">
        <v>3.1</v>
      </c>
      <c r="G31" s="1213" t="s">
        <v>15</v>
      </c>
      <c r="H31" s="1210"/>
      <c r="I31" s="1173"/>
      <c r="J31" s="1173"/>
      <c r="K31" s="1173"/>
      <c r="L31" s="517">
        <f>L28</f>
        <v>8600</v>
      </c>
      <c r="M31" s="517">
        <f t="shared" ref="M31" si="2">M28</f>
        <v>7300</v>
      </c>
      <c r="N31" s="517">
        <f>N28</f>
        <v>4800</v>
      </c>
      <c r="O31" s="1182"/>
      <c r="P31" s="1182"/>
      <c r="Q31" s="1182"/>
      <c r="R31" s="1196"/>
      <c r="U31" s="523"/>
      <c r="V31" s="523"/>
      <c r="W31" s="523"/>
    </row>
    <row r="32" spans="1:23" ht="12" customHeight="1">
      <c r="A32" s="1205"/>
      <c r="B32" s="523" t="s">
        <v>196</v>
      </c>
      <c r="C32" s="406" t="str">
        <f>TRIM(RIGHT(D30,LEN(D30)-FIND(CHAR(1),SUBSTITUTE(D30,"|",CHAR(1),2),1)))</f>
        <v>AUW-18H4SS</v>
      </c>
      <c r="D32" s="1208"/>
      <c r="E32" s="1211"/>
      <c r="F32" s="1211"/>
      <c r="G32" s="1211"/>
      <c r="H32" s="1211"/>
      <c r="I32" s="1190"/>
      <c r="J32" s="1174"/>
      <c r="K32" s="1190"/>
      <c r="L32" s="517">
        <f>MROUND(O30*0.6,100)</f>
        <v>58600</v>
      </c>
      <c r="M32" s="517">
        <f>MROUND(P30*0.6,100)</f>
        <v>49600</v>
      </c>
      <c r="N32" s="517">
        <f>MROUND(Q30*0.6,100)</f>
        <v>32600</v>
      </c>
      <c r="O32" s="1183"/>
      <c r="P32" s="1183"/>
      <c r="Q32" s="1183"/>
      <c r="R32" s="1183"/>
      <c r="S32" s="44"/>
      <c r="T32" s="44"/>
      <c r="U32" s="864"/>
      <c r="V32" s="523"/>
      <c r="W32" s="523"/>
    </row>
    <row r="33" spans="1:21" ht="12" customHeight="1">
      <c r="A33" s="1202" t="s">
        <v>642</v>
      </c>
      <c r="B33" s="523" t="s">
        <v>307</v>
      </c>
      <c r="C33" s="405" t="str">
        <f>TRIM(LEFT(D33,FIND("|",D33,1)-1))</f>
        <v>AUC-24HR4SJA</v>
      </c>
      <c r="D33" s="1214" t="str">
        <f>VLOOKUP($A33,'КРАТКИЙ ПРАЙС СПЛИТЫ'!$A:$M,2,0)</f>
        <v>AUC-24HR4SJA | AUC-950R | AUW-24H4SF</v>
      </c>
      <c r="E33" s="1187">
        <f>VLOOKUP($A33,'КРАТКИЙ ПРАЙС СПЛИТЫ'!$A:$M,3,0)</f>
        <v>7.3</v>
      </c>
      <c r="F33" s="1187">
        <f>VLOOKUP($A33,'КРАТКИЙ ПРАЙС СПЛИТЫ'!$A:$M,4,0)</f>
        <v>8</v>
      </c>
      <c r="G33" s="1184" t="str">
        <f>VLOOKUP($A33,'КРАТКИЙ ПРАЙС СПЛИТЫ'!$A:$M,5,0)</f>
        <v>A/A</v>
      </c>
      <c r="H33" s="1187" t="str">
        <f>VLOOKUP($A33,'КРАТКИЙ ПРАЙС СПЛИТЫ'!$A:$M,6,0)</f>
        <v>40/42/45</v>
      </c>
      <c r="I33" s="1175" t="str">
        <f>VLOOKUP($A33,'КРАТКИЙ ПРАЙС СПЛИТЫ'!$A:$M,7,0)</f>
        <v>840×236×840 (950×50×950)</v>
      </c>
      <c r="J33" s="1175" t="str">
        <f>VLOOKUP(A33,'КРАТКИЙ ПРАЙС СПЛИТЫ'!A164:H167,8,0)</f>
        <v>860x665x310</v>
      </c>
      <c r="K33" s="1175" t="str">
        <f>VLOOKUP($A33,'КРАТКИЙ ПРАЙС СПЛИТЫ'!$A:$M,9,0)</f>
        <v>23,5(6,5)/51</v>
      </c>
      <c r="L33" s="518">
        <f>O33-L35-L34</f>
        <v>37200</v>
      </c>
      <c r="M33" s="518">
        <f>P33-M35-M34</f>
        <v>31490</v>
      </c>
      <c r="N33" s="518">
        <f>Q33-N35-N34</f>
        <v>20700</v>
      </c>
      <c r="O33" s="1178">
        <f>VLOOKUP($A33,'КРАТКИЙ ПРАЙС СПЛИТЫ'!$A:$M,10,0)</f>
        <v>124000</v>
      </c>
      <c r="P33" s="1178">
        <f>VLOOKUP($A33,'КРАТКИЙ ПРАЙС СПЛИТЫ'!$A:$M,11,0)</f>
        <v>105090</v>
      </c>
      <c r="Q33" s="1178">
        <f>VLOOKUP($A33,'КРАТКИЙ ПРАЙС СПЛИТЫ'!$A:$M,12,0)</f>
        <v>69100</v>
      </c>
      <c r="R33" s="1195">
        <f>Q33*(1-1*'Скидка '!D$8)</f>
        <v>69100</v>
      </c>
    </row>
    <row r="34" spans="1:21" ht="12" customHeight="1">
      <c r="A34" s="1202"/>
      <c r="B34" s="523" t="s">
        <v>309</v>
      </c>
      <c r="C34" s="406" t="str">
        <f>TRIM(MID(D33,FIND("|",D33,1)+1,FIND(CHAR(1),SUBSTITUTE(D33,"|",CHAR(1),2),1)-FIND("|",D33,1)-1))</f>
        <v>AUC-950R</v>
      </c>
      <c r="D34" s="1215"/>
      <c r="E34" s="1188">
        <v>5.0999999999999996</v>
      </c>
      <c r="F34" s="1188">
        <v>3.1</v>
      </c>
      <c r="G34" s="1185" t="s">
        <v>15</v>
      </c>
      <c r="H34" s="1188"/>
      <c r="I34" s="1176"/>
      <c r="J34" s="1176"/>
      <c r="K34" s="1176"/>
      <c r="L34" s="517">
        <f>MROUND(O33*0.1,100)</f>
        <v>12400</v>
      </c>
      <c r="M34" s="517">
        <f>MROUND(P33*0.1,100)</f>
        <v>10500</v>
      </c>
      <c r="N34" s="517">
        <f>MROUND(Q33*0.1,100)</f>
        <v>6900</v>
      </c>
      <c r="O34" s="1179"/>
      <c r="P34" s="1179"/>
      <c r="Q34" s="1179"/>
      <c r="R34" s="1196"/>
    </row>
    <row r="35" spans="1:21" ht="12" customHeight="1">
      <c r="A35" s="1205"/>
      <c r="B35" s="523" t="s">
        <v>197</v>
      </c>
      <c r="C35" s="406" t="str">
        <f>TRIM(RIGHT(D33,LEN(D33)-FIND(CHAR(1),SUBSTITUTE(D33,"|",CHAR(1),2),1)))</f>
        <v>AUW-24H4SF</v>
      </c>
      <c r="D35" s="1216"/>
      <c r="E35" s="1186"/>
      <c r="F35" s="1186"/>
      <c r="G35" s="1186"/>
      <c r="H35" s="1186"/>
      <c r="I35" s="1189"/>
      <c r="J35" s="1177"/>
      <c r="K35" s="1189"/>
      <c r="L35" s="517">
        <f>MROUND(O33*0.6,100)</f>
        <v>74400</v>
      </c>
      <c r="M35" s="517">
        <f>MROUND(P33*0.6,100)</f>
        <v>63100</v>
      </c>
      <c r="N35" s="517">
        <f>MROUND(Q33*0.6,100)</f>
        <v>41500</v>
      </c>
      <c r="O35" s="1180"/>
      <c r="P35" s="1180"/>
      <c r="Q35" s="1180"/>
      <c r="R35" s="1183"/>
      <c r="S35" s="44"/>
      <c r="T35" s="44"/>
      <c r="U35" s="44"/>
    </row>
    <row r="36" spans="1:21" ht="12" customHeight="1">
      <c r="A36" s="1202" t="s">
        <v>643</v>
      </c>
      <c r="B36" s="523" t="s">
        <v>310</v>
      </c>
      <c r="C36" s="405" t="str">
        <f>TRIM(LEFT(D36,FIND("|",D36,1)-1))</f>
        <v>AUC-36HR4SKA</v>
      </c>
      <c r="D36" s="1206" t="str">
        <f>VLOOKUP($A36,'КРАТКИЙ ПРАЙС СПЛИТЫ'!$A:$M,2,0)</f>
        <v>AUC-36HR4SKA | AUC-950R | AUW-36H6SD</v>
      </c>
      <c r="E36" s="1209">
        <f>VLOOKUP($A36,'КРАТКИЙ ПРАЙС СПЛИТЫ'!$A:$M,3,0)</f>
        <v>11</v>
      </c>
      <c r="F36" s="1209">
        <f>VLOOKUP($A36,'КРАТКИЙ ПРАЙС СПЛИТЫ'!$A:$M,4,0)</f>
        <v>11.5</v>
      </c>
      <c r="G36" s="1212" t="str">
        <f>VLOOKUP($A36,'КРАТКИЙ ПРАЙС СПЛИТЫ'!$A:$M,5,0)</f>
        <v>A/A</v>
      </c>
      <c r="H36" s="1209" t="str">
        <f>VLOOKUP($A36,'КРАТКИЙ ПРАЙС СПЛИТЫ'!$A:$M,6,0)</f>
        <v>45/48/50</v>
      </c>
      <c r="I36" s="1172" t="str">
        <f>VLOOKUP($A36,'КРАТКИЙ ПРАЙС СПЛИТЫ'!$A:$M,7,0)</f>
        <v>840×272×840 (950×50×950)</v>
      </c>
      <c r="J36" s="1217" t="str">
        <f>VLOOKUP(A36,'КРАТКИЙ ПРАЙС СПЛИТЫ'!A165:H167,8,0)</f>
        <v>885×795×366</v>
      </c>
      <c r="K36" s="1172" t="str">
        <f>VLOOKUP($A36,'КРАТКИЙ ПРАЙС СПЛИТЫ'!$A:$M,9,0)</f>
        <v>28,0(6,5)/67</v>
      </c>
      <c r="L36" s="518">
        <f>O36-L38-L37</f>
        <v>51800</v>
      </c>
      <c r="M36" s="518">
        <f>P36-M38-M37</f>
        <v>43890</v>
      </c>
      <c r="N36" s="518">
        <f>Q36-N38-N37</f>
        <v>28800</v>
      </c>
      <c r="O36" s="1181">
        <f>VLOOKUP($A36,'КРАТКИЙ ПРАЙС СПЛИТЫ'!$A:$M,10,0)</f>
        <v>160400</v>
      </c>
      <c r="P36" s="1181">
        <f>VLOOKUP($A36,'КРАТКИЙ ПРАЙС СПЛИТЫ'!$A:$M,11,0)</f>
        <v>135890</v>
      </c>
      <c r="Q36" s="1181">
        <f>VLOOKUP($A36,'КРАТКИЙ ПРАЙС СПЛИТЫ'!$A:$M,12,0)</f>
        <v>89300</v>
      </c>
      <c r="R36" s="1195">
        <f>Q36*(1-1*'Скидка '!D$8)</f>
        <v>89300</v>
      </c>
    </row>
    <row r="37" spans="1:21" ht="12" customHeight="1">
      <c r="A37" s="1202"/>
      <c r="B37" s="523" t="s">
        <v>309</v>
      </c>
      <c r="C37" s="406" t="str">
        <f>TRIM(MID(D36,FIND("|",D36,1)+1,FIND(CHAR(1),SUBSTITUTE(D36,"|",CHAR(1),2),1)-FIND("|",D36,1)-1))</f>
        <v>AUC-950R</v>
      </c>
      <c r="D37" s="1207"/>
      <c r="E37" s="1210">
        <v>6.1</v>
      </c>
      <c r="F37" s="1210">
        <v>3.1</v>
      </c>
      <c r="G37" s="1213" t="s">
        <v>15</v>
      </c>
      <c r="H37" s="1210"/>
      <c r="I37" s="1173"/>
      <c r="J37" s="1173"/>
      <c r="K37" s="1173"/>
      <c r="L37" s="517">
        <f>L34</f>
        <v>12400</v>
      </c>
      <c r="M37" s="517">
        <f t="shared" ref="M37" si="3">M34</f>
        <v>10500</v>
      </c>
      <c r="N37" s="517">
        <f>N34</f>
        <v>6900</v>
      </c>
      <c r="O37" s="1182"/>
      <c r="P37" s="1182"/>
      <c r="Q37" s="1182"/>
      <c r="R37" s="1196"/>
    </row>
    <row r="38" spans="1:21" ht="12" customHeight="1">
      <c r="A38" s="1205"/>
      <c r="B38" s="523" t="s">
        <v>198</v>
      </c>
      <c r="C38" s="406" t="str">
        <f>TRIM(RIGHT(D36,LEN(D36)-FIND(CHAR(1),SUBSTITUTE(D36,"|",CHAR(1),2),1)))</f>
        <v>AUW-36H6SD</v>
      </c>
      <c r="D38" s="1208"/>
      <c r="E38" s="1211"/>
      <c r="F38" s="1211"/>
      <c r="G38" s="1211"/>
      <c r="H38" s="1211"/>
      <c r="I38" s="1190"/>
      <c r="J38" s="1174"/>
      <c r="K38" s="1190"/>
      <c r="L38" s="517">
        <f>MROUND(O36*0.6,100)</f>
        <v>96200</v>
      </c>
      <c r="M38" s="517">
        <f>MROUND(P36*0.6,100)</f>
        <v>81500</v>
      </c>
      <c r="N38" s="517">
        <f>MROUND(Q36*0.6,100)</f>
        <v>53600</v>
      </c>
      <c r="O38" s="1183"/>
      <c r="P38" s="1183"/>
      <c r="Q38" s="1183"/>
      <c r="R38" s="1183"/>
      <c r="S38" s="44"/>
      <c r="T38" s="44"/>
      <c r="U38" s="44"/>
    </row>
    <row r="39" spans="1:21" ht="12" customHeight="1">
      <c r="A39" s="1202" t="s">
        <v>644</v>
      </c>
      <c r="B39" s="523" t="s">
        <v>312</v>
      </c>
      <c r="C39" s="405" t="str">
        <f>TRIM(LEFT(D39,FIND("|",D39,1)-1))</f>
        <v>AUC-48HR4SKA </v>
      </c>
      <c r="D39" s="1214" t="str">
        <f>VLOOKUP($A39,'КРАТКИЙ ПРАЙС СПЛИТЫ'!$A:$M,2,0)</f>
        <v>AUC-48HR4SKA | AUC-950R | AUW-48H6SE1</v>
      </c>
      <c r="E39" s="1187">
        <f>VLOOKUP($A39,'КРАТКИЙ ПРАЙС СПЛИТЫ'!$A:$M,3,0)</f>
        <v>14</v>
      </c>
      <c r="F39" s="1187">
        <f>VLOOKUP($A39,'КРАТКИЙ ПРАЙС СПЛИТЫ'!$A:$M,4,0)</f>
        <v>15</v>
      </c>
      <c r="G39" s="1184" t="str">
        <f>VLOOKUP($A39,'КРАТКИЙ ПРАЙС СПЛИТЫ'!$A:$M,5,0)</f>
        <v>A/A</v>
      </c>
      <c r="H39" s="1187" t="str">
        <f>VLOOKUP($A39,'КРАТКИЙ ПРАЙС СПЛИТЫ'!$A:$M,6,0)</f>
        <v>50/53/55</v>
      </c>
      <c r="I39" s="1175" t="str">
        <f>VLOOKUP($A39,'КРАТКИЙ ПРАЙС СПЛИТЫ'!$A:$M,7,0)</f>
        <v>840×272×840 (950×50×950)</v>
      </c>
      <c r="J39" s="1175" t="str">
        <f>VLOOKUP(A39,'КРАТКИЙ ПРАЙС СПЛИТЫ'!A166:H167,8,0)</f>
        <v>950x1050x340</v>
      </c>
      <c r="K39" s="1175" t="str">
        <f>VLOOKUP($A39,'КРАТКИЙ ПРАЙС СПЛИТЫ'!$A:$M,9,0)</f>
        <v>28,0(6,5)/96</v>
      </c>
      <c r="L39" s="518">
        <f>O39-L41-L40</f>
        <v>64200</v>
      </c>
      <c r="M39" s="518">
        <f>P39-M41-M40</f>
        <v>54390</v>
      </c>
      <c r="N39" s="518">
        <f>Q39-N41-N40</f>
        <v>35600</v>
      </c>
      <c r="O39" s="1178">
        <f>VLOOKUP($A39,'КРАТКИЙ ПРАЙС СПЛИТЫ'!$A:$M,10,0)</f>
        <v>191500</v>
      </c>
      <c r="P39" s="1178">
        <f>VLOOKUP($A39,'КРАТКИЙ ПРАЙС СПЛИТЫ'!$A:$M,11,0)</f>
        <v>162290</v>
      </c>
      <c r="Q39" s="1178">
        <f>VLOOKUP($A39,'КРАТКИЙ ПРАЙС СПЛИТЫ'!$A:$M,12,0)</f>
        <v>106300</v>
      </c>
      <c r="R39" s="1195">
        <f>Q39*(1-1*'Скидка '!D$8)</f>
        <v>106300</v>
      </c>
    </row>
    <row r="40" spans="1:21" ht="12" customHeight="1">
      <c r="A40" s="1202"/>
      <c r="B40" s="523" t="s">
        <v>309</v>
      </c>
      <c r="C40" s="406" t="str">
        <f>TRIM(MID(D39,FIND("|",D39,1)+1,FIND(CHAR(1),SUBSTITUTE(D39,"|",CHAR(1),2),1)-FIND("|",D39,1)-1))</f>
        <v>AUC-950R</v>
      </c>
      <c r="D40" s="1215"/>
      <c r="E40" s="1188">
        <v>7.1</v>
      </c>
      <c r="F40" s="1188">
        <v>3.1</v>
      </c>
      <c r="G40" s="1185" t="s">
        <v>15</v>
      </c>
      <c r="H40" s="1188"/>
      <c r="I40" s="1176"/>
      <c r="J40" s="1176"/>
      <c r="K40" s="1176"/>
      <c r="L40" s="517">
        <f>L34</f>
        <v>12400</v>
      </c>
      <c r="M40" s="517">
        <f t="shared" ref="M40" si="4">M34</f>
        <v>10500</v>
      </c>
      <c r="N40" s="517">
        <f>N34</f>
        <v>6900</v>
      </c>
      <c r="O40" s="1179"/>
      <c r="P40" s="1179"/>
      <c r="Q40" s="1179"/>
      <c r="R40" s="1196"/>
    </row>
    <row r="41" spans="1:21" ht="12" customHeight="1">
      <c r="A41" s="1205"/>
      <c r="B41" s="523" t="s">
        <v>199</v>
      </c>
      <c r="C41" s="406" t="str">
        <f>TRIM(RIGHT(D39,LEN(D39)-FIND(CHAR(1),SUBSTITUTE(D39,"|",CHAR(1),2),1)))</f>
        <v>AUW-48H6SE1</v>
      </c>
      <c r="D41" s="1216"/>
      <c r="E41" s="1186"/>
      <c r="F41" s="1186"/>
      <c r="G41" s="1186"/>
      <c r="H41" s="1186"/>
      <c r="I41" s="1189"/>
      <c r="J41" s="1218"/>
      <c r="K41" s="1189"/>
      <c r="L41" s="517">
        <f>MROUND(O39*0.6,100)</f>
        <v>114900</v>
      </c>
      <c r="M41" s="517">
        <f>MROUND(P39*0.6,100)</f>
        <v>97400</v>
      </c>
      <c r="N41" s="517">
        <f>MROUND(Q39*0.6,100)</f>
        <v>63800</v>
      </c>
      <c r="O41" s="1180"/>
      <c r="P41" s="1180"/>
      <c r="Q41" s="1180"/>
      <c r="R41" s="1183"/>
      <c r="S41" s="44"/>
      <c r="T41" s="44"/>
      <c r="U41" s="44"/>
    </row>
    <row r="42" spans="1:21" ht="12" customHeight="1">
      <c r="A42" s="1202" t="s">
        <v>645</v>
      </c>
      <c r="B42" s="523" t="s">
        <v>314</v>
      </c>
      <c r="C42" s="405" t="str">
        <f>TRIM(LEFT(D42,FIND("|",D42,1)-1))</f>
        <v>AUC-60HR4SKA</v>
      </c>
      <c r="D42" s="1206" t="str">
        <f>VLOOKUP($A42,'КРАТКИЙ ПРАЙС СПЛИТЫ'!$A:$M,2,0)</f>
        <v>AUC-60HR4SKA | AUC-950R | AUW-60H6SP1</v>
      </c>
      <c r="E42" s="1209">
        <f>VLOOKUP($A42,'КРАТКИЙ ПРАЙС СПЛИТЫ'!$A:$M,3,0)</f>
        <v>16</v>
      </c>
      <c r="F42" s="1209">
        <f>VLOOKUP($A42,'КРАТКИЙ ПРАЙС СПЛИТЫ'!$A:$M,4,0)</f>
        <v>17.5</v>
      </c>
      <c r="G42" s="1212" t="str">
        <f>VLOOKUP($A42,'КРАТКИЙ ПРАЙС СПЛИТЫ'!$A:$M,5,0)</f>
        <v>D/C</v>
      </c>
      <c r="H42" s="1209" t="str">
        <f>VLOOKUP($A42,'КРАТКИЙ ПРАЙС СПЛИТЫ'!$A:$M,6,0)</f>
        <v>50/53/55</v>
      </c>
      <c r="I42" s="1172" t="str">
        <f>VLOOKUP($A42,'КРАТКИЙ ПРАЙС СПЛИТЫ'!$A:$M,7,0)</f>
        <v>840×272×840 (950×50×950)</v>
      </c>
      <c r="J42" s="1172" t="str">
        <f>VLOOKUP(A42,'КРАТКИЙ ПРАЙС СПЛИТЫ'!A167:H167,8,0)</f>
        <v>950x1386x340</v>
      </c>
      <c r="K42" s="1172" t="str">
        <f>VLOOKUP($A42,'КРАТКИЙ ПРАЙС СПЛИТЫ'!$A:$M,9,0)</f>
        <v>28,0(6,5)/106</v>
      </c>
      <c r="L42" s="518">
        <f>O42-L44-L43</f>
        <v>73600</v>
      </c>
      <c r="M42" s="518">
        <f>P42-M44-M43</f>
        <v>62390</v>
      </c>
      <c r="N42" s="518">
        <f>Q42-N44-N43</f>
        <v>40800</v>
      </c>
      <c r="O42" s="1181">
        <f>VLOOKUP($A42,'КРАТКИЙ ПРАЙС СПЛИТЫ'!$A:$M,10,0)</f>
        <v>215000</v>
      </c>
      <c r="P42" s="1181">
        <f>VLOOKUP($A42,'КРАТКИЙ ПРАЙС СПЛИТЫ'!$A:$M,11,0)</f>
        <v>182190</v>
      </c>
      <c r="Q42" s="1181">
        <f>VLOOKUP($A42,'КРАТКИЙ ПРАЙС СПЛИТЫ'!$A:$M,12,0)</f>
        <v>119300</v>
      </c>
      <c r="R42" s="1195">
        <f>Q42*(1-1*'Скидка '!D$8)</f>
        <v>119300</v>
      </c>
    </row>
    <row r="43" spans="1:21" ht="12" customHeight="1">
      <c r="A43" s="1202"/>
      <c r="B43" s="523" t="s">
        <v>309</v>
      </c>
      <c r="C43" s="406" t="str">
        <f>TRIM(MID(D42,FIND("|",D42,1)+1,FIND(CHAR(1),SUBSTITUTE(D42,"|",CHAR(1),2),1)-FIND("|",D42,1)-1))</f>
        <v>AUC-950R</v>
      </c>
      <c r="D43" s="1207"/>
      <c r="E43" s="1210">
        <v>8.1</v>
      </c>
      <c r="F43" s="1210">
        <v>3.1</v>
      </c>
      <c r="G43" s="1213" t="s">
        <v>15</v>
      </c>
      <c r="H43" s="1210"/>
      <c r="I43" s="1173"/>
      <c r="J43" s="1173"/>
      <c r="K43" s="1173"/>
      <c r="L43" s="517">
        <f>L34</f>
        <v>12400</v>
      </c>
      <c r="M43" s="517">
        <f t="shared" ref="M43" si="5">M34</f>
        <v>10500</v>
      </c>
      <c r="N43" s="517">
        <f>N34</f>
        <v>6900</v>
      </c>
      <c r="O43" s="1182"/>
      <c r="P43" s="1182"/>
      <c r="Q43" s="1182"/>
      <c r="R43" s="1196"/>
    </row>
    <row r="44" spans="1:21" ht="12" customHeight="1">
      <c r="A44" s="1205"/>
      <c r="B44" s="523" t="s">
        <v>200</v>
      </c>
      <c r="C44" s="406" t="str">
        <f>TRIM(RIGHT(D42,LEN(D42)-FIND(CHAR(1),SUBSTITUTE(D42,"|",CHAR(1),2),1)))</f>
        <v>AUW-60H6SP1</v>
      </c>
      <c r="D44" s="1208"/>
      <c r="E44" s="1211"/>
      <c r="F44" s="1211"/>
      <c r="G44" s="1219"/>
      <c r="H44" s="1211"/>
      <c r="I44" s="1190"/>
      <c r="J44" s="1174"/>
      <c r="K44" s="1190"/>
      <c r="L44" s="517">
        <f>MROUND(O42*0.6,100)</f>
        <v>129000</v>
      </c>
      <c r="M44" s="517">
        <f>MROUND(P42*0.6,100)</f>
        <v>109300</v>
      </c>
      <c r="N44" s="517">
        <f>MROUND(Q42*0.6,100)</f>
        <v>71600</v>
      </c>
      <c r="O44" s="1183"/>
      <c r="P44" s="1183"/>
      <c r="Q44" s="1183"/>
      <c r="R44" s="1183"/>
      <c r="S44" s="44"/>
      <c r="T44" s="44"/>
      <c r="U44" s="44"/>
    </row>
    <row r="45" spans="1:21" ht="18" customHeight="1">
      <c r="C45" s="279" t="s">
        <v>776</v>
      </c>
      <c r="D45" s="258"/>
      <c r="E45" s="258"/>
      <c r="F45" s="279"/>
      <c r="G45" s="514"/>
      <c r="H45" s="305"/>
      <c r="I45" s="251"/>
      <c r="J45" s="251"/>
      <c r="K45" s="185"/>
      <c r="L45" s="185"/>
      <c r="M45" s="185"/>
      <c r="N45" s="185"/>
      <c r="O45" s="185"/>
      <c r="P45" s="185"/>
      <c r="Q45" s="185"/>
      <c r="R45" s="250"/>
    </row>
    <row r="46" spans="1:21" ht="16.5" customHeight="1">
      <c r="C46" s="260"/>
      <c r="D46" s="260"/>
      <c r="E46" s="260"/>
      <c r="F46" s="261" t="s">
        <v>41</v>
      </c>
      <c r="G46" s="514"/>
      <c r="H46" s="274"/>
      <c r="I46" s="267" t="s">
        <v>1908</v>
      </c>
      <c r="J46" s="380"/>
      <c r="K46" s="186"/>
      <c r="L46" s="186"/>
      <c r="M46" s="186"/>
      <c r="N46" s="186"/>
      <c r="O46" s="186"/>
      <c r="P46" s="186"/>
      <c r="Q46" s="186"/>
      <c r="R46" s="187"/>
    </row>
    <row r="47" spans="1:21" ht="15" customHeight="1">
      <c r="C47" s="260"/>
      <c r="D47" s="260"/>
      <c r="E47" s="260"/>
      <c r="F47" s="261" t="s">
        <v>781</v>
      </c>
      <c r="G47" s="280"/>
      <c r="H47" s="280"/>
      <c r="I47" s="267" t="s">
        <v>49</v>
      </c>
      <c r="J47" s="267"/>
      <c r="K47" s="251"/>
      <c r="L47" s="251"/>
      <c r="M47" s="251"/>
      <c r="N47" s="251"/>
      <c r="O47" s="251"/>
      <c r="P47" s="251"/>
      <c r="Q47" s="251"/>
      <c r="R47" s="187"/>
    </row>
    <row r="48" spans="1:21" ht="18" customHeight="1">
      <c r="C48" s="260"/>
      <c r="D48" s="260"/>
      <c r="E48" s="260"/>
      <c r="F48" s="261" t="s">
        <v>782</v>
      </c>
      <c r="G48" s="261"/>
      <c r="H48" s="261"/>
      <c r="I48" s="267" t="s">
        <v>60</v>
      </c>
      <c r="J48" s="267"/>
      <c r="K48" s="251"/>
      <c r="L48" s="251"/>
      <c r="M48" s="251"/>
      <c r="N48" s="251"/>
      <c r="O48" s="251"/>
      <c r="P48" s="251"/>
      <c r="Q48" s="251"/>
      <c r="R48" s="187"/>
    </row>
    <row r="49" spans="1:18" ht="18" customHeight="1">
      <c r="C49" s="260"/>
      <c r="D49" s="260"/>
      <c r="E49" s="260"/>
      <c r="F49" s="261" t="s">
        <v>837</v>
      </c>
      <c r="G49" s="261"/>
      <c r="H49" s="261"/>
      <c r="I49" s="267" t="s">
        <v>52</v>
      </c>
      <c r="J49" s="267"/>
      <c r="K49" s="251"/>
      <c r="L49" s="251"/>
      <c r="M49" s="251"/>
      <c r="N49" s="251"/>
      <c r="O49" s="251"/>
      <c r="P49" s="251"/>
      <c r="Q49" s="251"/>
      <c r="R49" s="187"/>
    </row>
    <row r="50" spans="1:18" ht="18" customHeight="1">
      <c r="C50" s="260"/>
      <c r="D50" s="260"/>
      <c r="E50" s="260"/>
      <c r="F50" s="261" t="s">
        <v>795</v>
      </c>
      <c r="G50" s="261"/>
      <c r="H50" s="261"/>
      <c r="I50" s="267" t="s">
        <v>43</v>
      </c>
      <c r="J50" s="267"/>
      <c r="K50" s="251"/>
      <c r="L50" s="251"/>
      <c r="M50" s="251"/>
      <c r="N50" s="251"/>
      <c r="O50" s="251"/>
      <c r="P50" s="251"/>
      <c r="Q50" s="251"/>
      <c r="R50" s="187"/>
    </row>
    <row r="51" spans="1:18" ht="18" customHeight="1">
      <c r="C51" s="260"/>
      <c r="D51" s="260"/>
      <c r="E51" s="260"/>
      <c r="F51" s="261"/>
      <c r="G51" s="261"/>
      <c r="H51" s="261"/>
      <c r="I51" s="267" t="s">
        <v>838</v>
      </c>
      <c r="J51" s="267"/>
      <c r="K51" s="251"/>
      <c r="L51" s="251"/>
      <c r="M51" s="251"/>
      <c r="N51" s="251"/>
      <c r="O51" s="251"/>
      <c r="P51" s="251"/>
      <c r="Q51" s="251"/>
      <c r="R51" s="187"/>
    </row>
    <row r="52" spans="1:18" ht="18" customHeight="1">
      <c r="C52" s="262"/>
      <c r="D52" s="262"/>
      <c r="E52" s="262"/>
      <c r="F52" s="261"/>
      <c r="G52" s="510"/>
      <c r="H52" s="510"/>
      <c r="I52" s="331"/>
      <c r="J52" s="331"/>
      <c r="K52" s="265"/>
      <c r="L52" s="265"/>
      <c r="M52" s="265"/>
      <c r="N52" s="265"/>
      <c r="O52" s="265"/>
      <c r="P52" s="265"/>
      <c r="Q52" s="265"/>
      <c r="R52" s="265"/>
    </row>
    <row r="53" spans="1:18" ht="12.75" customHeight="1">
      <c r="A53" s="1202" t="s">
        <v>630</v>
      </c>
      <c r="B53" s="523" t="s">
        <v>203</v>
      </c>
      <c r="C53" s="405" t="str">
        <f>LEFT(D53,FIND("/",D53,1)-1)</f>
        <v>AUD-12HX4SNL</v>
      </c>
      <c r="D53" s="1222" t="str">
        <f>VLOOKUP($A53,'КРАТКИЙ ПРАЙС СПЛИТЫ'!$A:$M,2,0)</f>
        <v>AUD-12HX4SNL/AUW-12H4SV</v>
      </c>
      <c r="E53" s="1042">
        <f>VLOOKUP($A53,'КРАТКИЙ ПРАЙС СПЛИТЫ'!$A:$M,3,0)</f>
        <v>3.52</v>
      </c>
      <c r="F53" s="1042">
        <f>VLOOKUP($A53,'КРАТКИЙ ПРАЙС СПЛИТЫ'!$A:$M,4,0)</f>
        <v>3.69</v>
      </c>
      <c r="G53" s="1043" t="str">
        <f>VLOOKUP($A53,'КРАТКИЙ ПРАЙС СПЛИТЫ'!$A:$M,5,0)</f>
        <v>В/А</v>
      </c>
      <c r="H53" s="1042" t="str">
        <f>VLOOKUP($A53,'КРАТКИЙ ПРАЙС СПЛИТЫ'!$A:$M,6,0)</f>
        <v>29/31/34</v>
      </c>
      <c r="I53" s="1042" t="str">
        <f>VLOOKUP($A53,'КРАТКИЙ ПРАЙС СПЛИТЫ'!$A:$M,7,0)</f>
        <v>900×190×447</v>
      </c>
      <c r="J53" s="1224" t="str">
        <f>VLOOKUP(A53,'КРАТКИЙ ПРАЙС СПЛИТЫ'!A175:H180,8,0)</f>
        <v>715×482×240</v>
      </c>
      <c r="K53" s="1042" t="str">
        <f>VLOOKUP($A53,'КРАТКИЙ ПРАЙС СПЛИТЫ'!$A:$M,9,0)</f>
        <v>19/28</v>
      </c>
      <c r="L53" s="517">
        <f>O53-L54</f>
        <v>33100</v>
      </c>
      <c r="M53" s="517">
        <f>P53-M54</f>
        <v>28090</v>
      </c>
      <c r="N53" s="517">
        <f>Q53-N54</f>
        <v>19300</v>
      </c>
      <c r="O53" s="1121">
        <f>VLOOKUP($A53,'КРАТКИЙ ПРАЙС СПЛИТЫ'!$A:$M,10,0)</f>
        <v>84800</v>
      </c>
      <c r="P53" s="1121">
        <f>VLOOKUP($A53,'КРАТКИЙ ПРАЙС СПЛИТЫ'!$A:$M,11,0)</f>
        <v>71890</v>
      </c>
      <c r="Q53" s="1220">
        <f>VLOOKUP($A53,'КРАТКИЙ ПРАЙС СПЛИТЫ'!$A:$M,12,0)</f>
        <v>48100</v>
      </c>
      <c r="R53" s="1024">
        <f>Q53*(1-1*'Скидка '!D$8)</f>
        <v>48100</v>
      </c>
    </row>
    <row r="54" spans="1:18" ht="12.75" customHeight="1">
      <c r="A54" s="1202"/>
      <c r="B54" s="523" t="s">
        <v>195</v>
      </c>
      <c r="C54" s="405" t="str">
        <f>RIGHT(D53,LEN(D53)-FIND("/",D53,1))</f>
        <v>AUW-12H4SV</v>
      </c>
      <c r="D54" s="1223"/>
      <c r="E54" s="1042">
        <v>2.1</v>
      </c>
      <c r="F54" s="1042">
        <v>3.1</v>
      </c>
      <c r="G54" s="1043" t="s">
        <v>15</v>
      </c>
      <c r="H54" s="1042"/>
      <c r="I54" s="1042"/>
      <c r="J54" s="1020"/>
      <c r="K54" s="1042"/>
      <c r="L54" s="517">
        <f>L29</f>
        <v>51700</v>
      </c>
      <c r="M54" s="517">
        <f t="shared" ref="M54" si="6">M29</f>
        <v>43800</v>
      </c>
      <c r="N54" s="517">
        <f>N29</f>
        <v>28800</v>
      </c>
      <c r="O54" s="1180"/>
      <c r="P54" s="1180"/>
      <c r="Q54" s="1221"/>
      <c r="R54" s="1024"/>
    </row>
    <row r="55" spans="1:18" ht="12.75" customHeight="1">
      <c r="A55" s="1198" t="s">
        <v>631</v>
      </c>
      <c r="B55" s="523" t="s">
        <v>204</v>
      </c>
      <c r="C55" s="405" t="str">
        <f>LEFT(D55,FIND("/",D55,1)-1)</f>
        <v>AUD-18HX4SNL1</v>
      </c>
      <c r="D55" s="1225" t="str">
        <f>VLOOKUP($A55,'КРАТКИЙ ПРАЙС СПЛИТЫ'!$A:$M,2,0)</f>
        <v>AUD-18HX4SNL1/AUW-18H4SS</v>
      </c>
      <c r="E55" s="1048">
        <f>VLOOKUP($A55,'КРАТКИЙ ПРАЙС СПЛИТЫ'!$A:$M,3,0)</f>
        <v>5</v>
      </c>
      <c r="F55" s="1048">
        <f>VLOOKUP($A55,'КРАТКИЙ ПРАЙС СПЛИТЫ'!$A:$M,4,0)</f>
        <v>5.7</v>
      </c>
      <c r="G55" s="1049" t="str">
        <f>VLOOKUP($A55,'КРАТКИЙ ПРАЙС СПЛИТЫ'!$A:$M,5,0)</f>
        <v>С/В</v>
      </c>
      <c r="H55" s="1048" t="str">
        <f>VLOOKUP($A55,'КРАТКИЙ ПРАЙС СПЛИТЫ'!$A:$M,6,0)</f>
        <v>35/36/38</v>
      </c>
      <c r="I55" s="1048" t="str">
        <f>VLOOKUP($A55,'КРАТКИЙ ПРАЙС СПЛИТЫ'!$A:$M,7,0)</f>
        <v>900×190×447</v>
      </c>
      <c r="J55" s="1227" t="str">
        <f>VLOOKUP(A55,'КРАТКИЙ ПРАЙС СПЛИТЫ'!A176:H180,8,0)</f>
        <v>810×280×585</v>
      </c>
      <c r="K55" s="1048" t="str">
        <f>VLOOKUP($A55,'КРАТКИЙ ПРАЙС СПЛИТЫ'!$A:$M,9,0)</f>
        <v>19/42</v>
      </c>
      <c r="L55" s="517">
        <f>O55-L56</f>
        <v>36900</v>
      </c>
      <c r="M55" s="517">
        <f>P55-M56</f>
        <v>31290</v>
      </c>
      <c r="N55" s="517">
        <f>Q55-N56</f>
        <v>20700</v>
      </c>
      <c r="O55" s="1047">
        <f>VLOOKUP($A55,'КРАТКИЙ ПРАЙС СПЛИТЫ'!$A:$M,10,0)</f>
        <v>95500</v>
      </c>
      <c r="P55" s="1047">
        <f>VLOOKUP($A55,'КРАТКИЙ ПРАЙС СПЛИТЫ'!$A:$M,11,0)</f>
        <v>80890</v>
      </c>
      <c r="Q55" s="1047">
        <f>VLOOKUP($A55,'КРАТКИЙ ПРАЙС СПЛИТЫ'!$A:$M,12,0)</f>
        <v>53300</v>
      </c>
      <c r="R55" s="1024">
        <f>Q55*(1-1*'Скидка '!D$8)</f>
        <v>53300</v>
      </c>
    </row>
    <row r="56" spans="1:18" ht="12.75" customHeight="1">
      <c r="A56" s="1198"/>
      <c r="B56" s="523" t="s">
        <v>196</v>
      </c>
      <c r="C56" s="405" t="str">
        <f>RIGHT(D55,LEN(D55)-FIND("/",D55,1))</f>
        <v>AUW-18H4SS</v>
      </c>
      <c r="D56" s="1226"/>
      <c r="E56" s="1048">
        <v>2.1</v>
      </c>
      <c r="F56" s="1048">
        <v>3.1</v>
      </c>
      <c r="G56" s="1049" t="s">
        <v>15</v>
      </c>
      <c r="H56" s="1048"/>
      <c r="I56" s="1048"/>
      <c r="J56" s="1020"/>
      <c r="K56" s="1048"/>
      <c r="L56" s="517">
        <f>L32</f>
        <v>58600</v>
      </c>
      <c r="M56" s="517">
        <f t="shared" ref="M56:N56" si="7">M32</f>
        <v>49600</v>
      </c>
      <c r="N56" s="517">
        <f t="shared" si="7"/>
        <v>32600</v>
      </c>
      <c r="O56" s="1047"/>
      <c r="P56" s="1047"/>
      <c r="Q56" s="1047"/>
      <c r="R56" s="1024"/>
    </row>
    <row r="57" spans="1:18" ht="12.75" customHeight="1">
      <c r="A57" s="1202" t="s">
        <v>632</v>
      </c>
      <c r="B57" s="523" t="s">
        <v>205</v>
      </c>
      <c r="C57" s="405" t="str">
        <f>LEFT(D57,FIND("/",D57,1)-1)</f>
        <v>AUD-24HX4SLH1</v>
      </c>
      <c r="D57" s="1222" t="str">
        <f>VLOOKUP($A57,'КРАТКИЙ ПРАЙС СПЛИТЫ'!$A:$M,2,0)</f>
        <v>AUD-24HX4SLH1/AUW-24H4SF</v>
      </c>
      <c r="E57" s="1042">
        <f>VLOOKUP($A57,'КРАТКИЙ ПРАЙС СПЛИТЫ'!$A:$M,3,0)</f>
        <v>7.05</v>
      </c>
      <c r="F57" s="1042">
        <f>VLOOKUP($A57,'КРАТКИЙ ПРАЙС СПЛИТЫ'!$A:$M,4,0)</f>
        <v>8</v>
      </c>
      <c r="G57" s="1043" t="str">
        <f>VLOOKUP($A57,'КРАТКИЙ ПРАЙС СПЛИТЫ'!$A:$M,5,0)</f>
        <v>В/А</v>
      </c>
      <c r="H57" s="1042" t="str">
        <f>VLOOKUP($A57,'КРАТКИЙ ПРАЙС СПЛИТЫ'!$A:$M,6,0)</f>
        <v>38/40/42</v>
      </c>
      <c r="I57" s="1042" t="str">
        <f>VLOOKUP($A57,'КРАТКИЙ ПРАЙС СПЛИТЫ'!$A:$M,7,0)</f>
        <v>900×270×720</v>
      </c>
      <c r="J57" s="1224" t="str">
        <f>VLOOKUP(A57,'КРАТКИЙ ПРАЙС СПЛИТЫ'!A177:H180,8,0)</f>
        <v>860x665x310</v>
      </c>
      <c r="K57" s="1042" t="str">
        <f>VLOOKUP($A57,'КРАТКИЙ ПРАЙС СПЛИТЫ'!$A:$M,9,0)</f>
        <v>30/51</v>
      </c>
      <c r="L57" s="517">
        <f>O57-L58</f>
        <v>49700</v>
      </c>
      <c r="M57" s="517">
        <f>P57-M58</f>
        <v>42090</v>
      </c>
      <c r="N57" s="517">
        <f>Q57-N58</f>
        <v>27900</v>
      </c>
      <c r="O57" s="1044">
        <f>VLOOKUP($A57,'КРАТКИЙ ПРАЙС СПЛИТЫ'!$A:$M,10,0)</f>
        <v>124100</v>
      </c>
      <c r="P57" s="1044">
        <f>VLOOKUP($A57,'КРАТКИЙ ПРАЙС СПЛИТЫ'!$A:$M,11,0)</f>
        <v>105190</v>
      </c>
      <c r="Q57" s="1044">
        <f>VLOOKUP($A57,'КРАТКИЙ ПРАЙС СПЛИТЫ'!$A:$M,12,0)</f>
        <v>69400</v>
      </c>
      <c r="R57" s="1024">
        <f>Q57*(1-1*'Скидка '!D$8)</f>
        <v>69400</v>
      </c>
    </row>
    <row r="58" spans="1:18" ht="12.75" customHeight="1">
      <c r="A58" s="1202"/>
      <c r="B58" s="523" t="s">
        <v>197</v>
      </c>
      <c r="C58" s="405" t="str">
        <f>RIGHT(D57,LEN(D57)-FIND("/",D57,1))</f>
        <v>AUW-24H4SF</v>
      </c>
      <c r="D58" s="1223"/>
      <c r="E58" s="1042">
        <v>2.1</v>
      </c>
      <c r="F58" s="1042">
        <v>3.1</v>
      </c>
      <c r="G58" s="1043" t="s">
        <v>15</v>
      </c>
      <c r="H58" s="1042"/>
      <c r="I58" s="1042"/>
      <c r="J58" s="1020"/>
      <c r="K58" s="1042"/>
      <c r="L58" s="517">
        <f>L35</f>
        <v>74400</v>
      </c>
      <c r="M58" s="517">
        <f t="shared" ref="M58:N58" si="8">M35</f>
        <v>63100</v>
      </c>
      <c r="N58" s="517">
        <f t="shared" si="8"/>
        <v>41500</v>
      </c>
      <c r="O58" s="1044"/>
      <c r="P58" s="1044"/>
      <c r="Q58" s="1044"/>
      <c r="R58" s="1024"/>
    </row>
    <row r="59" spans="1:18" ht="12.75" customHeight="1">
      <c r="A59" s="1202" t="s">
        <v>633</v>
      </c>
      <c r="B59" s="523" t="s">
        <v>206</v>
      </c>
      <c r="C59" s="405" t="str">
        <f>LEFT(D59,FIND("/",D59,1)-1)</f>
        <v>AUD-36HX4SHH1</v>
      </c>
      <c r="D59" s="1225" t="str">
        <f>VLOOKUP($A59,'КРАТКИЙ ПРАЙС СПЛИТЫ'!$A:$M,2,0)</f>
        <v>AUD-36HX4SHH1/AUW-36H6SD</v>
      </c>
      <c r="E59" s="1048">
        <f>VLOOKUP($A59,'КРАТКИЙ ПРАЙС СПЛИТЫ'!$A:$M,3,0)</f>
        <v>10.55</v>
      </c>
      <c r="F59" s="1048">
        <f>VLOOKUP($A59,'КРАТКИЙ ПРАЙС СПЛИТЫ'!$A:$M,4,0)</f>
        <v>11.25</v>
      </c>
      <c r="G59" s="1049" t="str">
        <f>VLOOKUP($A59,'КРАТКИЙ ПРАЙС СПЛИТЫ'!$A:$M,5,0)</f>
        <v>В/А</v>
      </c>
      <c r="H59" s="1048" t="str">
        <f>VLOOKUP($A59,'КРАТКИЙ ПРАЙС СПЛИТЫ'!$A:$M,6,0)</f>
        <v>37/38/40</v>
      </c>
      <c r="I59" s="1048" t="str">
        <f>VLOOKUP($A59,'КРАТКИЙ ПРАЙС СПЛИТЫ'!$A:$M,7,0)</f>
        <v>1386×350×800</v>
      </c>
      <c r="J59" s="1227" t="str">
        <f>VLOOKUP(A59,'КРАТКИЙ ПРАЙС СПЛИТЫ'!A178:H180,8,0)</f>
        <v>885×795×366</v>
      </c>
      <c r="K59" s="1048" t="str">
        <f>VLOOKUP($A59,'КРАТКИЙ ПРАЙС СПЛИТЫ'!$A:$M,9,0)</f>
        <v>54/67</v>
      </c>
      <c r="L59" s="517">
        <f>O59-L60</f>
        <v>71900</v>
      </c>
      <c r="M59" s="517">
        <f>P59-M60</f>
        <v>60990</v>
      </c>
      <c r="N59" s="517">
        <f>Q59-N60</f>
        <v>40500</v>
      </c>
      <c r="O59" s="1085">
        <f>VLOOKUP($A59,'КРАТКИЙ ПРАЙС СПЛИТЫ'!$A:$M,10,0)</f>
        <v>168100</v>
      </c>
      <c r="P59" s="1085">
        <f>VLOOKUP($A59,'КРАТКИЙ ПРАЙС СПЛИТЫ'!$A:$M,11,0)</f>
        <v>142490</v>
      </c>
      <c r="Q59" s="1085">
        <f>VLOOKUP($A59,'КРАТКИЙ ПРАЙС СПЛИТЫ'!$A:$M,12,0)</f>
        <v>94100</v>
      </c>
      <c r="R59" s="1024">
        <f>Q59*(1-1*'Скидка '!D$8)</f>
        <v>94100</v>
      </c>
    </row>
    <row r="60" spans="1:18" ht="12.75" customHeight="1">
      <c r="A60" s="1202"/>
      <c r="B60" s="523" t="s">
        <v>198</v>
      </c>
      <c r="C60" s="405" t="str">
        <f>RIGHT(D59,LEN(D59)-FIND("/",D59,1))</f>
        <v>AUW-36H6SD</v>
      </c>
      <c r="D60" s="1226"/>
      <c r="E60" s="1048">
        <v>2.1</v>
      </c>
      <c r="F60" s="1048">
        <v>3.1</v>
      </c>
      <c r="G60" s="1049" t="s">
        <v>15</v>
      </c>
      <c r="H60" s="1048"/>
      <c r="I60" s="1048"/>
      <c r="J60" s="1020"/>
      <c r="K60" s="1048"/>
      <c r="L60" s="517">
        <f>L38</f>
        <v>96200</v>
      </c>
      <c r="M60" s="517">
        <f t="shared" ref="M60:N60" si="9">M38</f>
        <v>81500</v>
      </c>
      <c r="N60" s="517">
        <f t="shared" si="9"/>
        <v>53600</v>
      </c>
      <c r="O60" s="1183"/>
      <c r="P60" s="1183"/>
      <c r="Q60" s="1183"/>
      <c r="R60" s="1024"/>
    </row>
    <row r="61" spans="1:18" ht="12.75" customHeight="1">
      <c r="A61" s="1198" t="s">
        <v>634</v>
      </c>
      <c r="B61" s="523" t="s">
        <v>207</v>
      </c>
      <c r="C61" s="405" t="str">
        <f>LEFT(D61,FIND("/",D61,1)-1)</f>
        <v>AUD-48HX4SHH</v>
      </c>
      <c r="D61" s="1222" t="str">
        <f>VLOOKUP($A61,'КРАТКИЙ ПРАЙС СПЛИТЫ'!$A:$M,2,0)</f>
        <v>AUD-48HX4SHH/AUW-48H6SE1</v>
      </c>
      <c r="E61" s="1042">
        <f>VLOOKUP($A61,'КРАТКИЙ ПРАЙС СПЛИТЫ'!$A:$M,3,0)</f>
        <v>14</v>
      </c>
      <c r="F61" s="1042">
        <f>VLOOKUP($A61,'КРАТКИЙ ПРАЙС СПЛИТЫ'!$A:$M,4,0)</f>
        <v>15</v>
      </c>
      <c r="G61" s="1043" t="str">
        <f>VLOOKUP($A61,'КРАТКИЙ ПРАЙС СПЛИТЫ'!$A:$M,5,0)</f>
        <v>B/C</v>
      </c>
      <c r="H61" s="1042" t="str">
        <f>VLOOKUP($A61,'КРАТКИЙ ПРАЙС СПЛИТЫ'!$A:$M,6,0)</f>
        <v>42/44/46</v>
      </c>
      <c r="I61" s="1042" t="str">
        <f>VLOOKUP($A61,'КРАТКИЙ ПРАЙС СПЛИТЫ'!$A:$M,7,0)</f>
        <v>1386×350×800</v>
      </c>
      <c r="J61" s="1224" t="str">
        <f>VLOOKUP(A61,'КРАТКИЙ ПРАЙС СПЛИТЫ'!A179:H180,8,0)</f>
        <v>950x1050x340</v>
      </c>
      <c r="K61" s="1042" t="str">
        <f>VLOOKUP($A61,'КРАТКИЙ ПРАЙС СПЛИТЫ'!$A:$M,9,0)</f>
        <v>54/96</v>
      </c>
      <c r="L61" s="517">
        <f>O61-L62</f>
        <v>93200</v>
      </c>
      <c r="M61" s="517">
        <f>P61-M62</f>
        <v>78990</v>
      </c>
      <c r="N61" s="517">
        <f>Q61-N62</f>
        <v>53100</v>
      </c>
      <c r="O61" s="1044">
        <f>VLOOKUP($A61,'КРАТКИЙ ПРАЙС СПЛИТЫ'!$A:$M,10,0)</f>
        <v>208100</v>
      </c>
      <c r="P61" s="1044">
        <f>VLOOKUP($A61,'КРАТКИЙ ПРАЙС СПЛИТЫ'!$A:$M,11,0)</f>
        <v>176390</v>
      </c>
      <c r="Q61" s="1044">
        <f>VLOOKUP($A61,'КРАТКИЙ ПРАЙС СПЛИТЫ'!$A:$M,12,0)</f>
        <v>116900</v>
      </c>
      <c r="R61" s="1024">
        <f>Q61*(1-1*'Скидка '!D$8)</f>
        <v>116900</v>
      </c>
    </row>
    <row r="62" spans="1:18" ht="12.75" customHeight="1">
      <c r="A62" s="1198"/>
      <c r="B62" s="523" t="s">
        <v>199</v>
      </c>
      <c r="C62" s="405" t="str">
        <f>RIGHT(D61,LEN(D61)-FIND("/",D61,1))</f>
        <v>AUW-48H6SE1</v>
      </c>
      <c r="D62" s="1223"/>
      <c r="E62" s="1042">
        <v>2.1</v>
      </c>
      <c r="F62" s="1042">
        <v>3.1</v>
      </c>
      <c r="G62" s="1043" t="s">
        <v>15</v>
      </c>
      <c r="H62" s="1042"/>
      <c r="I62" s="1042"/>
      <c r="J62" s="1020"/>
      <c r="K62" s="1042"/>
      <c r="L62" s="517">
        <f>L41</f>
        <v>114900</v>
      </c>
      <c r="M62" s="517">
        <f t="shared" ref="M62:N62" si="10">M41</f>
        <v>97400</v>
      </c>
      <c r="N62" s="517">
        <f t="shared" si="10"/>
        <v>63800</v>
      </c>
      <c r="O62" s="1044"/>
      <c r="P62" s="1044"/>
      <c r="Q62" s="1044"/>
      <c r="R62" s="1024"/>
    </row>
    <row r="63" spans="1:18" ht="12.75" customHeight="1">
      <c r="A63" s="1202" t="s">
        <v>635</v>
      </c>
      <c r="B63" s="523" t="s">
        <v>208</v>
      </c>
      <c r="C63" s="405" t="str">
        <f>LEFT(D63,FIND("/",D63,1)-1)</f>
        <v>AUD-60HX4SHH</v>
      </c>
      <c r="D63" s="1225" t="str">
        <f>VLOOKUP($A63,'КРАТКИЙ ПРАЙС СПЛИТЫ'!$A:$M,2,0)</f>
        <v>AUD-60HX4SHH/AUW-60H6SP1</v>
      </c>
      <c r="E63" s="1048">
        <f>VLOOKUP($A63,'КРАТКИЙ ПРАЙС СПЛИТЫ'!$A:$M,3,0)</f>
        <v>16</v>
      </c>
      <c r="F63" s="1048">
        <f>VLOOKUP($A63,'КРАТКИЙ ПРАЙС СПЛИТЫ'!$A:$M,4,0)</f>
        <v>17.5</v>
      </c>
      <c r="G63" s="1049" t="str">
        <f>VLOOKUP($A63,'КРАТКИЙ ПРАЙС СПЛИТЫ'!$A:$M,5,0)</f>
        <v>C/D</v>
      </c>
      <c r="H63" s="1048" t="str">
        <f>VLOOKUP($A63,'КРАТКИЙ ПРАЙС СПЛИТЫ'!$A:$M,6,0)</f>
        <v>42/44/46</v>
      </c>
      <c r="I63" s="1048" t="str">
        <f>VLOOKUP($A63,'КРАТКИЙ ПРАЙС СПЛИТЫ'!$A:$M,7,0)</f>
        <v>1386×350×800</v>
      </c>
      <c r="J63" s="1227" t="str">
        <f>VLOOKUP(A63,'КРАТКИЙ ПРАЙС СПЛИТЫ'!A180:H180,8,0)</f>
        <v>950x1386x340</v>
      </c>
      <c r="K63" s="1048" t="str">
        <f>VLOOKUP($A63,'КРАТКИЙ ПРАЙС СПЛИТЫ'!$A:$M,9,0)</f>
        <v>54/106</v>
      </c>
      <c r="L63" s="517">
        <f>O63-L64</f>
        <v>94700</v>
      </c>
      <c r="M63" s="517">
        <f>P63-M64</f>
        <v>80290</v>
      </c>
      <c r="N63" s="517">
        <f>Q63-N64</f>
        <v>53000</v>
      </c>
      <c r="O63" s="1047">
        <f>VLOOKUP($A63,'КРАТКИЙ ПРАЙС СПЛИТЫ'!$A:$M,10,0)</f>
        <v>223700</v>
      </c>
      <c r="P63" s="1047">
        <f>VLOOKUP($A63,'КРАТКИЙ ПРАЙС СПЛИТЫ'!$A:$M,11,0)</f>
        <v>189590</v>
      </c>
      <c r="Q63" s="1047">
        <f>VLOOKUP($A63,'КРАТКИЙ ПРАЙС СПЛИТЫ'!$A:$M,12,0)</f>
        <v>124600</v>
      </c>
      <c r="R63" s="1024">
        <f>Q63*(1-1*'Скидка '!D$8)</f>
        <v>124600</v>
      </c>
    </row>
    <row r="64" spans="1:18" ht="12.75" customHeight="1">
      <c r="A64" s="1202"/>
      <c r="B64" s="523" t="s">
        <v>200</v>
      </c>
      <c r="C64" s="405" t="str">
        <f>RIGHT(D63,LEN(D63)-FIND("/",D63,1))</f>
        <v>AUW-60H6SP1</v>
      </c>
      <c r="D64" s="1226"/>
      <c r="E64" s="1048">
        <v>2.1</v>
      </c>
      <c r="F64" s="1048">
        <v>3.1</v>
      </c>
      <c r="G64" s="1132" t="s">
        <v>15</v>
      </c>
      <c r="H64" s="1227"/>
      <c r="I64" s="1048"/>
      <c r="J64" s="1020"/>
      <c r="K64" s="1048"/>
      <c r="L64" s="517">
        <f>L44</f>
        <v>129000</v>
      </c>
      <c r="M64" s="517">
        <f t="shared" ref="M64:N64" si="11">M44</f>
        <v>109300</v>
      </c>
      <c r="N64" s="517">
        <f t="shared" si="11"/>
        <v>71600</v>
      </c>
      <c r="O64" s="1047"/>
      <c r="P64" s="1047"/>
      <c r="Q64" s="1047"/>
      <c r="R64" s="1024"/>
    </row>
    <row r="65" spans="1:18" ht="18" customHeight="1">
      <c r="C65" s="279" t="s">
        <v>1004</v>
      </c>
      <c r="D65" s="281"/>
      <c r="E65" s="281"/>
      <c r="F65" s="279"/>
      <c r="G65" s="514"/>
      <c r="H65" s="305"/>
      <c r="I65" s="251"/>
      <c r="J65" s="251"/>
      <c r="K65" s="259"/>
      <c r="L65" s="259"/>
      <c r="M65" s="259"/>
      <c r="N65" s="259"/>
      <c r="O65" s="259"/>
      <c r="P65" s="259"/>
      <c r="Q65" s="515"/>
      <c r="R65" s="250"/>
    </row>
    <row r="66" spans="1:18" ht="13.5" customHeight="1">
      <c r="C66" s="282"/>
      <c r="D66" s="282"/>
      <c r="E66" s="282"/>
      <c r="F66" s="261"/>
      <c r="G66" s="514"/>
      <c r="H66" s="274"/>
      <c r="I66" s="251" t="s">
        <v>1490</v>
      </c>
      <c r="J66" s="251"/>
      <c r="K66" s="251"/>
      <c r="L66" s="251"/>
      <c r="M66" s="251"/>
      <c r="N66" s="251"/>
      <c r="O66" s="251"/>
      <c r="P66" s="251"/>
      <c r="Q66" s="516"/>
      <c r="R66" s="187"/>
    </row>
    <row r="67" spans="1:18" ht="18" customHeight="1">
      <c r="C67" s="282"/>
      <c r="D67" s="282"/>
      <c r="E67" s="282"/>
      <c r="F67" s="261" t="s">
        <v>53</v>
      </c>
      <c r="G67" s="283"/>
      <c r="H67" s="283"/>
      <c r="I67" s="251" t="s">
        <v>38</v>
      </c>
      <c r="J67" s="251"/>
      <c r="K67" s="251"/>
      <c r="L67" s="251"/>
      <c r="M67" s="251"/>
      <c r="N67" s="251"/>
      <c r="O67" s="251"/>
      <c r="P67" s="251"/>
      <c r="Q67" s="251"/>
      <c r="R67" s="187"/>
    </row>
    <row r="68" spans="1:18" ht="18" customHeight="1">
      <c r="C68" s="282"/>
      <c r="D68" s="282"/>
      <c r="E68" s="282"/>
      <c r="F68" s="261" t="s">
        <v>50</v>
      </c>
      <c r="G68" s="261"/>
      <c r="H68" s="261"/>
      <c r="I68" s="251" t="s">
        <v>53</v>
      </c>
      <c r="J68" s="251"/>
      <c r="K68" s="251"/>
      <c r="L68" s="251"/>
      <c r="M68" s="251"/>
      <c r="N68" s="251"/>
      <c r="O68" s="251"/>
      <c r="P68" s="251"/>
      <c r="Q68" s="251"/>
      <c r="R68" s="187"/>
    </row>
    <row r="69" spans="1:18" ht="18" customHeight="1">
      <c r="C69" s="282"/>
      <c r="D69" s="282"/>
      <c r="E69" s="282"/>
      <c r="F69" s="261" t="s">
        <v>781</v>
      </c>
      <c r="G69" s="261"/>
      <c r="H69" s="261"/>
      <c r="I69" s="251" t="s">
        <v>60</v>
      </c>
      <c r="J69" s="251"/>
      <c r="K69" s="251"/>
      <c r="L69" s="251"/>
      <c r="M69" s="251"/>
      <c r="N69" s="251"/>
      <c r="O69" s="251"/>
      <c r="P69" s="251"/>
      <c r="Q69" s="251"/>
      <c r="R69" s="187"/>
    </row>
    <row r="70" spans="1:18" ht="18" customHeight="1">
      <c r="C70" s="282"/>
      <c r="D70" s="282"/>
      <c r="E70" s="282"/>
      <c r="F70" s="261" t="s">
        <v>40</v>
      </c>
      <c r="G70" s="261"/>
      <c r="H70" s="261"/>
      <c r="I70" s="251" t="s">
        <v>229</v>
      </c>
      <c r="J70" s="251"/>
      <c r="K70" s="251"/>
      <c r="L70" s="251"/>
      <c r="M70" s="251"/>
      <c r="N70" s="251"/>
      <c r="O70" s="251"/>
      <c r="P70" s="251"/>
      <c r="Q70" s="251"/>
      <c r="R70" s="187"/>
    </row>
    <row r="71" spans="1:18" ht="18" customHeight="1">
      <c r="C71" s="284"/>
      <c r="D71" s="284"/>
      <c r="E71" s="284"/>
      <c r="F71" s="261" t="s">
        <v>41</v>
      </c>
      <c r="G71" s="261"/>
      <c r="H71" s="261"/>
      <c r="I71" s="251" t="s">
        <v>230</v>
      </c>
      <c r="J71" s="251"/>
      <c r="K71" s="251"/>
      <c r="L71" s="251"/>
      <c r="M71" s="251"/>
      <c r="N71" s="251"/>
      <c r="O71" s="251"/>
      <c r="P71" s="251"/>
      <c r="Q71" s="187"/>
      <c r="R71" s="187"/>
    </row>
    <row r="72" spans="1:18" ht="18" customHeight="1">
      <c r="C72" s="285"/>
      <c r="D72" s="285"/>
      <c r="E72" s="285"/>
      <c r="F72" s="263"/>
      <c r="G72" s="263"/>
      <c r="H72" s="263"/>
      <c r="I72" s="265"/>
      <c r="J72" s="265"/>
      <c r="K72" s="265"/>
      <c r="L72" s="265"/>
      <c r="M72" s="265"/>
      <c r="N72" s="265"/>
      <c r="O72" s="265"/>
      <c r="P72" s="265"/>
      <c r="Q72" s="264"/>
      <c r="R72" s="265"/>
    </row>
    <row r="73" spans="1:18" ht="13.5" customHeight="1">
      <c r="A73" s="1202" t="s">
        <v>620</v>
      </c>
      <c r="B73" s="523" t="s">
        <v>209</v>
      </c>
      <c r="C73" s="405" t="str">
        <f>LEFT(D73,FIND("/",D73,1)-1)</f>
        <v>AUV-18HR4SA1</v>
      </c>
      <c r="D73" s="1222" t="str">
        <f>VLOOKUP($A73,'КРАТКИЙ ПРАЙС СПЛИТЫ'!$A:$M,2,0)</f>
        <v>AUV-18HR4SA1/AUW-18H4SS</v>
      </c>
      <c r="E73" s="1042">
        <f>VLOOKUP($A73,'КРАТКИЙ ПРАЙС СПЛИТЫ'!$A:$M,3,0)</f>
        <v>5</v>
      </c>
      <c r="F73" s="1042">
        <f>VLOOKUP($A73,'КРАТКИЙ ПРАЙС СПЛИТЫ'!$A:$M,4,0)</f>
        <v>5.5</v>
      </c>
      <c r="G73" s="1043" t="str">
        <f>VLOOKUP($A73,'КРАТКИЙ ПРАЙС СПЛИТЫ'!$A:$M,5,0)</f>
        <v>C/D</v>
      </c>
      <c r="H73" s="1042" t="str">
        <f>VLOOKUP($A73,'КРАТКИЙ ПРАЙС СПЛИТЫ'!$A:$M,6,0)</f>
        <v>36/38/41</v>
      </c>
      <c r="I73" s="1042" t="str">
        <f>VLOOKUP($A73,'КРАТКИЙ ПРАЙС СПЛИТЫ'!$A:$M,7,0)</f>
        <v>990x680x230</v>
      </c>
      <c r="J73" s="1224" t="str">
        <f>VLOOKUP(A73,'КРАТКИЙ ПРАЙС СПЛИТЫ'!A169:H173,8,0)</f>
        <v>810×280×585</v>
      </c>
      <c r="K73" s="1042" t="str">
        <f>VLOOKUP($A73,'КРАТКИЙ ПРАЙС СПЛИТЫ'!$A:$M,9,0)</f>
        <v>27/42</v>
      </c>
      <c r="L73" s="517">
        <f>O73-L74</f>
        <v>39900</v>
      </c>
      <c r="M73" s="517">
        <f>P73-M74</f>
        <v>33890</v>
      </c>
      <c r="N73" s="517">
        <f>Q73-N74</f>
        <v>22600</v>
      </c>
      <c r="O73" s="1121">
        <f>VLOOKUP($A73,'КРАТКИЙ ПРАЙС СПЛИТЫ'!$A:$M,10,0)</f>
        <v>98500</v>
      </c>
      <c r="P73" s="1121">
        <f>VLOOKUP($A73,'КРАТКИЙ ПРАЙС СПЛИТЫ'!$A:$M,11,0)</f>
        <v>83490</v>
      </c>
      <c r="Q73" s="1121">
        <f>VLOOKUP($A73,'КРАТКИЙ ПРАЙС СПЛИТЫ'!$A:$M,12,0)</f>
        <v>55200</v>
      </c>
      <c r="R73" s="1024">
        <f>Q73*(1-1*'Скидка '!D$8)</f>
        <v>55200</v>
      </c>
    </row>
    <row r="74" spans="1:18" ht="13.5" customHeight="1">
      <c r="A74" s="1202"/>
      <c r="B74" s="523" t="s">
        <v>196</v>
      </c>
      <c r="C74" s="405" t="str">
        <f>RIGHT(D73,LEN(D73)-FIND("/",D73,1))</f>
        <v>AUW-18H4SS</v>
      </c>
      <c r="D74" s="1223"/>
      <c r="E74" s="1042">
        <v>2.1</v>
      </c>
      <c r="F74" s="1042">
        <v>3.1</v>
      </c>
      <c r="G74" s="1043" t="s">
        <v>15</v>
      </c>
      <c r="H74" s="1042"/>
      <c r="I74" s="1042"/>
      <c r="J74" s="1020"/>
      <c r="K74" s="1042"/>
      <c r="L74" s="517">
        <f>L32</f>
        <v>58600</v>
      </c>
      <c r="M74" s="517">
        <f t="shared" ref="M74" si="12">M32</f>
        <v>49600</v>
      </c>
      <c r="N74" s="517">
        <f>N32</f>
        <v>32600</v>
      </c>
      <c r="O74" s="1183"/>
      <c r="P74" s="1183"/>
      <c r="Q74" s="1183"/>
      <c r="R74" s="1024"/>
    </row>
    <row r="75" spans="1:18" ht="13.5" customHeight="1">
      <c r="A75" s="1198" t="s">
        <v>621</v>
      </c>
      <c r="B75" s="523" t="s">
        <v>210</v>
      </c>
      <c r="C75" s="405" t="str">
        <f>LEFT(D75,FIND("/",D75,1)-1)</f>
        <v>AUV-24HR4SA1</v>
      </c>
      <c r="D75" s="1225" t="str">
        <f>VLOOKUP($A75,'КРАТКИЙ ПРАЙС СПЛИТЫ'!$A:$M,2,0)</f>
        <v>AUV-24HR4SA1/AUW-24H4SF</v>
      </c>
      <c r="E75" s="1048">
        <f>VLOOKUP($A75,'КРАТКИЙ ПРАЙС СПЛИТЫ'!$A:$M,3,0)</f>
        <v>7.03</v>
      </c>
      <c r="F75" s="1048">
        <f>VLOOKUP($A75,'КРАТКИЙ ПРАЙС СПЛИТЫ'!$A:$M,4,0)</f>
        <v>7.6</v>
      </c>
      <c r="G75" s="1049" t="str">
        <f>VLOOKUP($A75,'КРАТКИЙ ПРАЙС СПЛИТЫ'!$A:$M,5,0)</f>
        <v>В/C</v>
      </c>
      <c r="H75" s="1048" t="str">
        <f>VLOOKUP($A75,'КРАТКИЙ ПРАЙС СПЛИТЫ'!$A:$M,6,0)</f>
        <v>46/50/52</v>
      </c>
      <c r="I75" s="1048" t="str">
        <f>VLOOKUP($A75,'КРАТКИЙ ПРАЙС СПЛИТЫ'!$A:$M,7,0)</f>
        <v>990x680x230</v>
      </c>
      <c r="J75" s="1227" t="str">
        <f>VLOOKUP(A75,'КРАТКИЙ ПРАЙС СПЛИТЫ'!A170:H173,8,0)</f>
        <v>860x665x310</v>
      </c>
      <c r="K75" s="1048" t="str">
        <f>VLOOKUP($A75,'КРАТКИЙ ПРАЙС СПЛИТЫ'!$A:$M,9,0)</f>
        <v>30/51</v>
      </c>
      <c r="L75" s="517">
        <f>O75-L76</f>
        <v>46400</v>
      </c>
      <c r="M75" s="517">
        <f>P75-M76</f>
        <v>39290</v>
      </c>
      <c r="N75" s="517">
        <f>Q75-N76</f>
        <v>25900</v>
      </c>
      <c r="O75" s="1047">
        <f>VLOOKUP($A75,'КРАТКИЙ ПРАЙС СПЛИТЫ'!$A:$M,10,0)</f>
        <v>120800</v>
      </c>
      <c r="P75" s="1047">
        <f>VLOOKUP($A75,'КРАТКИЙ ПРАЙС СПЛИТЫ'!$A:$M,11,0)</f>
        <v>102390</v>
      </c>
      <c r="Q75" s="1047">
        <f>VLOOKUP($A75,'КРАТКИЙ ПРАЙС СПЛИТЫ'!$A:$M,12,0)</f>
        <v>67400</v>
      </c>
      <c r="R75" s="1024">
        <f>Q75*(1-1*'Скидка '!D$8)</f>
        <v>67400</v>
      </c>
    </row>
    <row r="76" spans="1:18" ht="13.5" customHeight="1">
      <c r="A76" s="1198"/>
      <c r="B76" s="523" t="s">
        <v>197</v>
      </c>
      <c r="C76" s="405" t="str">
        <f>RIGHT(D75,LEN(D75)-FIND("/",D75,1))</f>
        <v>AUW-24H4SF</v>
      </c>
      <c r="D76" s="1226"/>
      <c r="E76" s="1048">
        <v>2.1</v>
      </c>
      <c r="F76" s="1048">
        <v>3.1</v>
      </c>
      <c r="G76" s="1049" t="s">
        <v>15</v>
      </c>
      <c r="H76" s="1048"/>
      <c r="I76" s="1048"/>
      <c r="J76" s="1020"/>
      <c r="K76" s="1048"/>
      <c r="L76" s="517">
        <f>L35</f>
        <v>74400</v>
      </c>
      <c r="M76" s="517">
        <f t="shared" ref="M76" si="13">M35</f>
        <v>63100</v>
      </c>
      <c r="N76" s="517">
        <f>N35</f>
        <v>41500</v>
      </c>
      <c r="O76" s="1047"/>
      <c r="P76" s="1047"/>
      <c r="Q76" s="1047"/>
      <c r="R76" s="1024"/>
    </row>
    <row r="77" spans="1:18" ht="13.5" customHeight="1">
      <c r="A77" s="1202" t="s">
        <v>622</v>
      </c>
      <c r="B77" s="523" t="s">
        <v>211</v>
      </c>
      <c r="C77" s="405" t="str">
        <f>LEFT(D77,FIND("/",D77,1)-1)</f>
        <v>AUV-36HR4SB1</v>
      </c>
      <c r="D77" s="1222" t="str">
        <f>VLOOKUP($A77,'КРАТКИЙ ПРАЙС СПЛИТЫ'!$A:$M,2,0)</f>
        <v>AUV-36HR4SB1/AUW-36H6SD</v>
      </c>
      <c r="E77" s="1042">
        <f>VLOOKUP($A77,'КРАТКИЙ ПРАЙС СПЛИТЫ'!$A:$M,3,0)</f>
        <v>10.55</v>
      </c>
      <c r="F77" s="1042">
        <f>VLOOKUP($A77,'КРАТКИЙ ПРАЙС СПЛИТЫ'!$A:$M,4,0)</f>
        <v>11.25</v>
      </c>
      <c r="G77" s="1043" t="str">
        <f>VLOOKUP($A77,'КРАТКИЙ ПРАЙС СПЛИТЫ'!$A:$M,5,0)</f>
        <v>B/B</v>
      </c>
      <c r="H77" s="1042" t="str">
        <f>VLOOKUP($A77,'КРАТКИЙ ПРАЙС СПЛИТЫ'!$A:$M,6,0)</f>
        <v>52/54/57</v>
      </c>
      <c r="I77" s="1042" t="str">
        <f>VLOOKUP($A77,'КРАТКИЙ ПРАЙС СПЛИТЫ'!$A:$M,7,0)</f>
        <v>1285×680×230</v>
      </c>
      <c r="J77" s="1224" t="str">
        <f>VLOOKUP(A77,'КРАТКИЙ ПРАЙС СПЛИТЫ'!A171:H173,8,0)</f>
        <v>885×795×366</v>
      </c>
      <c r="K77" s="1042" t="str">
        <f>VLOOKUP($A77,'КРАТКИЙ ПРАЙС СПЛИТЫ'!$A:$M,9,0)</f>
        <v>40/67</v>
      </c>
      <c r="L77" s="517">
        <f>O77-L78</f>
        <v>64500</v>
      </c>
      <c r="M77" s="517">
        <f>P77-M78</f>
        <v>54690</v>
      </c>
      <c r="N77" s="517">
        <f>Q77-N78</f>
        <v>35900</v>
      </c>
      <c r="O77" s="1044">
        <f>VLOOKUP($A77,'КРАТКИЙ ПРАЙС СПЛИТЫ'!$A:$M,10,0)</f>
        <v>160700</v>
      </c>
      <c r="P77" s="1044">
        <f>VLOOKUP($A77,'КРАТКИЙ ПРАЙС СПЛИТЫ'!$A:$M,11,0)</f>
        <v>136190</v>
      </c>
      <c r="Q77" s="1044">
        <f>VLOOKUP($A77,'КРАТКИЙ ПРАЙС СПЛИТЫ'!$A:$M,12,0)</f>
        <v>89500</v>
      </c>
      <c r="R77" s="1024">
        <f>Q77*(1-1*'Скидка '!D$8)</f>
        <v>89500</v>
      </c>
    </row>
    <row r="78" spans="1:18" ht="13.5" customHeight="1">
      <c r="A78" s="1202"/>
      <c r="B78" s="523" t="s">
        <v>198</v>
      </c>
      <c r="C78" s="405" t="str">
        <f>RIGHT(D77,LEN(D77)-FIND("/",D77,1))</f>
        <v>AUW-36H6SD</v>
      </c>
      <c r="D78" s="1223"/>
      <c r="E78" s="1042">
        <v>2.1</v>
      </c>
      <c r="F78" s="1042">
        <v>3.1</v>
      </c>
      <c r="G78" s="1043" t="s">
        <v>15</v>
      </c>
      <c r="H78" s="1042"/>
      <c r="I78" s="1042"/>
      <c r="J78" s="1020"/>
      <c r="K78" s="1042"/>
      <c r="L78" s="517">
        <f>L38</f>
        <v>96200</v>
      </c>
      <c r="M78" s="517">
        <f t="shared" ref="M78" si="14">M38</f>
        <v>81500</v>
      </c>
      <c r="N78" s="517">
        <f>N38</f>
        <v>53600</v>
      </c>
      <c r="O78" s="1044"/>
      <c r="P78" s="1044"/>
      <c r="Q78" s="1044"/>
      <c r="R78" s="1024"/>
    </row>
    <row r="79" spans="1:18" ht="13.5" customHeight="1">
      <c r="A79" s="1202" t="s">
        <v>623</v>
      </c>
      <c r="B79" s="523" t="s">
        <v>212</v>
      </c>
      <c r="C79" s="405" t="str">
        <f>LEFT(D79,FIND("/",D79,1)-1)</f>
        <v>AUV-48HR4SC</v>
      </c>
      <c r="D79" s="1225" t="str">
        <f>VLOOKUP($A79,'КРАТКИЙ ПРАЙС СПЛИТЫ'!$A:$M,2,0)</f>
        <v>AUV-48HR4SC/AUW-48H6SE1</v>
      </c>
      <c r="E79" s="1048">
        <f>VLOOKUP($A79,'КРАТКИЙ ПРАЙС СПЛИТЫ'!$A:$M,3,0)</f>
        <v>14</v>
      </c>
      <c r="F79" s="1048">
        <f>VLOOKUP($A79,'КРАТКИЙ ПРАЙС СПЛИТЫ'!$A:$M,4,0)</f>
        <v>16</v>
      </c>
      <c r="G79" s="1049" t="str">
        <f>VLOOKUP($A79,'КРАТКИЙ ПРАЙС СПЛИТЫ'!$A:$M,5,0)</f>
        <v>B/B</v>
      </c>
      <c r="H79" s="1048" t="str">
        <f>VLOOKUP($A79,'КРАТКИЙ ПРАЙС СПЛИТЫ'!$A:$M,6,0)</f>
        <v>50/52/53</v>
      </c>
      <c r="I79" s="1048" t="str">
        <f>VLOOKUP($A79,'КРАТКИЙ ПРАЙС СПЛИТЫ'!$A:$M,7,0)</f>
        <v>1580x680x230</v>
      </c>
      <c r="J79" s="1227" t="str">
        <f>VLOOKUP(A79,'КРАТКИЙ ПРАЙС СПЛИТЫ'!A172:H173,8,0)</f>
        <v>950x1050x340</v>
      </c>
      <c r="K79" s="1048" t="str">
        <f>VLOOKUP($A79,'КРАТКИЙ ПРАЙС СПЛИТЫ'!$A:$M,9,0)</f>
        <v>47/96</v>
      </c>
      <c r="L79" s="517">
        <f>O79-L80</f>
        <v>85900</v>
      </c>
      <c r="M79" s="517">
        <f>P79-M80</f>
        <v>72790</v>
      </c>
      <c r="N79" s="517">
        <f>Q79-N80</f>
        <v>48900</v>
      </c>
      <c r="O79" s="1085">
        <f>VLOOKUP($A79,'КРАТКИЙ ПРАЙС СПЛИТЫ'!$A:$M,10,0)</f>
        <v>200800</v>
      </c>
      <c r="P79" s="1085">
        <f>VLOOKUP($A79,'КРАТКИЙ ПРАЙС СПЛИТЫ'!$A:$M,11,0)</f>
        <v>170190</v>
      </c>
      <c r="Q79" s="1085">
        <f>VLOOKUP($A79,'КРАТКИЙ ПРАЙС СПЛИТЫ'!$A:$M,12,0)</f>
        <v>112700</v>
      </c>
      <c r="R79" s="1024">
        <f>Q79*(1-1*'Скидка '!D$8)</f>
        <v>112700</v>
      </c>
    </row>
    <row r="80" spans="1:18" ht="13.5" customHeight="1">
      <c r="A80" s="1202"/>
      <c r="B80" s="523" t="s">
        <v>199</v>
      </c>
      <c r="C80" s="405" t="str">
        <f>RIGHT(D79,LEN(D79)-FIND("/",D79,1))</f>
        <v>AUW-48H6SE1</v>
      </c>
      <c r="D80" s="1226"/>
      <c r="E80" s="1048">
        <v>2.1</v>
      </c>
      <c r="F80" s="1048">
        <v>3.1</v>
      </c>
      <c r="G80" s="1049" t="s">
        <v>15</v>
      </c>
      <c r="H80" s="1048"/>
      <c r="I80" s="1048"/>
      <c r="J80" s="1020"/>
      <c r="K80" s="1048"/>
      <c r="L80" s="517">
        <f>L41</f>
        <v>114900</v>
      </c>
      <c r="M80" s="517">
        <f>M41</f>
        <v>97400</v>
      </c>
      <c r="N80" s="517">
        <f>N41</f>
        <v>63800</v>
      </c>
      <c r="O80" s="1183"/>
      <c r="P80" s="1183"/>
      <c r="Q80" s="1183"/>
      <c r="R80" s="1024"/>
    </row>
    <row r="81" spans="1:18" ht="13.5" customHeight="1">
      <c r="A81" s="1202" t="s">
        <v>624</v>
      </c>
      <c r="B81" s="523" t="s">
        <v>213</v>
      </c>
      <c r="C81" s="405" t="str">
        <f>LEFT(D81,FIND("/",D81,1)-1)</f>
        <v>AUV-60HR4SC</v>
      </c>
      <c r="D81" s="1222" t="str">
        <f>VLOOKUP($A81,'КРАТКИЙ ПРАЙС СПЛИТЫ'!$A:$M,2,0)</f>
        <v>AUV-60HR4SC/AUW-60H6SP1</v>
      </c>
      <c r="E81" s="1042">
        <f>VLOOKUP($A81,'КРАТКИЙ ПРАЙС СПЛИТЫ'!$A:$M,3,0)</f>
        <v>16</v>
      </c>
      <c r="F81" s="1042">
        <f>VLOOKUP($A81,'КРАТКИЙ ПРАЙС СПЛИТЫ'!$A:$M,4,0)</f>
        <v>18</v>
      </c>
      <c r="G81" s="1043" t="str">
        <f>VLOOKUP($A81,'КРАТКИЙ ПРАЙС СПЛИТЫ'!$A:$M,5,0)</f>
        <v>C/D</v>
      </c>
      <c r="H81" s="1042" t="str">
        <f>VLOOKUP($A81,'КРАТКИЙ ПРАЙС СПЛИТЫ'!$A:$M,6,0)</f>
        <v>50/52/53</v>
      </c>
      <c r="I81" s="1042" t="str">
        <f>VLOOKUP($A81,'КРАТКИЙ ПРАЙС СПЛИТЫ'!$A:$M,7,0)</f>
        <v>1580x680x230</v>
      </c>
      <c r="J81" s="1224" t="str">
        <f>VLOOKUP(A81,'КРАТКИЙ ПРАЙС СПЛИТЫ'!A173:H173,8,0)</f>
        <v>950x1386x340</v>
      </c>
      <c r="K81" s="1042" t="str">
        <f>VLOOKUP($A81,'КРАТКИЙ ПРАЙС СПЛИТЫ'!$A:$M,9,0)</f>
        <v>47/106</v>
      </c>
      <c r="L81" s="517">
        <f>O81-L82</f>
        <v>82400</v>
      </c>
      <c r="M81" s="517">
        <f>P81-M82</f>
        <v>69890</v>
      </c>
      <c r="N81" s="517">
        <f>Q81-N82</f>
        <v>45800</v>
      </c>
      <c r="O81" s="1121">
        <f>VLOOKUP($A81,'КРАТКИЙ ПРАЙС СПЛИТЫ'!$A:$M,10,0)</f>
        <v>211400</v>
      </c>
      <c r="P81" s="1121">
        <f>VLOOKUP($A81,'КРАТКИЙ ПРАЙС СПЛИТЫ'!$A:$M,11,0)</f>
        <v>179190</v>
      </c>
      <c r="Q81" s="1121">
        <f>VLOOKUP($A81,'КРАТКИЙ ПРАЙС СПЛИТЫ'!$A:$M,12,0)</f>
        <v>117400</v>
      </c>
      <c r="R81" s="1024">
        <f>Q81*(1-1*'Скидка '!D$8)</f>
        <v>117400</v>
      </c>
    </row>
    <row r="82" spans="1:18" ht="13.5" customHeight="1">
      <c r="A82" s="1202"/>
      <c r="B82" s="523" t="s">
        <v>200</v>
      </c>
      <c r="C82" s="405" t="str">
        <f>RIGHT(D81,LEN(D81)-FIND("/",D81,1))</f>
        <v>AUW-60H6SP1</v>
      </c>
      <c r="D82" s="1223"/>
      <c r="E82" s="1042">
        <v>2.1</v>
      </c>
      <c r="F82" s="1042">
        <v>3.1</v>
      </c>
      <c r="G82" s="1043" t="s">
        <v>15</v>
      </c>
      <c r="H82" s="1042"/>
      <c r="I82" s="1042"/>
      <c r="J82" s="1020"/>
      <c r="K82" s="1042"/>
      <c r="L82" s="517">
        <f>L44</f>
        <v>129000</v>
      </c>
      <c r="M82" s="517">
        <f t="shared" ref="M82" si="15">M44</f>
        <v>109300</v>
      </c>
      <c r="N82" s="517">
        <f>N44</f>
        <v>71600</v>
      </c>
      <c r="O82" s="1183"/>
      <c r="P82" s="1183"/>
      <c r="Q82" s="1183"/>
      <c r="R82" s="1024"/>
    </row>
    <row r="83" spans="1:18" ht="30" customHeight="1">
      <c r="A83" s="70"/>
      <c r="B83" s="524" t="s">
        <v>113</v>
      </c>
      <c r="C83" s="97" t="s">
        <v>114</v>
      </c>
      <c r="D83" s="45" t="s">
        <v>412</v>
      </c>
      <c r="E83" s="1080" t="s">
        <v>539</v>
      </c>
      <c r="F83" s="1081"/>
      <c r="G83" s="1081"/>
      <c r="H83" s="1081"/>
      <c r="I83" s="1081"/>
      <c r="J83" s="1081"/>
      <c r="K83" s="1229"/>
      <c r="L83" s="51" t="s">
        <v>116</v>
      </c>
      <c r="M83" s="51" t="s">
        <v>37</v>
      </c>
      <c r="N83" s="51" t="s">
        <v>405</v>
      </c>
      <c r="O83" s="45" t="s">
        <v>116</v>
      </c>
      <c r="P83" s="45" t="s">
        <v>37</v>
      </c>
      <c r="Q83" s="45" t="s">
        <v>405</v>
      </c>
      <c r="R83" s="45" t="s">
        <v>55</v>
      </c>
    </row>
    <row r="84" spans="1:18" ht="41.25" customHeight="1">
      <c r="A84" s="69" t="s">
        <v>408</v>
      </c>
      <c r="B84" s="525" t="s">
        <v>408</v>
      </c>
      <c r="C84" s="843" t="s">
        <v>409</v>
      </c>
      <c r="D84" s="844"/>
      <c r="E84" s="1230" t="s">
        <v>540</v>
      </c>
      <c r="F84" s="1230"/>
      <c r="G84" s="1230"/>
      <c r="H84" s="1230"/>
      <c r="I84" s="1231"/>
      <c r="J84" s="1231"/>
      <c r="K84" s="1231"/>
      <c r="L84" s="645">
        <f t="shared" ref="L84:N88" si="16">O84</f>
        <v>3990</v>
      </c>
      <c r="M84" s="645">
        <f t="shared" si="16"/>
        <v>3490</v>
      </c>
      <c r="N84" s="645">
        <f>Q84</f>
        <v>2600</v>
      </c>
      <c r="O84" s="845">
        <f>VLOOKUP($A84,'КРАТКИЙ ПРАЙС СПЛИТЫ'!$A:$M,10,0)</f>
        <v>3990</v>
      </c>
      <c r="P84" s="846">
        <f>VLOOKUP($A84,'КРАТКИЙ ПРАЙС СПЛИТЫ'!$A:$M,11,0)</f>
        <v>3490</v>
      </c>
      <c r="Q84" s="846">
        <f>VLOOKUP($A84,'КРАТКИЙ ПРАЙС СПЛИТЫ'!$A:$M,12,0)</f>
        <v>2600</v>
      </c>
      <c r="R84" s="628">
        <f>Q84*(1-1*'Скидка '!D$7)</f>
        <v>2600</v>
      </c>
    </row>
    <row r="85" spans="1:18" ht="75.75" customHeight="1">
      <c r="A85" s="69" t="s">
        <v>543</v>
      </c>
      <c r="B85" s="525" t="s">
        <v>543</v>
      </c>
      <c r="C85" s="847" t="s">
        <v>1909</v>
      </c>
      <c r="D85" s="848"/>
      <c r="E85" s="1228" t="s">
        <v>873</v>
      </c>
      <c r="F85" s="1228"/>
      <c r="G85" s="1228"/>
      <c r="H85" s="1228"/>
      <c r="I85" s="1232"/>
      <c r="J85" s="1232"/>
      <c r="K85" s="1232"/>
      <c r="L85" s="849">
        <f t="shared" si="16"/>
        <v>11759.999999999998</v>
      </c>
      <c r="M85" s="849">
        <f t="shared" si="16"/>
        <v>10069.5</v>
      </c>
      <c r="N85" s="849">
        <f t="shared" si="16"/>
        <v>6900</v>
      </c>
      <c r="O85" s="850">
        <f>VLOOKUP($A85,'КРАТКИЙ ПРАЙС СПЛИТЫ'!$A:$M,10,0)</f>
        <v>11759.999999999998</v>
      </c>
      <c r="P85" s="851">
        <f>VLOOKUP($A85,'КРАТКИЙ ПРАЙС СПЛИТЫ'!$A:$M,11,0)</f>
        <v>10069.5</v>
      </c>
      <c r="Q85" s="851">
        <f>VLOOKUP($A85,'КРАТКИЙ ПРАЙС СПЛИТЫ'!$A:$M,12,0)</f>
        <v>6900</v>
      </c>
      <c r="R85" s="628">
        <f>Q85*(1-1*'Скидка '!D$7)</f>
        <v>6900</v>
      </c>
    </row>
    <row r="86" spans="1:18" ht="69.75" customHeight="1">
      <c r="A86" s="69" t="s">
        <v>302</v>
      </c>
      <c r="B86" s="525" t="s">
        <v>302</v>
      </c>
      <c r="C86" s="843" t="s">
        <v>541</v>
      </c>
      <c r="D86" s="844"/>
      <c r="E86" s="1230" t="s">
        <v>876</v>
      </c>
      <c r="F86" s="1230"/>
      <c r="G86" s="1230"/>
      <c r="H86" s="1230"/>
      <c r="I86" s="1231"/>
      <c r="J86" s="1231"/>
      <c r="K86" s="1231"/>
      <c r="L86" s="645">
        <f t="shared" si="16"/>
        <v>22890</v>
      </c>
      <c r="M86" s="645">
        <f t="shared" si="16"/>
        <v>19624.5</v>
      </c>
      <c r="N86" s="645">
        <f t="shared" si="16"/>
        <v>13300</v>
      </c>
      <c r="O86" s="845">
        <f>VLOOKUP($A86,'КРАТКИЙ ПРАЙС СПЛИТЫ'!$A:$M,10,0)</f>
        <v>22890</v>
      </c>
      <c r="P86" s="846">
        <f>VLOOKUP($A86,'КРАТКИЙ ПРАЙС СПЛИТЫ'!$A:$M,11,0)</f>
        <v>19624.5</v>
      </c>
      <c r="Q86" s="846">
        <f>VLOOKUP($A86,'КРАТКИЙ ПРАЙС СПЛИТЫ'!$A:$M,12,0)</f>
        <v>13300</v>
      </c>
      <c r="R86" s="628">
        <f>Q86*(1-1*'Скидка '!D$7)</f>
        <v>13300</v>
      </c>
    </row>
    <row r="87" spans="1:18" ht="71.25" customHeight="1">
      <c r="A87" s="69" t="s">
        <v>1042</v>
      </c>
      <c r="B87" s="525" t="s">
        <v>1042</v>
      </c>
      <c r="C87" s="859" t="s">
        <v>1910</v>
      </c>
      <c r="D87" s="853"/>
      <c r="E87" s="1228" t="s">
        <v>2053</v>
      </c>
      <c r="F87" s="1232"/>
      <c r="G87" s="1232"/>
      <c r="H87" s="1232"/>
      <c r="I87" s="1232"/>
      <c r="J87" s="1232"/>
      <c r="K87" s="1232"/>
      <c r="L87" s="849">
        <f t="shared" si="16"/>
        <v>8399.9999999999982</v>
      </c>
      <c r="M87" s="849">
        <f t="shared" si="16"/>
        <v>7234.4999999999991</v>
      </c>
      <c r="N87" s="849">
        <f t="shared" si="16"/>
        <v>4900</v>
      </c>
      <c r="O87" s="850">
        <f>VLOOKUP($A87,'КРАТКИЙ ПРАЙС СПЛИТЫ'!$A:$M,10,0)</f>
        <v>8399.9999999999982</v>
      </c>
      <c r="P87" s="851">
        <f>VLOOKUP($A87,'КРАТКИЙ ПРАЙС СПЛИТЫ'!$A:$M,11,0)</f>
        <v>7234.4999999999991</v>
      </c>
      <c r="Q87" s="851">
        <f>VLOOKUP($A87,'КРАТКИЙ ПРАЙС СПЛИТЫ'!$A:$M,12,0)</f>
        <v>4900</v>
      </c>
      <c r="R87" s="628">
        <f>Q87*(1-1*'Скидка '!D$7)</f>
        <v>4900</v>
      </c>
    </row>
    <row r="88" spans="1:18" ht="71.25" customHeight="1">
      <c r="A88" s="69" t="s">
        <v>2048</v>
      </c>
      <c r="B88" s="69" t="s">
        <v>2048</v>
      </c>
      <c r="C88" s="855" t="s">
        <v>2047</v>
      </c>
      <c r="D88" s="856"/>
      <c r="E88" s="1230" t="s">
        <v>2054</v>
      </c>
      <c r="F88" s="1230"/>
      <c r="G88" s="1230"/>
      <c r="H88" s="1230"/>
      <c r="I88" s="1230"/>
      <c r="J88" s="1230"/>
      <c r="K88" s="1230"/>
      <c r="L88" s="645">
        <f t="shared" si="16"/>
        <v>12290</v>
      </c>
      <c r="M88" s="645">
        <f>P88</f>
        <v>10990</v>
      </c>
      <c r="N88" s="645">
        <f>Q88</f>
        <v>8700</v>
      </c>
      <c r="O88" s="858">
        <f>VLOOKUP($A88,'КРАТКИЙ ПРАЙС СПЛИТЫ'!$A:$M,10,0)</f>
        <v>12290</v>
      </c>
      <c r="P88" s="858">
        <f>VLOOKUP($A88,'КРАТКИЙ ПРАЙС СПЛИТЫ'!$A:$M,11,0)</f>
        <v>10990</v>
      </c>
      <c r="Q88" s="858">
        <f>VLOOKUP($A88,'КРАТКИЙ ПРАЙС СПЛИТЫ'!$A:$M,12,0)</f>
        <v>8700</v>
      </c>
      <c r="R88" s="628">
        <f>Q88*(1-1*'Скидка '!D$7)</f>
        <v>8700</v>
      </c>
    </row>
    <row r="89" spans="1:18" ht="71.25" customHeight="1">
      <c r="A89" s="414" t="s">
        <v>252</v>
      </c>
      <c r="B89" s="526" t="s">
        <v>252</v>
      </c>
      <c r="C89" s="648" t="s">
        <v>253</v>
      </c>
      <c r="D89" s="853" t="s">
        <v>254</v>
      </c>
      <c r="E89" s="1228" t="s">
        <v>255</v>
      </c>
      <c r="F89" s="1228"/>
      <c r="G89" s="1228"/>
      <c r="H89" s="1228"/>
      <c r="I89" s="1228"/>
      <c r="J89" s="1228"/>
      <c r="K89" s="1228"/>
      <c r="L89" s="849">
        <f t="shared" ref="L89" si="17">O89</f>
        <v>12700</v>
      </c>
      <c r="M89" s="849">
        <f t="shared" ref="M89" si="18">P89</f>
        <v>11800</v>
      </c>
      <c r="N89" s="849">
        <f t="shared" ref="N89" si="19">Q89</f>
        <v>6950</v>
      </c>
      <c r="O89" s="850">
        <f>VLOOKUP($A89,'КРАТКИЙ ПРАЙС СПЛИТЫ'!$A:$M,10,0)</f>
        <v>12700</v>
      </c>
      <c r="P89" s="851">
        <f>VLOOKUP($A89,'КРАТКИЙ ПРАЙС СПЛИТЫ'!$A:$M,11,0)</f>
        <v>11800</v>
      </c>
      <c r="Q89" s="851">
        <f>VLOOKUP($A89,'КРАТКИЙ ПРАЙС СПЛИТЫ'!$A:$M,12,0)</f>
        <v>6950</v>
      </c>
      <c r="R89" s="628">
        <f>Q89*(1-1*'Скидка '!D$7)</f>
        <v>6950</v>
      </c>
    </row>
    <row r="90" spans="1:18" ht="12" customHeight="1"/>
    <row r="91" spans="1:18" ht="104.25" customHeight="1"/>
  </sheetData>
  <mergeCells count="279">
    <mergeCell ref="E89:K89"/>
    <mergeCell ref="E83:K83"/>
    <mergeCell ref="E84:K84"/>
    <mergeCell ref="E85:K85"/>
    <mergeCell ref="E86:K86"/>
    <mergeCell ref="E87:K87"/>
    <mergeCell ref="I81:I82"/>
    <mergeCell ref="K81:K82"/>
    <mergeCell ref="O81:O82"/>
    <mergeCell ref="E88:K88"/>
    <mergeCell ref="P81:P82"/>
    <mergeCell ref="Q81:Q82"/>
    <mergeCell ref="R81:R82"/>
    <mergeCell ref="A81:A82"/>
    <mergeCell ref="D81:D82"/>
    <mergeCell ref="E81:E82"/>
    <mergeCell ref="F81:F82"/>
    <mergeCell ref="G81:G82"/>
    <mergeCell ref="H81:H82"/>
    <mergeCell ref="J81:J82"/>
    <mergeCell ref="I79:I80"/>
    <mergeCell ref="K79:K80"/>
    <mergeCell ref="O79:O80"/>
    <mergeCell ref="P79:P80"/>
    <mergeCell ref="Q79:Q80"/>
    <mergeCell ref="R79:R80"/>
    <mergeCell ref="A79:A80"/>
    <mergeCell ref="D79:D80"/>
    <mergeCell ref="E79:E80"/>
    <mergeCell ref="F79:F80"/>
    <mergeCell ref="G79:G80"/>
    <mergeCell ref="H79:H80"/>
    <mergeCell ref="J79:J80"/>
    <mergeCell ref="I77:I78"/>
    <mergeCell ref="K77:K78"/>
    <mergeCell ref="O77:O78"/>
    <mergeCell ref="P77:P78"/>
    <mergeCell ref="Q77:Q78"/>
    <mergeCell ref="R77:R78"/>
    <mergeCell ref="A77:A78"/>
    <mergeCell ref="D77:D78"/>
    <mergeCell ref="E77:E78"/>
    <mergeCell ref="F77:F78"/>
    <mergeCell ref="G77:G78"/>
    <mergeCell ref="H77:H78"/>
    <mergeCell ref="J77:J78"/>
    <mergeCell ref="I75:I76"/>
    <mergeCell ref="K75:K76"/>
    <mergeCell ref="O75:O76"/>
    <mergeCell ref="P75:P76"/>
    <mergeCell ref="Q75:Q76"/>
    <mergeCell ref="R75:R76"/>
    <mergeCell ref="A75:A76"/>
    <mergeCell ref="D75:D76"/>
    <mergeCell ref="E75:E76"/>
    <mergeCell ref="F75:F76"/>
    <mergeCell ref="G75:G76"/>
    <mergeCell ref="H75:H76"/>
    <mergeCell ref="J75:J76"/>
    <mergeCell ref="I73:I74"/>
    <mergeCell ref="K73:K74"/>
    <mergeCell ref="O73:O74"/>
    <mergeCell ref="P73:P74"/>
    <mergeCell ref="Q73:Q74"/>
    <mergeCell ref="R73:R74"/>
    <mergeCell ref="A73:A74"/>
    <mergeCell ref="D73:D74"/>
    <mergeCell ref="E73:E74"/>
    <mergeCell ref="F73:F74"/>
    <mergeCell ref="G73:G74"/>
    <mergeCell ref="H73:H74"/>
    <mergeCell ref="J73:J74"/>
    <mergeCell ref="I63:I64"/>
    <mergeCell ref="K63:K64"/>
    <mergeCell ref="O63:O64"/>
    <mergeCell ref="P63:P64"/>
    <mergeCell ref="Q63:Q64"/>
    <mergeCell ref="R63:R64"/>
    <mergeCell ref="A63:A64"/>
    <mergeCell ref="D63:D64"/>
    <mergeCell ref="E63:E64"/>
    <mergeCell ref="F63:F64"/>
    <mergeCell ref="G63:G64"/>
    <mergeCell ref="H63:H64"/>
    <mergeCell ref="J63:J64"/>
    <mergeCell ref="I61:I62"/>
    <mergeCell ref="K61:K62"/>
    <mergeCell ref="O61:O62"/>
    <mergeCell ref="P61:P62"/>
    <mergeCell ref="Q61:Q62"/>
    <mergeCell ref="R61:R62"/>
    <mergeCell ref="A61:A62"/>
    <mergeCell ref="D61:D62"/>
    <mergeCell ref="E61:E62"/>
    <mergeCell ref="F61:F62"/>
    <mergeCell ref="G61:G62"/>
    <mergeCell ref="H61:H62"/>
    <mergeCell ref="J61:J62"/>
    <mergeCell ref="I59:I60"/>
    <mergeCell ref="K59:K60"/>
    <mergeCell ref="O59:O60"/>
    <mergeCell ref="P59:P60"/>
    <mergeCell ref="Q59:Q60"/>
    <mergeCell ref="R59:R60"/>
    <mergeCell ref="A59:A60"/>
    <mergeCell ref="D59:D60"/>
    <mergeCell ref="E59:E60"/>
    <mergeCell ref="F59:F60"/>
    <mergeCell ref="G59:G60"/>
    <mergeCell ref="H59:H60"/>
    <mergeCell ref="J59:J60"/>
    <mergeCell ref="I57:I58"/>
    <mergeCell ref="K57:K58"/>
    <mergeCell ref="O57:O58"/>
    <mergeCell ref="P57:P58"/>
    <mergeCell ref="Q57:Q58"/>
    <mergeCell ref="R57:R58"/>
    <mergeCell ref="A57:A58"/>
    <mergeCell ref="D57:D58"/>
    <mergeCell ref="E57:E58"/>
    <mergeCell ref="F57:F58"/>
    <mergeCell ref="G57:G58"/>
    <mergeCell ref="H57:H58"/>
    <mergeCell ref="J57:J58"/>
    <mergeCell ref="I55:I56"/>
    <mergeCell ref="K55:K56"/>
    <mergeCell ref="O55:O56"/>
    <mergeCell ref="P55:P56"/>
    <mergeCell ref="Q55:Q56"/>
    <mergeCell ref="R55:R56"/>
    <mergeCell ref="A55:A56"/>
    <mergeCell ref="D55:D56"/>
    <mergeCell ref="E55:E56"/>
    <mergeCell ref="F55:F56"/>
    <mergeCell ref="G55:G56"/>
    <mergeCell ref="H55:H56"/>
    <mergeCell ref="J55:J56"/>
    <mergeCell ref="I53:I54"/>
    <mergeCell ref="K53:K54"/>
    <mergeCell ref="O53:O54"/>
    <mergeCell ref="P53:P54"/>
    <mergeCell ref="Q53:Q54"/>
    <mergeCell ref="R53:R54"/>
    <mergeCell ref="A53:A54"/>
    <mergeCell ref="D53:D54"/>
    <mergeCell ref="E53:E54"/>
    <mergeCell ref="F53:F54"/>
    <mergeCell ref="G53:G54"/>
    <mergeCell ref="H53:H54"/>
    <mergeCell ref="J53:J54"/>
    <mergeCell ref="I42:I44"/>
    <mergeCell ref="K42:K44"/>
    <mergeCell ref="O42:O44"/>
    <mergeCell ref="P42:P44"/>
    <mergeCell ref="Q42:Q44"/>
    <mergeCell ref="R42:R44"/>
    <mergeCell ref="A42:A44"/>
    <mergeCell ref="D42:D44"/>
    <mergeCell ref="E42:E44"/>
    <mergeCell ref="F42:F44"/>
    <mergeCell ref="G42:G44"/>
    <mergeCell ref="H42:H44"/>
    <mergeCell ref="J42:J44"/>
    <mergeCell ref="J39:J41"/>
    <mergeCell ref="I39:I41"/>
    <mergeCell ref="K39:K41"/>
    <mergeCell ref="O39:O41"/>
    <mergeCell ref="P39:P41"/>
    <mergeCell ref="Q39:Q41"/>
    <mergeCell ref="R39:R41"/>
    <mergeCell ref="A39:A41"/>
    <mergeCell ref="D39:D41"/>
    <mergeCell ref="E39:E41"/>
    <mergeCell ref="F39:F41"/>
    <mergeCell ref="G39:G41"/>
    <mergeCell ref="H39:H41"/>
    <mergeCell ref="I36:I38"/>
    <mergeCell ref="K36:K38"/>
    <mergeCell ref="O36:O38"/>
    <mergeCell ref="P36:P38"/>
    <mergeCell ref="Q36:Q38"/>
    <mergeCell ref="R36:R38"/>
    <mergeCell ref="A36:A38"/>
    <mergeCell ref="D36:D38"/>
    <mergeCell ref="E36:E38"/>
    <mergeCell ref="F36:F38"/>
    <mergeCell ref="G36:G38"/>
    <mergeCell ref="H36:H38"/>
    <mergeCell ref="J36:J38"/>
    <mergeCell ref="R30:R32"/>
    <mergeCell ref="A30:A32"/>
    <mergeCell ref="D30:D32"/>
    <mergeCell ref="E30:E32"/>
    <mergeCell ref="F30:F32"/>
    <mergeCell ref="G30:G32"/>
    <mergeCell ref="H30:H32"/>
    <mergeCell ref="P27:P29"/>
    <mergeCell ref="I33:I35"/>
    <mergeCell ref="K33:K35"/>
    <mergeCell ref="O33:O35"/>
    <mergeCell ref="P33:P35"/>
    <mergeCell ref="Q33:Q35"/>
    <mergeCell ref="R33:R35"/>
    <mergeCell ref="A33:A35"/>
    <mergeCell ref="D33:D35"/>
    <mergeCell ref="E33:E35"/>
    <mergeCell ref="F33:F35"/>
    <mergeCell ref="G33:G35"/>
    <mergeCell ref="H33:H35"/>
    <mergeCell ref="A27:A29"/>
    <mergeCell ref="D27:D29"/>
    <mergeCell ref="E27:E29"/>
    <mergeCell ref="F27:F29"/>
    <mergeCell ref="R15:R16"/>
    <mergeCell ref="A17:A18"/>
    <mergeCell ref="D17:D18"/>
    <mergeCell ref="E17:E18"/>
    <mergeCell ref="F17:F18"/>
    <mergeCell ref="G17:G18"/>
    <mergeCell ref="H17:H18"/>
    <mergeCell ref="K17:K18"/>
    <mergeCell ref="Q17:Q18"/>
    <mergeCell ref="R17:R18"/>
    <mergeCell ref="R27:R29"/>
    <mergeCell ref="O17:O18"/>
    <mergeCell ref="P17:P18"/>
    <mergeCell ref="Q13:Q14"/>
    <mergeCell ref="R13:R14"/>
    <mergeCell ref="A15:A16"/>
    <mergeCell ref="D15:D16"/>
    <mergeCell ref="E15:E16"/>
    <mergeCell ref="F15:F16"/>
    <mergeCell ref="G15:G16"/>
    <mergeCell ref="H15:H16"/>
    <mergeCell ref="K15:K16"/>
    <mergeCell ref="O15:O16"/>
    <mergeCell ref="A13:A14"/>
    <mergeCell ref="D13:D14"/>
    <mergeCell ref="E13:E14"/>
    <mergeCell ref="F13:F14"/>
    <mergeCell ref="G13:G14"/>
    <mergeCell ref="H13:H14"/>
    <mergeCell ref="K13:K14"/>
    <mergeCell ref="O13:O14"/>
    <mergeCell ref="P13:P14"/>
    <mergeCell ref="P15:P16"/>
    <mergeCell ref="Q15:Q16"/>
    <mergeCell ref="C1:H1"/>
    <mergeCell ref="I1:K1"/>
    <mergeCell ref="P2:Q2"/>
    <mergeCell ref="C3:C4"/>
    <mergeCell ref="D3:D4"/>
    <mergeCell ref="E3:F3"/>
    <mergeCell ref="G3:G4"/>
    <mergeCell ref="H3:H4"/>
    <mergeCell ref="K3:K4"/>
    <mergeCell ref="O3:O4"/>
    <mergeCell ref="P3:P4"/>
    <mergeCell ref="I3:J3"/>
    <mergeCell ref="Q27:Q29"/>
    <mergeCell ref="O30:O32"/>
    <mergeCell ref="P30:P32"/>
    <mergeCell ref="Q30:Q32"/>
    <mergeCell ref="G27:G29"/>
    <mergeCell ref="H27:H29"/>
    <mergeCell ref="I27:I29"/>
    <mergeCell ref="K27:K29"/>
    <mergeCell ref="O27:O29"/>
    <mergeCell ref="I30:I32"/>
    <mergeCell ref="K30:K32"/>
    <mergeCell ref="I13:I14"/>
    <mergeCell ref="J13:J14"/>
    <mergeCell ref="I15:I16"/>
    <mergeCell ref="J15:J16"/>
    <mergeCell ref="I17:I18"/>
    <mergeCell ref="J17:J18"/>
    <mergeCell ref="J27:J29"/>
    <mergeCell ref="J30:J32"/>
    <mergeCell ref="J33:J35"/>
  </mergeCells>
  <conditionalFormatting sqref="B13:B87 B89">
    <cfRule type="duplicateValues" dxfId="27" priority="22"/>
  </conditionalFormatting>
  <conditionalFormatting sqref="B88">
    <cfRule type="duplicateValues" dxfId="26" priority="1"/>
  </conditionalFormatting>
  <printOptions horizontalCentered="1"/>
  <pageMargins left="0.23622047244094491" right="0.23622047244094491" top="0.74803149606299213" bottom="0.74803149606299213" header="0.31496062992125984" footer="0.31496062992125984"/>
  <pageSetup scale="45" fitToHeight="0" orientation="portrait" r:id="rId1"/>
  <headerFooter alignWithMargins="0"/>
  <rowBreaks count="1" manualBreakCount="1">
    <brk id="82" min="2" max="1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145"/>
  <sheetViews>
    <sheetView view="pageBreakPreview" zoomScale="55" zoomScaleNormal="85" zoomScaleSheetLayoutView="55" workbookViewId="0">
      <pane ySplit="4" topLeftCell="A135" activePane="bottomLeft" state="frozen"/>
      <selection pane="bottomLeft" activeCell="W144" sqref="W144"/>
    </sheetView>
  </sheetViews>
  <sheetFormatPr defaultColWidth="9.140625" defaultRowHeight="21" outlineLevelCol="1"/>
  <cols>
    <col min="1" max="1" width="15.5703125" style="21" hidden="1" customWidth="1" outlineLevel="1"/>
    <col min="2" max="2" width="15.140625" style="21" hidden="1" customWidth="1" outlineLevel="1"/>
    <col min="3" max="3" width="22.85546875" style="28" customWidth="1" collapsed="1"/>
    <col min="4" max="4" width="38.85546875" style="28" customWidth="1"/>
    <col min="5" max="5" width="23.140625" style="28" customWidth="1"/>
    <col min="6" max="6" width="19.5703125" style="29" customWidth="1"/>
    <col min="7" max="7" width="18.5703125" style="29" customWidth="1"/>
    <col min="8" max="8" width="30.28515625" style="29" customWidth="1"/>
    <col min="9" max="10" width="21.7109375" style="29" customWidth="1"/>
    <col min="11" max="11" width="15.28515625" style="29" customWidth="1"/>
    <col min="12" max="12" width="16" style="29" hidden="1" customWidth="1" outlineLevel="1"/>
    <col min="13" max="14" width="12.5703125" style="29" hidden="1" customWidth="1" outlineLevel="1"/>
    <col min="15" max="15" width="12.5703125" style="29" customWidth="1" collapsed="1"/>
    <col min="16" max="16" width="12.5703125" style="29" customWidth="1"/>
    <col min="17" max="17" width="13.28515625" style="29" customWidth="1"/>
    <col min="18" max="18" width="13.140625" style="30" customWidth="1"/>
    <col min="19" max="19" width="4.42578125" style="21" customWidth="1"/>
    <col min="20" max="16384" width="9.140625" style="21"/>
  </cols>
  <sheetData>
    <row r="1" spans="1:18" ht="99.95" customHeight="1">
      <c r="A1" s="20"/>
      <c r="B1" s="19"/>
      <c r="C1" s="973"/>
      <c r="D1" s="973"/>
      <c r="E1" s="973"/>
      <c r="F1" s="973"/>
      <c r="G1" s="973"/>
      <c r="H1" s="973"/>
      <c r="I1" s="973"/>
      <c r="J1" s="973"/>
      <c r="K1" s="973"/>
      <c r="L1" s="46"/>
      <c r="M1" s="46"/>
      <c r="N1" s="46"/>
      <c r="O1" s="20"/>
      <c r="P1" s="19"/>
      <c r="Q1" s="19"/>
      <c r="R1" s="19"/>
    </row>
    <row r="2" spans="1:18" s="118" customFormat="1" ht="21.75" customHeight="1">
      <c r="A2" s="110"/>
      <c r="B2" s="115"/>
      <c r="C2" s="109" t="str">
        <f>'КРАТКИЙ ПРАЙС СПЛИТЫ'!B2</f>
        <v>ПРАЙС-ЛИСТ ДЕЙСТВИТЕЛЕН С 01.01.2026</v>
      </c>
      <c r="D2" s="115"/>
      <c r="E2" s="128"/>
      <c r="F2" s="128"/>
      <c r="G2" s="129"/>
      <c r="H2" s="122"/>
      <c r="I2" s="122"/>
      <c r="J2" s="122"/>
      <c r="K2" s="110"/>
      <c r="L2" s="617"/>
      <c r="M2" s="617"/>
      <c r="N2" s="617"/>
      <c r="O2" s="110"/>
      <c r="P2" s="1063"/>
      <c r="Q2" s="1063"/>
      <c r="R2" s="117"/>
    </row>
    <row r="3" spans="1:18" ht="30" customHeight="1">
      <c r="A3" s="969" t="s">
        <v>423</v>
      </c>
      <c r="B3" s="1110" t="s">
        <v>1041</v>
      </c>
      <c r="C3" s="1305" t="s">
        <v>114</v>
      </c>
      <c r="D3" s="1115" t="s">
        <v>115</v>
      </c>
      <c r="E3" s="1111" t="s">
        <v>3</v>
      </c>
      <c r="F3" s="1111"/>
      <c r="G3" s="1112" t="s">
        <v>48</v>
      </c>
      <c r="H3" s="1116" t="s">
        <v>426</v>
      </c>
      <c r="I3" s="1308" t="s">
        <v>59</v>
      </c>
      <c r="J3" s="1194"/>
      <c r="K3" s="1112" t="s">
        <v>100</v>
      </c>
      <c r="L3" s="818" t="s">
        <v>116</v>
      </c>
      <c r="M3" s="818" t="s">
        <v>37</v>
      </c>
      <c r="N3" s="818" t="s">
        <v>405</v>
      </c>
      <c r="O3" s="1113" t="s">
        <v>116</v>
      </c>
      <c r="P3" s="1113" t="s">
        <v>37</v>
      </c>
      <c r="Q3" s="175" t="s">
        <v>405</v>
      </c>
      <c r="R3" s="175" t="s">
        <v>55</v>
      </c>
    </row>
    <row r="4" spans="1:18" ht="27" customHeight="1">
      <c r="A4" s="969"/>
      <c r="B4" s="1110"/>
      <c r="C4" s="1305"/>
      <c r="D4" s="1115"/>
      <c r="E4" s="119" t="s">
        <v>8</v>
      </c>
      <c r="F4" s="367" t="s">
        <v>9</v>
      </c>
      <c r="G4" s="1306"/>
      <c r="H4" s="1307"/>
      <c r="I4" s="172" t="s">
        <v>424</v>
      </c>
      <c r="J4" s="172" t="s">
        <v>425</v>
      </c>
      <c r="K4" s="1306"/>
      <c r="L4" s="818" t="s">
        <v>300</v>
      </c>
      <c r="M4" s="818" t="s">
        <v>300</v>
      </c>
      <c r="N4" s="818" t="s">
        <v>300</v>
      </c>
      <c r="O4" s="1113"/>
      <c r="P4" s="1113"/>
      <c r="Q4" s="89" t="s">
        <v>0</v>
      </c>
      <c r="R4" s="89" t="s">
        <v>0</v>
      </c>
    </row>
    <row r="5" spans="1:18" ht="16.5" customHeight="1">
      <c r="C5" s="236" t="s">
        <v>1200</v>
      </c>
      <c r="D5" s="234"/>
      <c r="E5" s="235"/>
      <c r="F5" s="368"/>
      <c r="G5" s="368"/>
      <c r="H5" s="369"/>
      <c r="I5" s="370"/>
      <c r="J5" s="370"/>
      <c r="K5" s="370"/>
      <c r="L5" s="618"/>
      <c r="M5" s="618"/>
      <c r="N5" s="618"/>
      <c r="O5" s="237"/>
      <c r="P5" s="237"/>
      <c r="Q5" s="238"/>
      <c r="R5" s="235"/>
    </row>
    <row r="6" spans="1:18" ht="16.5" customHeight="1">
      <c r="C6" s="239"/>
      <c r="D6" s="240"/>
      <c r="E6" s="241"/>
      <c r="F6" s="368"/>
      <c r="G6" s="368"/>
      <c r="H6" s="245"/>
      <c r="I6" s="243"/>
      <c r="J6" s="243"/>
      <c r="K6" s="242"/>
      <c r="L6" s="127"/>
      <c r="M6" s="127"/>
      <c r="N6" s="127"/>
      <c r="O6" s="242"/>
      <c r="P6" s="242"/>
      <c r="Q6" s="243"/>
      <c r="R6" s="244"/>
    </row>
    <row r="7" spans="1:18" ht="16.5" customHeight="1">
      <c r="C7" s="239"/>
      <c r="D7" s="240"/>
      <c r="E7" s="241"/>
      <c r="F7" s="311" t="s">
        <v>1201</v>
      </c>
      <c r="G7" s="500"/>
      <c r="H7" s="245"/>
      <c r="I7" s="501" t="s">
        <v>1202</v>
      </c>
      <c r="J7" s="501"/>
      <c r="K7" s="246"/>
      <c r="L7" s="619"/>
      <c r="M7" s="619"/>
      <c r="N7" s="619"/>
      <c r="O7" s="246"/>
      <c r="P7" s="246"/>
      <c r="Q7" s="502"/>
      <c r="R7" s="502"/>
    </row>
    <row r="8" spans="1:18" ht="16.5" customHeight="1">
      <c r="C8" s="247"/>
      <c r="D8" s="247"/>
      <c r="E8" s="248"/>
      <c r="F8" s="329" t="s">
        <v>1203</v>
      </c>
      <c r="G8" s="329"/>
      <c r="H8" s="329"/>
      <c r="I8" s="366" t="s">
        <v>1204</v>
      </c>
      <c r="J8" s="366"/>
      <c r="K8" s="246"/>
      <c r="L8" s="619"/>
      <c r="M8" s="620"/>
      <c r="N8" s="619"/>
      <c r="O8" s="246"/>
      <c r="P8" s="246"/>
      <c r="Q8" s="246"/>
      <c r="R8" s="246"/>
    </row>
    <row r="9" spans="1:18" ht="16.5" customHeight="1">
      <c r="C9" s="247"/>
      <c r="D9" s="247"/>
      <c r="E9" s="248"/>
      <c r="F9" s="329" t="s">
        <v>861</v>
      </c>
      <c r="G9" s="329"/>
      <c r="H9" s="329"/>
      <c r="I9" s="366" t="s">
        <v>40</v>
      </c>
      <c r="J9" s="366"/>
      <c r="K9" s="502"/>
      <c r="L9" s="503"/>
      <c r="M9" s="619"/>
      <c r="N9" s="619"/>
      <c r="O9" s="246"/>
      <c r="P9" s="246"/>
      <c r="Q9" s="246"/>
      <c r="R9" s="246"/>
    </row>
    <row r="10" spans="1:18" ht="16.5" customHeight="1">
      <c r="C10" s="365"/>
      <c r="D10" s="365"/>
      <c r="E10" s="248"/>
      <c r="F10" s="329" t="s">
        <v>1205</v>
      </c>
      <c r="G10" s="329"/>
      <c r="H10" s="329"/>
      <c r="I10" s="366" t="s">
        <v>1206</v>
      </c>
      <c r="J10" s="366"/>
      <c r="K10" s="246"/>
      <c r="L10" s="619"/>
      <c r="M10" s="619"/>
      <c r="N10" s="619"/>
      <c r="O10" s="246"/>
      <c r="P10" s="246"/>
      <c r="Q10" s="246"/>
      <c r="R10" s="246"/>
    </row>
    <row r="11" spans="1:18" ht="16.5" customHeight="1">
      <c r="C11" s="241"/>
      <c r="D11" s="241"/>
      <c r="E11" s="241"/>
      <c r="F11" s="329" t="s">
        <v>41</v>
      </c>
      <c r="G11" s="329"/>
      <c r="H11" s="329"/>
      <c r="I11" s="366" t="s">
        <v>862</v>
      </c>
      <c r="J11" s="366"/>
      <c r="K11" s="503"/>
      <c r="L11" s="503"/>
      <c r="M11" s="619"/>
      <c r="N11" s="619"/>
      <c r="O11" s="246"/>
      <c r="P11" s="246"/>
      <c r="Q11" s="246"/>
      <c r="R11" s="246"/>
    </row>
    <row r="12" spans="1:18" ht="16.5" customHeight="1">
      <c r="C12" s="241"/>
      <c r="D12" s="241"/>
      <c r="E12" s="241"/>
      <c r="F12" s="329" t="s">
        <v>1207</v>
      </c>
      <c r="G12" s="329"/>
      <c r="H12" s="329"/>
      <c r="I12" s="366" t="s">
        <v>863</v>
      </c>
      <c r="J12" s="366"/>
      <c r="K12" s="503"/>
      <c r="L12" s="503"/>
      <c r="M12" s="619"/>
      <c r="N12" s="619"/>
      <c r="O12" s="246"/>
      <c r="P12" s="246"/>
      <c r="Q12" s="246"/>
      <c r="R12" s="246"/>
    </row>
    <row r="13" spans="1:18" ht="15" customHeight="1">
      <c r="A13" s="1117" t="s">
        <v>1426</v>
      </c>
      <c r="B13" s="177" t="s">
        <v>1134</v>
      </c>
      <c r="C13" s="405" t="str">
        <f>TRIM(LEFT(D13,FIND("|",D13,1)-1))</f>
        <v>ACT-12UR4RCC8</v>
      </c>
      <c r="D13" s="1310" t="str">
        <f>VLOOKUP($A13,'КРАТКИЙ ПРАЙС СПЛИТЫ'!$A:$M,2,0)</f>
        <v>ACT-12UR4RCC8 | PE-QEA/LD | AUW-12U4RS8</v>
      </c>
      <c r="E13" s="1188" t="str">
        <f>VLOOKUP($A13,'КРАТКИЙ ПРАЙС СПЛИТЫ'!$A:$M,3,0)</f>
        <v>3,50 (1,30-4,20)</v>
      </c>
      <c r="F13" s="1188" t="str">
        <f>VLOOKUP($A13,'КРАТКИЙ ПРАЙС СПЛИТЫ'!$A:$M,4,0)</f>
        <v>4,00 (1,30-5,00)</v>
      </c>
      <c r="G13" s="1185" t="str">
        <f>VLOOKUP($A13,'КРАТКИЙ ПРАЙС СПЛИТЫ'!$A:$M,5,0)</f>
        <v>A++ / A++</v>
      </c>
      <c r="H13" s="1188" t="str">
        <f>VLOOKUP($A13,'КРАТКИЙ ПРАЙС СПЛИТЫ'!$A:$M,6,0)</f>
        <v>30/34/38</v>
      </c>
      <c r="I13" s="1341" t="str">
        <f>VLOOKUP($A13,'КРАТКИЙ ПРАЙС СПЛИТЫ'!$A:$M,7,0)</f>
        <v>570×215×570 (620×40×620)</v>
      </c>
      <c r="J13" s="1188" t="str">
        <f>VLOOKUP($A13,'КРАТКИЙ ПРАЙС СПЛИТЫ'!$A:$M,8,0)</f>
        <v>810×580×280</v>
      </c>
      <c r="K13" s="1343" t="str">
        <f>VLOOKUP($A13,'КРАТКИЙ ПРАЙС СПЛИТЫ'!$A:$M,9,0)</f>
        <v>15,5 / 34,0</v>
      </c>
      <c r="L13" s="764">
        <f>'FREE MATCH'!K161</f>
        <v>51900</v>
      </c>
      <c r="M13" s="764">
        <f>'FREE MATCH'!L161</f>
        <v>43900</v>
      </c>
      <c r="N13" s="764">
        <f>'FREE MATCH'!M161</f>
        <v>28800</v>
      </c>
      <c r="O13" s="1315">
        <f>VLOOKUP($A13,'КРАТКИЙ ПРАЙС СПЛИТЫ'!$A:$M,10,0)</f>
        <v>134900</v>
      </c>
      <c r="P13" s="1318">
        <f>VLOOKUP($A13,'КРАТКИЙ ПРАЙС СПЛИТЫ'!$A:$M,11,0)</f>
        <v>114290</v>
      </c>
      <c r="Q13" s="1318">
        <f>VLOOKUP($A13,'КРАТКИЙ ПРАЙС СПЛИТЫ'!$A:$M,12,0)</f>
        <v>75100</v>
      </c>
      <c r="R13" s="1196">
        <f>Q13*(1-1*'Скидка '!D$8)</f>
        <v>75100</v>
      </c>
    </row>
    <row r="14" spans="1:18" ht="15" customHeight="1">
      <c r="A14" s="1117"/>
      <c r="B14" s="177" t="s">
        <v>1199</v>
      </c>
      <c r="C14" s="406" t="str">
        <f>TRIM(MID(D13,FIND("|",D13,1)+1,FIND(CHAR(1),SUBSTITUTE(D13,"|",CHAR(1),2),1)-FIND("|",D13,1)-1))</f>
        <v>PE-QEA/LD</v>
      </c>
      <c r="D14" s="1310"/>
      <c r="E14" s="1188">
        <v>3.1</v>
      </c>
      <c r="F14" s="1188">
        <v>3.1</v>
      </c>
      <c r="G14" s="1185" t="s">
        <v>15</v>
      </c>
      <c r="H14" s="1188"/>
      <c r="I14" s="1341"/>
      <c r="J14" s="1188"/>
      <c r="K14" s="1343"/>
      <c r="L14" s="763">
        <f>'FREE MATCH'!K162</f>
        <v>16400</v>
      </c>
      <c r="M14" s="763">
        <f>'FREE MATCH'!L162</f>
        <v>13990</v>
      </c>
      <c r="N14" s="763">
        <f>'FREE MATCH'!M162</f>
        <v>9200</v>
      </c>
      <c r="O14" s="1316"/>
      <c r="P14" s="1319"/>
      <c r="Q14" s="1319"/>
      <c r="R14" s="1196"/>
    </row>
    <row r="15" spans="1:18" s="504" customFormat="1" ht="15" customHeight="1">
      <c r="A15" s="1117"/>
      <c r="B15" s="177" t="s">
        <v>860</v>
      </c>
      <c r="C15" s="406" t="str">
        <f>TRIM(RIGHT(D13,LEN(D13)-FIND(CHAR(1),SUBSTITUTE(D13,"|",CHAR(1),2),1)))</f>
        <v>AUW-12U4RS8</v>
      </c>
      <c r="D15" s="1339"/>
      <c r="E15" s="1323"/>
      <c r="F15" s="1323"/>
      <c r="G15" s="1340"/>
      <c r="H15" s="1323"/>
      <c r="I15" s="1342"/>
      <c r="J15" s="1323"/>
      <c r="K15" s="1344"/>
      <c r="L15" s="763">
        <f t="shared" ref="L15" si="0">O13-L13-L14</f>
        <v>66600</v>
      </c>
      <c r="M15" s="763">
        <f>P13-M13-M14</f>
        <v>56400</v>
      </c>
      <c r="N15" s="763">
        <f>Q13-N13-N14</f>
        <v>37100</v>
      </c>
      <c r="O15" s="1317"/>
      <c r="P15" s="1320"/>
      <c r="Q15" s="1320"/>
      <c r="R15" s="1054"/>
    </row>
    <row r="16" spans="1:18" ht="15" customHeight="1">
      <c r="A16" s="1117" t="s">
        <v>1427</v>
      </c>
      <c r="B16" s="177" t="s">
        <v>1135</v>
      </c>
      <c r="C16" s="405" t="str">
        <f>TRIM(LEFT(D16,FIND("|",D16,1)-1))</f>
        <v>ACT-18UR4RCC8</v>
      </c>
      <c r="D16" s="1311" t="str">
        <f>VLOOKUP($A16,'КРАТКИЙ ПРАЙС СПЛИТЫ'!$A:$M,2,0)</f>
        <v>ACT-18UR4RCC8 | PE-QEA/LD | AUW-18U4RS7</v>
      </c>
      <c r="E16" s="1227" t="str">
        <f>VLOOKUP($A16,'КРАТКИЙ ПРАЙС СПЛИТЫ'!$A:$M,3,0)</f>
        <v>5,00 (1,50-6,00)</v>
      </c>
      <c r="F16" s="1227" t="str">
        <f>VLOOKUP($A16,'КРАТКИЙ ПРАЙС СПЛИТЫ'!$A:$M,4,0)</f>
        <v>5,50 (1,50-6,50)</v>
      </c>
      <c r="G16" s="1132" t="str">
        <f>VLOOKUP($A16,'КРАТКИЙ ПРАЙС СПЛИТЫ'!$A:$M,5,0)</f>
        <v>A++ / A+</v>
      </c>
      <c r="H16" s="1227" t="str">
        <f>VLOOKUP($A16,'КРАТКИЙ ПРАЙС СПЛИТЫ'!$A:$M,6,0)</f>
        <v>34/38/42</v>
      </c>
      <c r="I16" s="1330" t="str">
        <f>VLOOKUP($A16,'КРАТКИЙ ПРАЙС СПЛИТЫ'!$A:$M,7,0)</f>
        <v>570×215×570 (620×40×620)</v>
      </c>
      <c r="J16" s="1227" t="str">
        <f>VLOOKUP($A16,'КРАТКИЙ ПРАЙС СПЛИТЫ'!$A:$M,8,0)</f>
        <v>810×580×280</v>
      </c>
      <c r="K16" s="1333" t="str">
        <f>VLOOKUP($A16,'КРАТКИЙ ПРАЙС СПЛИТЫ'!$A:$M,9,0)</f>
        <v>15,5 / 36,0</v>
      </c>
      <c r="L16" s="762">
        <f>'FREE MATCH'!K163</f>
        <v>54000</v>
      </c>
      <c r="M16" s="762">
        <f>'FREE MATCH'!L163</f>
        <v>45700</v>
      </c>
      <c r="N16" s="762">
        <f>'FREE MATCH'!M163</f>
        <v>30100</v>
      </c>
      <c r="O16" s="1336">
        <f>VLOOKUP($A16,'КРАТКИЙ ПРАЙС СПЛИТЫ'!$A:$M,10,0)</f>
        <v>140300</v>
      </c>
      <c r="P16" s="1327">
        <f>VLOOKUP($A16,'КРАТКИЙ ПРАЙС СПЛИТЫ'!$A:$M,11,0)</f>
        <v>118990</v>
      </c>
      <c r="Q16" s="1327">
        <f>VLOOKUP($A16,'КРАТКИЙ ПРАЙС СПЛИТЫ'!$A:$M,12,0)</f>
        <v>78200</v>
      </c>
      <c r="R16" s="1053">
        <f>Q16*(1-1*'Скидка '!D$8)</f>
        <v>78200</v>
      </c>
    </row>
    <row r="17" spans="1:18" ht="15" customHeight="1">
      <c r="A17" s="1117"/>
      <c r="B17" s="177" t="s">
        <v>1199</v>
      </c>
      <c r="C17" s="406" t="str">
        <f>TRIM(MID(D16,FIND("|",D16,1)+1,FIND(CHAR(1),SUBSTITUTE(D16,"|",CHAR(1),2),1)-FIND("|",D16,1)-1))</f>
        <v>PE-QEA/LD</v>
      </c>
      <c r="D17" s="1312"/>
      <c r="E17" s="1210">
        <v>3.1</v>
      </c>
      <c r="F17" s="1210">
        <v>3.1</v>
      </c>
      <c r="G17" s="1213" t="s">
        <v>15</v>
      </c>
      <c r="H17" s="1210"/>
      <c r="I17" s="1331"/>
      <c r="J17" s="1210"/>
      <c r="K17" s="1334"/>
      <c r="L17" s="762">
        <f>'FREE MATCH'!K164</f>
        <v>16400</v>
      </c>
      <c r="M17" s="762">
        <f>'FREE MATCH'!L164</f>
        <v>13990</v>
      </c>
      <c r="N17" s="762">
        <f>'FREE MATCH'!M164</f>
        <v>9200</v>
      </c>
      <c r="O17" s="1337"/>
      <c r="P17" s="1328"/>
      <c r="Q17" s="1328"/>
      <c r="R17" s="1196"/>
    </row>
    <row r="18" spans="1:18" s="504" customFormat="1" ht="15" customHeight="1">
      <c r="A18" s="1117"/>
      <c r="B18" s="177" t="s">
        <v>1338</v>
      </c>
      <c r="C18" s="406" t="str">
        <f>TRIM(RIGHT(D16,LEN(D16)-FIND(CHAR(1),SUBSTITUTE(D16,"|",CHAR(1),2),1)))</f>
        <v>AUW-18U4RS7</v>
      </c>
      <c r="D18" s="1326"/>
      <c r="E18" s="1321"/>
      <c r="F18" s="1321"/>
      <c r="G18" s="1322"/>
      <c r="H18" s="1321"/>
      <c r="I18" s="1332"/>
      <c r="J18" s="1321"/>
      <c r="K18" s="1335"/>
      <c r="L18" s="761">
        <f>O16-L16-L17</f>
        <v>69900</v>
      </c>
      <c r="M18" s="761">
        <f t="shared" ref="M18:N18" si="1">P16-M16-M17</f>
        <v>59300</v>
      </c>
      <c r="N18" s="761">
        <f t="shared" si="1"/>
        <v>38900</v>
      </c>
      <c r="O18" s="1338"/>
      <c r="P18" s="1329"/>
      <c r="Q18" s="1329"/>
      <c r="R18" s="1300"/>
    </row>
    <row r="19" spans="1:18" ht="15" customHeight="1">
      <c r="A19" s="1117" t="s">
        <v>1428</v>
      </c>
      <c r="B19" s="161" t="s">
        <v>1328</v>
      </c>
      <c r="C19" s="405" t="str">
        <f>TRIM(LEFT(D19,FIND("|",D19,1)-1))</f>
        <v>ACT-24UR4RJC8</v>
      </c>
      <c r="D19" s="1309" t="str">
        <f>VLOOKUP($A19,'КРАТКИЙ ПРАЙС СПЛИТЫ'!$A:$M,2,0)</f>
        <v>ACT-24UR4RJC8 | PE-QFA/CD | AUW-24U4RJ7</v>
      </c>
      <c r="E19" s="1187" t="str">
        <f>VLOOKUP($A19,'КРАТКИЙ ПРАЙС СПЛИТЫ'!$A:$M,3,0)</f>
        <v>7,00 (2,00-8,50)</v>
      </c>
      <c r="F19" s="1187" t="str">
        <f>VLOOKUP($A19,'КРАТКИЙ ПРАЙС СПЛИТЫ'!$A:$M,4,0)</f>
        <v>8,00 (2,00-9,50)</v>
      </c>
      <c r="G19" s="1184" t="str">
        <f>VLOOKUP($A19,'КРАТКИЙ ПРАЙС СПЛИТЫ'!$A:$M,5,0)</f>
        <v>A++ / A+</v>
      </c>
      <c r="H19" s="1187" t="str">
        <f>VLOOKUP($A19,'КРАТКИЙ ПРАЙС СПЛИТЫ'!$A:$M,6,0)</f>
        <v>37/40/43</v>
      </c>
      <c r="I19" s="1324" t="str">
        <f>VLOOKUP($A19,'КРАТКИЙ ПРАЙС СПЛИТЫ'!$A:$M,7,0)</f>
        <v>840×236×840</v>
      </c>
      <c r="J19" s="1188" t="str">
        <f>VLOOKUP($A19,'КРАТКИЙ ПРАЙС СПЛИТЫ'!$A:$M,8,0)</f>
        <v>860×670×310</v>
      </c>
      <c r="K19" s="1324" t="str">
        <f>VLOOKUP($A19,'КРАТКИЙ ПРАЙС СПЛИТЫ'!$A:$M,9,0)</f>
        <v>23,0 / 44,5</v>
      </c>
      <c r="L19" s="764">
        <f>'FREE MATCH'!K165</f>
        <v>67300</v>
      </c>
      <c r="M19" s="764">
        <f>'FREE MATCH'!L165</f>
        <v>56900</v>
      </c>
      <c r="N19" s="764">
        <f>'FREE MATCH'!M165</f>
        <v>37400</v>
      </c>
      <c r="O19" s="1315">
        <f>VLOOKUP($A19,'КРАТКИЙ ПРАЙС СПЛИТЫ'!$A:$M,10,0)</f>
        <v>170500</v>
      </c>
      <c r="P19" s="1318">
        <f>VLOOKUP($A19,'КРАТКИЙ ПРАЙС СПЛИТЫ'!$A:$M,11,0)</f>
        <v>144490</v>
      </c>
      <c r="Q19" s="1318">
        <f>VLOOKUP($A19,'КРАТКИЙ ПРАЙС СПЛИТЫ'!$A:$M,12,0)</f>
        <v>94900</v>
      </c>
      <c r="R19" s="1195">
        <f>Q19*(1-1*'Скидка '!D$8)</f>
        <v>94900</v>
      </c>
    </row>
    <row r="20" spans="1:18" ht="15" customHeight="1">
      <c r="A20" s="1205"/>
      <c r="B20" s="177" t="s">
        <v>1208</v>
      </c>
      <c r="C20" s="406" t="str">
        <f>TRIM(MID(D19,FIND("|",D19,1)+1,FIND(CHAR(1),SUBSTITUTE(D19,"|",CHAR(1),2),1)-FIND("|",D19,1)-1))</f>
        <v>PE-QFA/CD</v>
      </c>
      <c r="D20" s="1310"/>
      <c r="E20" s="1188">
        <v>3.1</v>
      </c>
      <c r="F20" s="1188">
        <v>3.1</v>
      </c>
      <c r="G20" s="1185" t="s">
        <v>15</v>
      </c>
      <c r="H20" s="1188"/>
      <c r="I20" s="1325"/>
      <c r="J20" s="1188"/>
      <c r="K20" s="1325"/>
      <c r="L20" s="764">
        <f>'FREE MATCH'!K166</f>
        <v>16400</v>
      </c>
      <c r="M20" s="764">
        <f>'FREE MATCH'!L166</f>
        <v>13990</v>
      </c>
      <c r="N20" s="764">
        <f>'FREE MATCH'!M166</f>
        <v>9200</v>
      </c>
      <c r="O20" s="1316"/>
      <c r="P20" s="1319"/>
      <c r="Q20" s="1319"/>
      <c r="R20" s="1196"/>
    </row>
    <row r="21" spans="1:18" ht="15" customHeight="1">
      <c r="A21" s="1205"/>
      <c r="B21" s="161" t="s">
        <v>1339</v>
      </c>
      <c r="C21" s="406" t="str">
        <f>TRIM(RIGHT(D19,LEN(D19)-FIND(CHAR(1),SUBSTITUTE(D19,"|",CHAR(1),2),1)))</f>
        <v>AUW-24U4RJ7</v>
      </c>
      <c r="D21" s="1189"/>
      <c r="E21" s="1186"/>
      <c r="F21" s="1186"/>
      <c r="G21" s="1186"/>
      <c r="H21" s="1186"/>
      <c r="I21" s="1189"/>
      <c r="J21" s="1323"/>
      <c r="K21" s="1189"/>
      <c r="L21" s="763">
        <f t="shared" ref="L21:M21" si="2">O19-L19-L20</f>
        <v>86800</v>
      </c>
      <c r="M21" s="763">
        <f t="shared" si="2"/>
        <v>73600</v>
      </c>
      <c r="N21" s="763">
        <f>Q19-N19-N20</f>
        <v>48300</v>
      </c>
      <c r="O21" s="1317"/>
      <c r="P21" s="1320"/>
      <c r="Q21" s="1320"/>
      <c r="R21" s="1183"/>
    </row>
    <row r="22" spans="1:18" ht="15" customHeight="1">
      <c r="A22" s="1117" t="s">
        <v>1429</v>
      </c>
      <c r="B22" s="177" t="s">
        <v>1329</v>
      </c>
      <c r="C22" s="405" t="str">
        <f>TRIM(LEFT(D22,FIND("|",D22,1)-1))</f>
        <v>AUC-36UR4RKC8</v>
      </c>
      <c r="D22" s="1311" t="str">
        <f>VLOOKUP($A22,'КРАТКИЙ ПРАЙС СПЛИТЫ'!$A:$M,2,0)</f>
        <v>AUC-36UR4RKC8 | PE-QFA/CD | AUW-36U4RK7</v>
      </c>
      <c r="E22" s="1209" t="str">
        <f>VLOOKUP($A22,'КРАТКИЙ ПРАЙС СПЛИТЫ'!$A:$M,3,0)</f>
        <v>10,00 (2,70-12,00)</v>
      </c>
      <c r="F22" s="1209" t="str">
        <f>VLOOKUP($A22,'КРАТКИЙ ПРАЙС СПЛИТЫ'!$A:$M,4,0)</f>
        <v>11,00 (2,70-13,00)</v>
      </c>
      <c r="G22" s="1212" t="str">
        <f>VLOOKUP($A22,'КРАТКИЙ ПРАЙС СПЛИТЫ'!$A:$M,5,0)</f>
        <v>A++ / A+</v>
      </c>
      <c r="H22" s="1209" t="str">
        <f>VLOOKUP($A22,'КРАТКИЙ ПРАЙС СПЛИТЫ'!$A:$M,6,0)</f>
        <v>42/46/50</v>
      </c>
      <c r="I22" s="1313" t="str">
        <f>VLOOKUP($A22,'КРАТКИЙ ПРАЙС СПЛИТЫ'!$A:$M,7,0)</f>
        <v>840×272×840</v>
      </c>
      <c r="J22" s="1227" t="str">
        <f>VLOOKUP($A22,'КРАТКИЙ ПРАЙС СПЛИТЫ'!$A:$M,8,0)</f>
        <v>900×750×340</v>
      </c>
      <c r="K22" s="1313" t="str">
        <f>VLOOKUP($A22,'КРАТКИЙ ПРАЙС СПЛИТЫ'!$A:$M,9,0)</f>
        <v>26,0 / 55,0</v>
      </c>
      <c r="L22" s="762">
        <f>O22-L24-L23</f>
        <v>81200</v>
      </c>
      <c r="M22" s="762">
        <f>P22-M24-M23</f>
        <v>68726</v>
      </c>
      <c r="N22" s="762">
        <f>Q22-N24-N23</f>
        <v>45360</v>
      </c>
      <c r="O22" s="1315">
        <f>VLOOKUP($A22,'КРАТКИЙ ПРАЙС СПЛИТЫ'!$A:$M,10,0)</f>
        <v>244000</v>
      </c>
      <c r="P22" s="1318">
        <f>VLOOKUP($A22,'КРАТКИЙ ПРАЙС СПЛИТЫ'!$A:$M,11,0)</f>
        <v>206790</v>
      </c>
      <c r="Q22" s="1318">
        <f>VLOOKUP($A22,'КРАТКИЙ ПРАЙС СПЛИТЫ'!$A:$M,12,0)</f>
        <v>136400</v>
      </c>
      <c r="R22" s="1195">
        <f>Q22*(1-1*'Скидка '!D$8)</f>
        <v>136400</v>
      </c>
    </row>
    <row r="23" spans="1:18" ht="15" customHeight="1">
      <c r="A23" s="1205"/>
      <c r="B23" s="177" t="s">
        <v>1208</v>
      </c>
      <c r="C23" s="406" t="str">
        <f>TRIM(MID(D22,FIND("|",D22,1)+1,FIND(CHAR(1),SUBSTITUTE(D22,"|",CHAR(1),2),1)-FIND("|",D22,1)-1))</f>
        <v>PE-QFA/CD</v>
      </c>
      <c r="D23" s="1312"/>
      <c r="E23" s="1210">
        <v>3.1</v>
      </c>
      <c r="F23" s="1210">
        <v>3.1</v>
      </c>
      <c r="G23" s="1213" t="s">
        <v>15</v>
      </c>
      <c r="H23" s="1210"/>
      <c r="I23" s="1314"/>
      <c r="J23" s="1210"/>
      <c r="K23" s="1314"/>
      <c r="L23" s="761">
        <f>L20</f>
        <v>16400</v>
      </c>
      <c r="M23" s="761">
        <f>M20</f>
        <v>13990</v>
      </c>
      <c r="N23" s="761">
        <f>N20</f>
        <v>9200</v>
      </c>
      <c r="O23" s="1316"/>
      <c r="P23" s="1319"/>
      <c r="Q23" s="1319"/>
      <c r="R23" s="1196"/>
    </row>
    <row r="24" spans="1:18" ht="15" customHeight="1">
      <c r="A24" s="1205"/>
      <c r="B24" s="177" t="s">
        <v>1340</v>
      </c>
      <c r="C24" s="406" t="str">
        <f>TRIM(RIGHT(D22,LEN(D22)-FIND(CHAR(1),SUBSTITUTE(D22,"|",CHAR(1),2),1)))</f>
        <v>AUW-36U4RK7</v>
      </c>
      <c r="D24" s="1190"/>
      <c r="E24" s="1211"/>
      <c r="F24" s="1211"/>
      <c r="G24" s="1211"/>
      <c r="H24" s="1211"/>
      <c r="I24" s="1190"/>
      <c r="J24" s="1321"/>
      <c r="K24" s="1190"/>
      <c r="L24" s="761">
        <f>O22*0.6</f>
        <v>146400</v>
      </c>
      <c r="M24" s="761">
        <f>P22*0.6</f>
        <v>124074</v>
      </c>
      <c r="N24" s="761">
        <f>Q22*0.6</f>
        <v>81840</v>
      </c>
      <c r="O24" s="1317"/>
      <c r="P24" s="1320"/>
      <c r="Q24" s="1320"/>
      <c r="R24" s="1183"/>
    </row>
    <row r="25" spans="1:18" ht="15" customHeight="1">
      <c r="A25" s="1117" t="s">
        <v>1430</v>
      </c>
      <c r="B25" s="161" t="s">
        <v>1330</v>
      </c>
      <c r="C25" s="405" t="str">
        <f>TRIM(LEFT(D25,FIND("|",D25,1)-1))</f>
        <v>AUC-48UR4RKC8</v>
      </c>
      <c r="D25" s="1309" t="str">
        <f>VLOOKUP($A25,'КРАТКИЙ ПРАЙС СПЛИТЫ'!$A:$M,2,0)</f>
        <v>AUC-48UR4RKC8 | PE-QFA/CD | AUW-48U6RN8</v>
      </c>
      <c r="E25" s="1187" t="str">
        <f>VLOOKUP($A25,'КРАТКИЙ ПРАЙС СПЛИТЫ'!$A:$M,3,0)</f>
        <v>13,50 (4,20-15,60)</v>
      </c>
      <c r="F25" s="1187" t="str">
        <f>VLOOKUP($A25,'КРАТКИЙ ПРАЙС СПЛИТЫ'!$A:$M,4,0)</f>
        <v>16,00 (3,60-17,20)</v>
      </c>
      <c r="G25" s="1184" t="str">
        <f>VLOOKUP($A25,'КРАТКИЙ ПРАЙС СПЛИТЫ'!$A:$M,5,0)</f>
        <v>A+ / A+</v>
      </c>
      <c r="H25" s="1187" t="str">
        <f>VLOOKUP($A25,'КРАТКИЙ ПРАЙС СПЛИТЫ'!$A:$M,6,0)</f>
        <v>46/49/52</v>
      </c>
      <c r="I25" s="1324" t="str">
        <f>VLOOKUP($A25,'КРАТКИЙ ПРАЙС СПЛИТЫ'!$A:$M,7,0)</f>
        <v>840×272×840</v>
      </c>
      <c r="J25" s="1188" t="str">
        <f>VLOOKUP($A25,'КРАТКИЙ ПРАЙС СПЛИТЫ'!$A:$M,8,0)</f>
        <v>900×1170×320</v>
      </c>
      <c r="K25" s="1324" t="str">
        <f>VLOOKUP($A25,'КРАТКИЙ ПРАЙС СПЛИТЫ'!$A:$M,9,0)</f>
        <v>26,0 / 83,0</v>
      </c>
      <c r="L25" s="764">
        <f>O25-L27-L26</f>
        <v>100480</v>
      </c>
      <c r="M25" s="764">
        <f>P25-M27-M26</f>
        <v>85046</v>
      </c>
      <c r="N25" s="764">
        <f>Q25-N27-N26</f>
        <v>56120</v>
      </c>
      <c r="O25" s="1336">
        <f>VLOOKUP($A25,'КРАТКИЙ ПРАЙС СПЛИТЫ'!$A:$M,10,0)</f>
        <v>292200</v>
      </c>
      <c r="P25" s="1327">
        <f>VLOOKUP($A25,'КРАТКИЙ ПРАЙС СПЛИТЫ'!$A:$M,11,0)</f>
        <v>247590</v>
      </c>
      <c r="Q25" s="1327">
        <f>VLOOKUP($A25,'КРАТКИЙ ПРАЙС СПЛИТЫ'!$A:$M,12,0)</f>
        <v>163300</v>
      </c>
      <c r="R25" s="1195">
        <f>Q25*(1-1*'Скидка '!D$8)</f>
        <v>163300</v>
      </c>
    </row>
    <row r="26" spans="1:18" ht="15" customHeight="1">
      <c r="A26" s="1205"/>
      <c r="B26" s="177" t="s">
        <v>1208</v>
      </c>
      <c r="C26" s="406" t="str">
        <f>TRIM(MID(D25,FIND("|",D25,1)+1,FIND(CHAR(1),SUBSTITUTE(D25,"|",CHAR(1),2),1)-FIND("|",D25,1)-1))</f>
        <v>PE-QFA/CD</v>
      </c>
      <c r="D26" s="1310"/>
      <c r="E26" s="1188">
        <v>3.1</v>
      </c>
      <c r="F26" s="1188">
        <v>3.1</v>
      </c>
      <c r="G26" s="1185" t="s">
        <v>15</v>
      </c>
      <c r="H26" s="1188"/>
      <c r="I26" s="1325"/>
      <c r="J26" s="1188"/>
      <c r="K26" s="1325"/>
      <c r="L26" s="763">
        <f>L23</f>
        <v>16400</v>
      </c>
      <c r="M26" s="763">
        <f>M23</f>
        <v>13990</v>
      </c>
      <c r="N26" s="763">
        <f>N23</f>
        <v>9200</v>
      </c>
      <c r="O26" s="1337"/>
      <c r="P26" s="1328"/>
      <c r="Q26" s="1328"/>
      <c r="R26" s="1196"/>
    </row>
    <row r="27" spans="1:18" ht="15" customHeight="1">
      <c r="A27" s="1205"/>
      <c r="B27" s="161" t="s">
        <v>1341</v>
      </c>
      <c r="C27" s="406" t="str">
        <f>TRIM(RIGHT(D25,LEN(D25)-FIND(CHAR(1),SUBSTITUTE(D25,"|",CHAR(1),2),1)))</f>
        <v>AUW-48U6RN8</v>
      </c>
      <c r="D27" s="1189"/>
      <c r="E27" s="1186"/>
      <c r="F27" s="1186"/>
      <c r="G27" s="1186"/>
      <c r="H27" s="1186"/>
      <c r="I27" s="1189"/>
      <c r="J27" s="1323"/>
      <c r="K27" s="1189"/>
      <c r="L27" s="763">
        <f>O25*0.6</f>
        <v>175320</v>
      </c>
      <c r="M27" s="763">
        <f>P25*0.6</f>
        <v>148554</v>
      </c>
      <c r="N27" s="763">
        <f>Q25*0.6</f>
        <v>97980</v>
      </c>
      <c r="O27" s="1338"/>
      <c r="P27" s="1329"/>
      <c r="Q27" s="1329"/>
      <c r="R27" s="1183"/>
    </row>
    <row r="28" spans="1:18" ht="15" customHeight="1">
      <c r="A28" s="1117" t="s">
        <v>1531</v>
      </c>
      <c r="B28" s="161" t="s">
        <v>1529</v>
      </c>
      <c r="C28" s="612" t="str">
        <f>TRIM(LEFT(D28,FIND("|",D28,1)-1))</f>
        <v>AUC-60UR4RKC8</v>
      </c>
      <c r="D28" s="1311" t="str">
        <f>VLOOKUP($A28,'КРАТКИЙ ПРАЙС СПЛИТЫ'!$A:$M,2,0)</f>
        <v>AUC-60UR4RKC8 | PE-QFA/CD | AUW-60U6RW8</v>
      </c>
      <c r="E28" s="1209" t="str">
        <f>VLOOKUP($A28,'КРАТКИЙ ПРАЙС СПЛИТЫ'!$A:$M,3,0)</f>
        <v>16,00 (5,00-18,00)</v>
      </c>
      <c r="F28" s="1209" t="str">
        <f>VLOOKUP($A28,'КРАТКИЙ ПРАЙС СПЛИТЫ'!$A:$M,4,0)</f>
        <v>17,50 (5,00-21,00)</v>
      </c>
      <c r="G28" s="1212" t="str">
        <f>VLOOKUP($A28,'КРАТКИЙ ПРАЙС СПЛИТЫ'!$A:$M,5,0)</f>
        <v>A++ / A+</v>
      </c>
      <c r="H28" s="1209" t="str">
        <f>VLOOKUP($A28,'КРАТКИЙ ПРАЙС СПЛИТЫ'!$A:$M,6,0)</f>
        <v>48/51/54</v>
      </c>
      <c r="I28" s="1313" t="str">
        <f>VLOOKUP($A28,'КРАТКИЙ ПРАЙС СПЛИТЫ'!$A:$M,7,0)</f>
        <v>840×272×840</v>
      </c>
      <c r="J28" s="1227" t="str">
        <f>VLOOKUP($A28,'КРАТКИЙ ПРАЙС СПЛИТЫ'!$A:$M,8,0)</f>
        <v>1100×875×450</v>
      </c>
      <c r="K28" s="1313" t="str">
        <f>VLOOKUP($A28,'КРАТКИЙ ПРАЙС СПЛИТЫ'!$A:$M,9,0)</f>
        <v>26,0 / 109,0</v>
      </c>
      <c r="L28" s="762">
        <f>O28-L30-L29</f>
        <v>109920</v>
      </c>
      <c r="M28" s="762">
        <f>P28-M30-M29</f>
        <v>93046</v>
      </c>
      <c r="N28" s="762">
        <f>Q28-N30-N29</f>
        <v>61400</v>
      </c>
      <c r="O28" s="1315">
        <f>VLOOKUP($A28,'КРАТКИЙ ПРАЙС СПЛИТЫ'!$A:$M,10,0)</f>
        <v>315800</v>
      </c>
      <c r="P28" s="1318">
        <f>VLOOKUP($A28,'КРАТКИЙ ПРАЙС СПЛИТЫ'!$A:$M,11,0)</f>
        <v>267590</v>
      </c>
      <c r="Q28" s="1318">
        <f>VLOOKUP($A28,'КРАТКИЙ ПРАЙС СПЛИТЫ'!$A:$M,12,0)</f>
        <v>176500</v>
      </c>
      <c r="R28" s="1195">
        <f>Q28*(1-1*'Скидка '!D$8)</f>
        <v>176500</v>
      </c>
    </row>
    <row r="29" spans="1:18" ht="15" customHeight="1">
      <c r="A29" s="1205"/>
      <c r="B29" s="177" t="s">
        <v>1208</v>
      </c>
      <c r="C29" s="613" t="str">
        <f>TRIM(MID(D28,FIND("|",D28,1)+1,FIND(CHAR(1),SUBSTITUTE(D28,"|",CHAR(1),2),1)-FIND("|",D28,1)-1))</f>
        <v>PE-QFA/CD</v>
      </c>
      <c r="D29" s="1312"/>
      <c r="E29" s="1210">
        <v>3.1</v>
      </c>
      <c r="F29" s="1210">
        <v>3.1</v>
      </c>
      <c r="G29" s="1213" t="s">
        <v>15</v>
      </c>
      <c r="H29" s="1210"/>
      <c r="I29" s="1314"/>
      <c r="J29" s="1210"/>
      <c r="K29" s="1314"/>
      <c r="L29" s="761">
        <f>L26</f>
        <v>16400</v>
      </c>
      <c r="M29" s="761">
        <f>M26</f>
        <v>13990</v>
      </c>
      <c r="N29" s="761">
        <f>N26</f>
        <v>9200</v>
      </c>
      <c r="O29" s="1316"/>
      <c r="P29" s="1319"/>
      <c r="Q29" s="1319"/>
      <c r="R29" s="1196"/>
    </row>
    <row r="30" spans="1:18" ht="15" customHeight="1">
      <c r="A30" s="1205"/>
      <c r="B30" s="161" t="s">
        <v>1530</v>
      </c>
      <c r="C30" s="613" t="str">
        <f>TRIM(RIGHT(D28,LEN(D28)-FIND(CHAR(1),SUBSTITUTE(D28,"|",CHAR(1),2),1)))</f>
        <v>AUW-60U6RW8</v>
      </c>
      <c r="D30" s="1190"/>
      <c r="E30" s="1211"/>
      <c r="F30" s="1211"/>
      <c r="G30" s="1211"/>
      <c r="H30" s="1211"/>
      <c r="I30" s="1190"/>
      <c r="J30" s="1321"/>
      <c r="K30" s="1190"/>
      <c r="L30" s="761">
        <f>O28*0.6</f>
        <v>189480</v>
      </c>
      <c r="M30" s="761">
        <f>P28*0.6</f>
        <v>160554</v>
      </c>
      <c r="N30" s="761">
        <f>Q28*0.6</f>
        <v>105900</v>
      </c>
      <c r="O30" s="1317"/>
      <c r="P30" s="1320"/>
      <c r="Q30" s="1320"/>
      <c r="R30" s="1183"/>
    </row>
    <row r="31" spans="1:18" ht="12" customHeight="1">
      <c r="A31" s="37"/>
      <c r="B31" s="161"/>
      <c r="C31" s="681" t="s">
        <v>1677</v>
      </c>
      <c r="D31" s="816"/>
      <c r="E31" s="774"/>
      <c r="F31" s="774"/>
      <c r="G31" s="774"/>
      <c r="H31" s="774"/>
      <c r="I31" s="767"/>
      <c r="J31" s="770"/>
      <c r="K31" s="808"/>
      <c r="L31" s="807"/>
      <c r="M31" s="807"/>
      <c r="N31" s="807"/>
      <c r="O31" s="768"/>
      <c r="P31" s="769"/>
      <c r="Q31" s="769"/>
      <c r="R31" s="773"/>
    </row>
    <row r="32" spans="1:18" ht="15" customHeight="1">
      <c r="A32" s="1235" t="s">
        <v>1979</v>
      </c>
      <c r="B32" s="177" t="s">
        <v>2017</v>
      </c>
      <c r="C32" s="819" t="str">
        <f>TRIM(LEFT(D32,FIND("/",D32,1)-1))</f>
        <v>ACT-12UR4RCC8</v>
      </c>
      <c r="D32" s="1281" t="str">
        <f>VLOOKUP($A32,'КРАТКИЙ ПРАЙС СПЛИТЫ'!$A:$M,2,0)</f>
        <v>ACT-12UR4RCC8/AUW-12U4RS8/PE-QEA/LD</v>
      </c>
      <c r="E32" s="1284" t="str">
        <f>VLOOKUP($A32,'КРАТКИЙ ПРАЙС СПЛИТЫ'!$A:$M,3,0)</f>
        <v>3,50 (1,30-4,20)</v>
      </c>
      <c r="F32" s="1284" t="str">
        <f>VLOOKUP($A32,'КРАТКИЙ ПРАЙС СПЛИТЫ'!$A:$M,4,0)</f>
        <v>4,00 (1,30-5,00)</v>
      </c>
      <c r="G32" s="1287" t="str">
        <f>VLOOKUP($A32,'КРАТКИЙ ПРАЙС СПЛИТЫ'!$A:$M,5,0)</f>
        <v>A++ / A++</v>
      </c>
      <c r="H32" s="1284" t="str">
        <f>VLOOKUP($A32,'КРАТКИЙ ПРАЙС СПЛИТЫ'!$A:$M,6,0)</f>
        <v>30/34/38</v>
      </c>
      <c r="I32" s="1303" t="str">
        <f>VLOOKUP($A32,'КРАТКИЙ ПРАЙС СПЛИТЫ'!$A:$M,7,0)</f>
        <v>570×215×570 (620×40×620)</v>
      </c>
      <c r="J32" s="1284" t="str">
        <f>VLOOKUP($A32,'КРАТКИЙ ПРАЙС СПЛИТЫ'!$A:$M,8,0)</f>
        <v>810×580×280</v>
      </c>
      <c r="K32" s="1353" t="str">
        <f>VLOOKUP($A32,'КРАТКИЙ ПРАЙС СПЛИТЫ'!$A:$M,9,0)</f>
        <v>15,5 / 34,0</v>
      </c>
      <c r="L32" s="820">
        <f>'FREE MATCH'!K168</f>
        <v>54000</v>
      </c>
      <c r="M32" s="820">
        <f>'FREE MATCH'!L168</f>
        <v>45700</v>
      </c>
      <c r="N32" s="820">
        <f>'FREE MATCH'!M168</f>
        <v>30100</v>
      </c>
      <c r="O32" s="1347">
        <f>VLOOKUP($A32,'КРАТКИЙ ПРАЙС СПЛИТЫ'!$A:$M,10,0)</f>
        <v>137000</v>
      </c>
      <c r="P32" s="1350">
        <f>VLOOKUP($A32,'КРАТКИЙ ПРАЙС СПЛИТЫ'!$A:$M,11,0)</f>
        <v>116090</v>
      </c>
      <c r="Q32" s="1350">
        <f>VLOOKUP($A32,'КРАТКИЙ ПРАЙС СПЛИТЫ'!$A:$M,12,0)</f>
        <v>76400</v>
      </c>
      <c r="R32" s="1196">
        <f>Q32*(1-1*'Скидка '!D$8)</f>
        <v>76400</v>
      </c>
    </row>
    <row r="33" spans="1:18" ht="15" customHeight="1">
      <c r="A33" s="1117"/>
      <c r="B33" s="177" t="s">
        <v>1199</v>
      </c>
      <c r="C33" s="821" t="str">
        <f>TRIM(RIGHT(D32,LEN(D32)-FIND(CHAR(1),SUBSTITUTE(D32,"/",CHAR(1),2),1)))</f>
        <v>PE-QEA/LD</v>
      </c>
      <c r="D33" s="1281"/>
      <c r="E33" s="1284">
        <v>3.1</v>
      </c>
      <c r="F33" s="1284">
        <v>3.1</v>
      </c>
      <c r="G33" s="1287" t="s">
        <v>15</v>
      </c>
      <c r="H33" s="1284"/>
      <c r="I33" s="1303"/>
      <c r="J33" s="1284"/>
      <c r="K33" s="1353"/>
      <c r="L33" s="822">
        <f>'FREE MATCH'!K169</f>
        <v>16400</v>
      </c>
      <c r="M33" s="822">
        <f>'FREE MATCH'!L169</f>
        <v>13990</v>
      </c>
      <c r="N33" s="822">
        <f>'FREE MATCH'!M169</f>
        <v>9200</v>
      </c>
      <c r="O33" s="1348"/>
      <c r="P33" s="1351"/>
      <c r="Q33" s="1351"/>
      <c r="R33" s="1196"/>
    </row>
    <row r="34" spans="1:18" s="504" customFormat="1" ht="15" customHeight="1">
      <c r="A34" s="1117"/>
      <c r="B34" s="177" t="s">
        <v>860</v>
      </c>
      <c r="C34" s="821" t="str">
        <f>TRIM(MID(D32,FIND("/",D32,1)+1,FIND(CHAR(1),SUBSTITUTE(D32,"/",CHAR(1),2),1)-FIND("/",D32,1)-1))</f>
        <v>AUW-12U4RS8</v>
      </c>
      <c r="D34" s="1301"/>
      <c r="E34" s="1288"/>
      <c r="F34" s="1288"/>
      <c r="G34" s="1302"/>
      <c r="H34" s="1288"/>
      <c r="I34" s="1304"/>
      <c r="J34" s="1288"/>
      <c r="K34" s="1354"/>
      <c r="L34" s="822">
        <f t="shared" ref="L34" si="3">O32-L32-L33</f>
        <v>66600</v>
      </c>
      <c r="M34" s="822">
        <f>P32-M32-M33</f>
        <v>56400</v>
      </c>
      <c r="N34" s="822">
        <f>Q32-N32-N33</f>
        <v>37100</v>
      </c>
      <c r="O34" s="1349"/>
      <c r="P34" s="1352"/>
      <c r="Q34" s="1352"/>
      <c r="R34" s="1054"/>
    </row>
    <row r="35" spans="1:18" ht="15" customHeight="1">
      <c r="A35" s="1235" t="s">
        <v>1980</v>
      </c>
      <c r="B35" s="177" t="s">
        <v>2018</v>
      </c>
      <c r="C35" s="809" t="str">
        <f>TRIM(LEFT(D35,FIND("/",D35,1)-1))</f>
        <v>ACT-18UR4RCC8</v>
      </c>
      <c r="D35" s="1262" t="str">
        <f>VLOOKUP($A35,'КРАТКИЙ ПРАЙС СПЛИТЫ'!$A:$M,2,0)</f>
        <v>ACT-18UR4RCC8/AUW-18U4RS7/PE-QEA/LD</v>
      </c>
      <c r="E35" s="1272" t="str">
        <f>VLOOKUP($A35,'КРАТКИЙ ПРАЙС СПЛИТЫ'!$A:$M,3,0)</f>
        <v>5,00 (1,50-6,00)</v>
      </c>
      <c r="F35" s="1272" t="str">
        <f>VLOOKUP($A35,'КРАТКИЙ ПРАЙС СПЛИТЫ'!$A:$M,4,0)</f>
        <v>5,50 (1,50-6,50)</v>
      </c>
      <c r="G35" s="1292" t="str">
        <f>VLOOKUP($A35,'КРАТКИЙ ПРАЙС СПЛИТЫ'!$A:$M,5,0)</f>
        <v>A++ / A+</v>
      </c>
      <c r="H35" s="1272" t="str">
        <f>VLOOKUP($A35,'КРАТКИЙ ПРАЙС СПЛИТЫ'!$A:$M,6,0)</f>
        <v>34/38/42</v>
      </c>
      <c r="I35" s="1294" t="str">
        <f>VLOOKUP($A35,'КРАТКИЙ ПРАЙС СПЛИТЫ'!$A:$M,7,0)</f>
        <v>570×215×570 (620×40×620)</v>
      </c>
      <c r="J35" s="1272" t="str">
        <f>VLOOKUP($A35,'КРАТКИЙ ПРАЙС СПЛИТЫ'!$A:$M,8,0)</f>
        <v>810×580×280</v>
      </c>
      <c r="K35" s="1297" t="str">
        <f>VLOOKUP($A35,'КРАТКИЙ ПРАЙС СПЛИТЫ'!$A:$M,9,0)</f>
        <v>15,5 / 36,0</v>
      </c>
      <c r="L35" s="810">
        <f>'FREE MATCH'!K170</f>
        <v>56200</v>
      </c>
      <c r="M35" s="810">
        <f>'FREE MATCH'!L170</f>
        <v>47500</v>
      </c>
      <c r="N35" s="810">
        <f>'FREE MATCH'!M170</f>
        <v>31300</v>
      </c>
      <c r="O35" s="1274">
        <f>VLOOKUP($A35,'КРАТКИЙ ПРАЙС СПЛИТЫ'!$A:$M,10,0)</f>
        <v>142500</v>
      </c>
      <c r="P35" s="1277">
        <f>VLOOKUP($A35,'КРАТКИЙ ПРАЙС СПЛИТЫ'!$A:$M,11,0)</f>
        <v>120790</v>
      </c>
      <c r="Q35" s="1277">
        <f>VLOOKUP($A35,'КРАТКИЙ ПРАЙС СПЛИТЫ'!$A:$M,12,0)</f>
        <v>79400</v>
      </c>
      <c r="R35" s="1053">
        <f>Q35*(1-1*'Скидка '!D$8)</f>
        <v>79400</v>
      </c>
    </row>
    <row r="36" spans="1:18" ht="15" customHeight="1">
      <c r="A36" s="1117"/>
      <c r="B36" s="177" t="s">
        <v>1199</v>
      </c>
      <c r="C36" s="811" t="str">
        <f>TRIM(RIGHT(D35,LEN(D35)-FIND(CHAR(1),SUBSTITUTE(D35,"/",CHAR(1),2),1)))</f>
        <v>PE-QEA/LD</v>
      </c>
      <c r="D36" s="1263"/>
      <c r="E36" s="1266">
        <v>3.1</v>
      </c>
      <c r="F36" s="1266">
        <v>3.1</v>
      </c>
      <c r="G36" s="1269" t="s">
        <v>15</v>
      </c>
      <c r="H36" s="1266"/>
      <c r="I36" s="1295"/>
      <c r="J36" s="1266"/>
      <c r="K36" s="1298"/>
      <c r="L36" s="812">
        <f>'FREE MATCH'!K171</f>
        <v>16400</v>
      </c>
      <c r="M36" s="812">
        <f>'FREE MATCH'!L171</f>
        <v>13990</v>
      </c>
      <c r="N36" s="812">
        <f>'FREE MATCH'!M171</f>
        <v>9200</v>
      </c>
      <c r="O36" s="1275"/>
      <c r="P36" s="1278"/>
      <c r="Q36" s="1278"/>
      <c r="R36" s="1196"/>
    </row>
    <row r="37" spans="1:18" s="504" customFormat="1" ht="15" customHeight="1">
      <c r="A37" s="1117"/>
      <c r="B37" s="177" t="s">
        <v>1338</v>
      </c>
      <c r="C37" s="811" t="str">
        <f>TRIM(MID(D35,FIND("/",D35,1)+1,FIND(CHAR(1),SUBSTITUTE(D35,"/",CHAR(1),2),1)-FIND("/",D35,1)-1))</f>
        <v>AUW-18U4RS7</v>
      </c>
      <c r="D37" s="1291"/>
      <c r="E37" s="1273"/>
      <c r="F37" s="1273"/>
      <c r="G37" s="1293"/>
      <c r="H37" s="1273"/>
      <c r="I37" s="1296"/>
      <c r="J37" s="1273"/>
      <c r="K37" s="1299"/>
      <c r="L37" s="812">
        <f>O35-L35-L36</f>
        <v>69900</v>
      </c>
      <c r="M37" s="812">
        <f t="shared" ref="M37" si="4">P35-M35-M36</f>
        <v>59300</v>
      </c>
      <c r="N37" s="812">
        <f t="shared" ref="N37" si="5">Q35-N35-N36</f>
        <v>38900</v>
      </c>
      <c r="O37" s="1276"/>
      <c r="P37" s="1279"/>
      <c r="Q37" s="1279"/>
      <c r="R37" s="1300"/>
    </row>
    <row r="38" spans="1:18" ht="15" customHeight="1">
      <c r="A38" s="1235" t="s">
        <v>1981</v>
      </c>
      <c r="B38" s="177" t="s">
        <v>2019</v>
      </c>
      <c r="C38" s="819" t="str">
        <f>TRIM(LEFT(D38,FIND("/",D38,1)-1))</f>
        <v>ACT-24UR4RJC8</v>
      </c>
      <c r="D38" s="1280" t="str">
        <f>VLOOKUP($A38,'КРАТКИЙ ПРАЙС СПЛИТЫ'!$A:$M,2,0)</f>
        <v>ACT-24UR4RJC8/AUW-24U4RJ7/PE-QFA/CD</v>
      </c>
      <c r="E38" s="1283" t="str">
        <f>VLOOKUP($A38,'КРАТКИЙ ПРАЙС СПЛИТЫ'!$A:$M,3,0)</f>
        <v>7,00 (2,00-8,50)</v>
      </c>
      <c r="F38" s="1283" t="str">
        <f>VLOOKUP($A38,'КРАТКИЙ ПРАЙС СПЛИТЫ'!$A:$M,4,0)</f>
        <v>8,00 (2,00-9,50)</v>
      </c>
      <c r="G38" s="1286" t="str">
        <f>VLOOKUP($A38,'КРАТКИЙ ПРАЙС СПЛИТЫ'!$A:$M,5,0)</f>
        <v>A++ / A+</v>
      </c>
      <c r="H38" s="1283" t="str">
        <f>VLOOKUP($A38,'КРАТКИЙ ПРАЙС СПЛИТЫ'!$A:$M,6,0)</f>
        <v>37/40/43</v>
      </c>
      <c r="I38" s="1289" t="str">
        <f>VLOOKUP($A38,'КРАТКИЙ ПРАЙС СПЛИТЫ'!$A:$M,7,0)</f>
        <v>840×236×840</v>
      </c>
      <c r="J38" s="1284" t="str">
        <f>VLOOKUP($A38,'КРАТКИЙ ПРАЙС СПЛИТЫ'!$A:$M,8,0)</f>
        <v>860×670×310</v>
      </c>
      <c r="K38" s="1289" t="str">
        <f>VLOOKUP($A38,'КРАТКИЙ ПРАЙС СПЛИТЫ'!$A:$M,9,0)</f>
        <v>23,0 / 44,5</v>
      </c>
      <c r="L38" s="820">
        <f>'FREE MATCH'!K172</f>
        <v>69500</v>
      </c>
      <c r="M38" s="820">
        <f>'FREE MATCH'!L172</f>
        <v>58800</v>
      </c>
      <c r="N38" s="820">
        <f>'FREE MATCH'!M172</f>
        <v>38700</v>
      </c>
      <c r="O38" s="1347">
        <f>VLOOKUP($A38,'КРАТКИЙ ПРАЙС СПЛИТЫ'!$A:$M,10,0)</f>
        <v>172700</v>
      </c>
      <c r="P38" s="1350">
        <f>VLOOKUP($A38,'КРАТКИЙ ПРАЙС СПЛИТЫ'!$A:$M,11,0)</f>
        <v>146390</v>
      </c>
      <c r="Q38" s="1350">
        <f>VLOOKUP($A38,'КРАТКИЙ ПРАЙС СПЛИТЫ'!$A:$M,12,0)</f>
        <v>96200</v>
      </c>
      <c r="R38" s="1195">
        <f>Q38*(1-1*'Скидка '!D$8)</f>
        <v>96200</v>
      </c>
    </row>
    <row r="39" spans="1:18" ht="15" customHeight="1">
      <c r="A39" s="1205"/>
      <c r="B39" s="177" t="s">
        <v>1208</v>
      </c>
      <c r="C39" s="821" t="str">
        <f>TRIM(RIGHT(D38,LEN(D38)-FIND(CHAR(1),SUBSTITUTE(D38,"/",CHAR(1),2),1)))</f>
        <v>PE-QFA/CD</v>
      </c>
      <c r="D39" s="1281"/>
      <c r="E39" s="1284">
        <v>3.1</v>
      </c>
      <c r="F39" s="1284">
        <v>3.1</v>
      </c>
      <c r="G39" s="1287" t="s">
        <v>15</v>
      </c>
      <c r="H39" s="1284"/>
      <c r="I39" s="1290"/>
      <c r="J39" s="1284"/>
      <c r="K39" s="1290"/>
      <c r="L39" s="822">
        <f>'FREE MATCH'!K173</f>
        <v>16400</v>
      </c>
      <c r="M39" s="822">
        <f>'FREE MATCH'!L173</f>
        <v>13990</v>
      </c>
      <c r="N39" s="822">
        <f>'FREE MATCH'!M173</f>
        <v>9200</v>
      </c>
      <c r="O39" s="1348"/>
      <c r="P39" s="1351"/>
      <c r="Q39" s="1351"/>
      <c r="R39" s="1196"/>
    </row>
    <row r="40" spans="1:18" ht="15" customHeight="1">
      <c r="A40" s="1205"/>
      <c r="B40" s="161" t="s">
        <v>1339</v>
      </c>
      <c r="C40" s="821" t="str">
        <f>TRIM(MID(D38,FIND("/",D38,1)+1,FIND(CHAR(1),SUBSTITUTE(D38,"/",CHAR(1),2),1)-FIND("/",D38,1)-1))</f>
        <v>AUW-24U4RJ7</v>
      </c>
      <c r="D40" s="1282"/>
      <c r="E40" s="1285"/>
      <c r="F40" s="1285"/>
      <c r="G40" s="1285"/>
      <c r="H40" s="1285"/>
      <c r="I40" s="1282"/>
      <c r="J40" s="1288"/>
      <c r="K40" s="1282"/>
      <c r="L40" s="822">
        <f t="shared" ref="L40" si="6">O38-L38-L39</f>
        <v>86800</v>
      </c>
      <c r="M40" s="822">
        <f t="shared" ref="M40" si="7">P38-M38-M39</f>
        <v>73600</v>
      </c>
      <c r="N40" s="822">
        <f>Q38-N38-N39</f>
        <v>48300</v>
      </c>
      <c r="O40" s="1349"/>
      <c r="P40" s="1352"/>
      <c r="Q40" s="1352"/>
      <c r="R40" s="1183"/>
    </row>
    <row r="41" spans="1:18" ht="15" customHeight="1">
      <c r="A41" s="1235" t="s">
        <v>1982</v>
      </c>
      <c r="B41" s="177" t="s">
        <v>2022</v>
      </c>
      <c r="C41" s="809" t="str">
        <f>TRIM(LEFT(D41,FIND("/",D41,1)-1))</f>
        <v>AUC-36UR4RKC8</v>
      </c>
      <c r="D41" s="1262" t="str">
        <f>VLOOKUP($A41,'КРАТКИЙ ПРАЙС СПЛИТЫ'!$A:$M,2,0)</f>
        <v>AUC-36UR4RKC8/AUW-36U4RK7/PE-QFA/CD</v>
      </c>
      <c r="E41" s="1265" t="str">
        <f>VLOOKUP($A41,'КРАТКИЙ ПРАЙС СПЛИТЫ'!$A:$M,3,0)</f>
        <v>10,00 (2,70-12,00)</v>
      </c>
      <c r="F41" s="1265" t="str">
        <f>VLOOKUP($A41,'КРАТКИЙ ПРАЙС СПЛИТЫ'!$A:$M,4,0)</f>
        <v>11,00 (2,70-13,00)</v>
      </c>
      <c r="G41" s="1268" t="str">
        <f>VLOOKUP($A41,'КРАТКИЙ ПРАЙС СПЛИТЫ'!$A:$M,5,0)</f>
        <v>A++ / A+</v>
      </c>
      <c r="H41" s="1265" t="str">
        <f>VLOOKUP($A41,'КРАТКИЙ ПРАЙС СПЛИТЫ'!$A:$M,6,0)</f>
        <v>42/46/50</v>
      </c>
      <c r="I41" s="1270" t="str">
        <f>VLOOKUP($A41,'КРАТКИЙ ПРАЙС СПЛИТЫ'!$A:$M,7,0)</f>
        <v>840×272×840</v>
      </c>
      <c r="J41" s="1272" t="str">
        <f>VLOOKUP($A41,'КРАТКИЙ ПРАЙС СПЛИТЫ'!$A:$M,8,0)</f>
        <v>900×750×340</v>
      </c>
      <c r="K41" s="1270" t="str">
        <f>VLOOKUP($A41,'КРАТКИЙ ПРАЙС СПЛИТЫ'!$A:$M,9,0)</f>
        <v>26,0 / 55,0</v>
      </c>
      <c r="L41" s="810">
        <f>O41-L43-L42</f>
        <v>83300</v>
      </c>
      <c r="M41" s="810">
        <f>P41-M43-M42</f>
        <v>70526</v>
      </c>
      <c r="N41" s="810">
        <f>Q41-N43-N42</f>
        <v>46560</v>
      </c>
      <c r="O41" s="1274">
        <f>VLOOKUP($A41,'КРАТКИЙ ПРАЙС СПЛИТЫ'!$A:$M,10,0)</f>
        <v>246100</v>
      </c>
      <c r="P41" s="1277">
        <f>VLOOKUP($A41,'КРАТКИЙ ПРАЙС СПЛИТЫ'!$A:$M,11,0)</f>
        <v>208590</v>
      </c>
      <c r="Q41" s="1277">
        <f>VLOOKUP($A41,'КРАТКИЙ ПРАЙС СПЛИТЫ'!$A:$M,12,0)</f>
        <v>137600</v>
      </c>
      <c r="R41" s="1195">
        <f>Q41*(1-1*'Скидка '!D$8)</f>
        <v>137600</v>
      </c>
    </row>
    <row r="42" spans="1:18" ht="15" customHeight="1">
      <c r="A42" s="1205"/>
      <c r="B42" s="177" t="s">
        <v>1208</v>
      </c>
      <c r="C42" s="811" t="str">
        <f>TRIM(RIGHT(D41,LEN(D41)-FIND(CHAR(1),SUBSTITUTE(D41,"/",CHAR(1),2),1)))</f>
        <v>PE-QFA/CD</v>
      </c>
      <c r="D42" s="1263"/>
      <c r="E42" s="1266">
        <v>3.1</v>
      </c>
      <c r="F42" s="1266">
        <v>3.1</v>
      </c>
      <c r="G42" s="1269" t="s">
        <v>15</v>
      </c>
      <c r="H42" s="1266"/>
      <c r="I42" s="1271"/>
      <c r="J42" s="1266"/>
      <c r="K42" s="1271"/>
      <c r="L42" s="812">
        <f>L39</f>
        <v>16400</v>
      </c>
      <c r="M42" s="812">
        <f>M39</f>
        <v>13990</v>
      </c>
      <c r="N42" s="812">
        <f>N39</f>
        <v>9200</v>
      </c>
      <c r="O42" s="1275"/>
      <c r="P42" s="1278"/>
      <c r="Q42" s="1278"/>
      <c r="R42" s="1196"/>
    </row>
    <row r="43" spans="1:18" ht="15" customHeight="1">
      <c r="A43" s="1205"/>
      <c r="B43" s="177" t="s">
        <v>1340</v>
      </c>
      <c r="C43" s="811" t="str">
        <f>TRIM(MID(D41,FIND("/",D41,1)+1,FIND(CHAR(1),SUBSTITUTE(D41,"/",CHAR(1),2),1)-FIND("/",D41,1)-1))</f>
        <v>AUW-36U4RK7</v>
      </c>
      <c r="D43" s="1264"/>
      <c r="E43" s="1267"/>
      <c r="F43" s="1267"/>
      <c r="G43" s="1267"/>
      <c r="H43" s="1267"/>
      <c r="I43" s="1264"/>
      <c r="J43" s="1273"/>
      <c r="K43" s="1264"/>
      <c r="L43" s="812">
        <f>L24</f>
        <v>146400</v>
      </c>
      <c r="M43" s="812">
        <f>M24</f>
        <v>124074</v>
      </c>
      <c r="N43" s="812">
        <f>N24</f>
        <v>81840</v>
      </c>
      <c r="O43" s="1276"/>
      <c r="P43" s="1279"/>
      <c r="Q43" s="1279"/>
      <c r="R43" s="1183"/>
    </row>
    <row r="44" spans="1:18" ht="15" customHeight="1">
      <c r="A44" s="1235" t="s">
        <v>1983</v>
      </c>
      <c r="B44" s="177" t="s">
        <v>2023</v>
      </c>
      <c r="C44" s="819" t="str">
        <f>TRIM(LEFT(D44,FIND("/",D44,1)-1))</f>
        <v>AUC-48UR4RKC8</v>
      </c>
      <c r="D44" s="1280" t="str">
        <f>VLOOKUP($A44,'КРАТКИЙ ПРАЙС СПЛИТЫ'!$A:$M,2,0)</f>
        <v>AUC-48UR4RKC8/AUW-48U6RN8/PE-QFA/CD</v>
      </c>
      <c r="E44" s="1283" t="str">
        <f>VLOOKUP($A44,'КРАТКИЙ ПРАЙС СПЛИТЫ'!$A:$M,3,0)</f>
        <v>13,50 (4,20-15,60)</v>
      </c>
      <c r="F44" s="1283" t="str">
        <f>VLOOKUP($A44,'КРАТКИЙ ПРАЙС СПЛИТЫ'!$A:$M,4,0)</f>
        <v>16,00 (3,60-17,20)</v>
      </c>
      <c r="G44" s="1286" t="str">
        <f>VLOOKUP($A44,'КРАТКИЙ ПРАЙС СПЛИТЫ'!$A:$M,5,0)</f>
        <v>A+ / A+</v>
      </c>
      <c r="H44" s="1283" t="str">
        <f>VLOOKUP($A44,'КРАТКИЙ ПРАЙС СПЛИТЫ'!$A:$M,6,0)</f>
        <v>46/49/52</v>
      </c>
      <c r="I44" s="1289" t="str">
        <f>VLOOKUP($A44,'КРАТКИЙ ПРАЙС СПЛИТЫ'!$A:$M,7,0)</f>
        <v>840×272×840</v>
      </c>
      <c r="J44" s="1284" t="str">
        <f>VLOOKUP($A44,'КРАТКИЙ ПРАЙС СПЛИТЫ'!$A:$M,8,0)</f>
        <v>900×1170×320</v>
      </c>
      <c r="K44" s="1289" t="str">
        <f>VLOOKUP($A44,'КРАТКИЙ ПРАЙС СПЛИТЫ'!$A:$M,9,0)</f>
        <v>26,0 / 83,0</v>
      </c>
      <c r="L44" s="820">
        <f>O44-L46-L45</f>
        <v>102580</v>
      </c>
      <c r="M44" s="820">
        <f>P44-M46-M45</f>
        <v>86846</v>
      </c>
      <c r="N44" s="820">
        <f>Q44-N46-N45</f>
        <v>57320</v>
      </c>
      <c r="O44" s="1347">
        <f>VLOOKUP($A44,'КРАТКИЙ ПРАЙС СПЛИТЫ'!$A:$M,10,0)</f>
        <v>294300</v>
      </c>
      <c r="P44" s="1350">
        <f>VLOOKUP($A44,'КРАТКИЙ ПРАЙС СПЛИТЫ'!$A:$M,11,0)</f>
        <v>249390</v>
      </c>
      <c r="Q44" s="1350">
        <f>VLOOKUP($A44,'КРАТКИЙ ПРАЙС СПЛИТЫ'!$A:$M,12,0)</f>
        <v>164500</v>
      </c>
      <c r="R44" s="1195">
        <f>Q44*(1-1*'Скидка '!D$8)</f>
        <v>164500</v>
      </c>
    </row>
    <row r="45" spans="1:18" ht="15" customHeight="1">
      <c r="A45" s="1205"/>
      <c r="B45" s="177" t="s">
        <v>1208</v>
      </c>
      <c r="C45" s="821" t="str">
        <f>TRIM(RIGHT(D44,LEN(D44)-FIND(CHAR(1),SUBSTITUTE(D44,"/",CHAR(1),2),1)))</f>
        <v>PE-QFA/CD</v>
      </c>
      <c r="D45" s="1281"/>
      <c r="E45" s="1284">
        <v>3.1</v>
      </c>
      <c r="F45" s="1284">
        <v>3.1</v>
      </c>
      <c r="G45" s="1287" t="s">
        <v>15</v>
      </c>
      <c r="H45" s="1284"/>
      <c r="I45" s="1290"/>
      <c r="J45" s="1284"/>
      <c r="K45" s="1290"/>
      <c r="L45" s="822">
        <f>L42</f>
        <v>16400</v>
      </c>
      <c r="M45" s="822">
        <f>M42</f>
        <v>13990</v>
      </c>
      <c r="N45" s="822">
        <f>N42</f>
        <v>9200</v>
      </c>
      <c r="O45" s="1348"/>
      <c r="P45" s="1351"/>
      <c r="Q45" s="1351"/>
      <c r="R45" s="1196"/>
    </row>
    <row r="46" spans="1:18" ht="15" customHeight="1">
      <c r="A46" s="1205"/>
      <c r="B46" s="161" t="s">
        <v>1341</v>
      </c>
      <c r="C46" s="821" t="str">
        <f>TRIM(MID(D44,FIND("/",D44,1)+1,FIND(CHAR(1),SUBSTITUTE(D44,"/",CHAR(1),2),1)-FIND("/",D44,1)-1))</f>
        <v>AUW-48U6RN8</v>
      </c>
      <c r="D46" s="1282"/>
      <c r="E46" s="1285"/>
      <c r="F46" s="1285"/>
      <c r="G46" s="1285"/>
      <c r="H46" s="1285"/>
      <c r="I46" s="1282"/>
      <c r="J46" s="1288"/>
      <c r="K46" s="1282"/>
      <c r="L46" s="822">
        <f>L27</f>
        <v>175320</v>
      </c>
      <c r="M46" s="822">
        <f>M27</f>
        <v>148554</v>
      </c>
      <c r="N46" s="822">
        <f>N27</f>
        <v>97980</v>
      </c>
      <c r="O46" s="1349"/>
      <c r="P46" s="1352"/>
      <c r="Q46" s="1352"/>
      <c r="R46" s="1183"/>
    </row>
    <row r="47" spans="1:18" ht="15" customHeight="1">
      <c r="A47" s="1235" t="s">
        <v>1984</v>
      </c>
      <c r="B47" s="177" t="s">
        <v>2024</v>
      </c>
      <c r="C47" s="809" t="str">
        <f>TRIM(LEFT(D47,FIND("/",D47,1)-1))</f>
        <v>AUC-60UR4RKC8</v>
      </c>
      <c r="D47" s="1262" t="str">
        <f>VLOOKUP($A47,'КРАТКИЙ ПРАЙС СПЛИТЫ'!$A:$M,2,0)</f>
        <v>AUC-60UR4RKC8/AUW-60U6RW8/PE-QFA/CD</v>
      </c>
      <c r="E47" s="1265" t="str">
        <f>VLOOKUP($A47,'КРАТКИЙ ПРАЙС СПЛИТЫ'!$A:$M,3,0)</f>
        <v>16,00 (5,00-18,00)</v>
      </c>
      <c r="F47" s="1265" t="str">
        <f>VLOOKUP($A47,'КРАТКИЙ ПРАЙС СПЛИТЫ'!$A:$M,4,0)</f>
        <v>17,50 (5,00-21,00)</v>
      </c>
      <c r="G47" s="1268" t="str">
        <f>VLOOKUP($A47,'КРАТКИЙ ПРАЙС СПЛИТЫ'!$A:$M,5,0)</f>
        <v>A++ / A+</v>
      </c>
      <c r="H47" s="1265" t="str">
        <f>VLOOKUP($A47,'КРАТКИЙ ПРАЙС СПЛИТЫ'!$A:$M,6,0)</f>
        <v>48/51/54</v>
      </c>
      <c r="I47" s="1270" t="str">
        <f>VLOOKUP($A47,'КРАТКИЙ ПРАЙС СПЛИТЫ'!$A:$M,7,0)</f>
        <v>840×272×840</v>
      </c>
      <c r="J47" s="1272" t="str">
        <f>VLOOKUP($A47,'КРАТКИЙ ПРАЙС СПЛИТЫ'!$A:$M,8,0)</f>
        <v>1100×875×450</v>
      </c>
      <c r="K47" s="1270" t="str">
        <f>VLOOKUP($A47,'КРАТКИЙ ПРАЙС СПЛИТЫ'!$A:$M,9,0)</f>
        <v>26,0 / 109,0</v>
      </c>
      <c r="L47" s="810">
        <f>O47-L49-L48</f>
        <v>112020</v>
      </c>
      <c r="M47" s="810">
        <f>P47-M49-M48</f>
        <v>94846</v>
      </c>
      <c r="N47" s="810">
        <f>Q47-N49-N48</f>
        <v>62600</v>
      </c>
      <c r="O47" s="1274">
        <f>VLOOKUP($A47,'КРАТКИЙ ПРАЙС СПЛИТЫ'!$A:$M,10,0)</f>
        <v>317900</v>
      </c>
      <c r="P47" s="1277">
        <f>VLOOKUP($A47,'КРАТКИЙ ПРАЙС СПЛИТЫ'!$A:$M,11,0)</f>
        <v>269390</v>
      </c>
      <c r="Q47" s="1277">
        <f>VLOOKUP($A47,'КРАТКИЙ ПРАЙС СПЛИТЫ'!$A:$M,12,0)</f>
        <v>177700</v>
      </c>
      <c r="R47" s="1195">
        <f>Q47*(1-1*'Скидка '!D$8)</f>
        <v>177700</v>
      </c>
    </row>
    <row r="48" spans="1:18" ht="15" customHeight="1">
      <c r="A48" s="1205"/>
      <c r="B48" s="177" t="s">
        <v>1208</v>
      </c>
      <c r="C48" s="811" t="str">
        <f>TRIM(RIGHT(D47,LEN(D47)-FIND(CHAR(1),SUBSTITUTE(D47,"/",CHAR(1),2),1)))</f>
        <v>PE-QFA/CD</v>
      </c>
      <c r="D48" s="1263"/>
      <c r="E48" s="1266">
        <v>3.1</v>
      </c>
      <c r="F48" s="1266">
        <v>3.1</v>
      </c>
      <c r="G48" s="1269" t="s">
        <v>15</v>
      </c>
      <c r="H48" s="1266"/>
      <c r="I48" s="1271"/>
      <c r="J48" s="1266"/>
      <c r="K48" s="1271"/>
      <c r="L48" s="812">
        <f>L45</f>
        <v>16400</v>
      </c>
      <c r="M48" s="812">
        <f>M45</f>
        <v>13990</v>
      </c>
      <c r="N48" s="812">
        <f>N45</f>
        <v>9200</v>
      </c>
      <c r="O48" s="1275"/>
      <c r="P48" s="1278"/>
      <c r="Q48" s="1278"/>
      <c r="R48" s="1196"/>
    </row>
    <row r="49" spans="1:18" ht="15" customHeight="1">
      <c r="A49" s="1205"/>
      <c r="B49" s="161" t="s">
        <v>1530</v>
      </c>
      <c r="C49" s="811" t="str">
        <f>TRIM(MID(D47,FIND("/",D47,1)+1,FIND(CHAR(1),SUBSTITUTE(D47,"/",CHAR(1),2),1)-FIND("/",D47,1)-1))</f>
        <v>AUW-60U6RW8</v>
      </c>
      <c r="D49" s="1264"/>
      <c r="E49" s="1267"/>
      <c r="F49" s="1267"/>
      <c r="G49" s="1267"/>
      <c r="H49" s="1267"/>
      <c r="I49" s="1264"/>
      <c r="J49" s="1273"/>
      <c r="K49" s="1264"/>
      <c r="L49" s="812">
        <f>L30</f>
        <v>189480</v>
      </c>
      <c r="M49" s="812">
        <f>M30</f>
        <v>160554</v>
      </c>
      <c r="N49" s="812">
        <f>N30</f>
        <v>105900</v>
      </c>
      <c r="O49" s="1276"/>
      <c r="P49" s="1279"/>
      <c r="Q49" s="1279"/>
      <c r="R49" s="1183"/>
    </row>
    <row r="50" spans="1:18" ht="17.25" customHeight="1">
      <c r="C50" s="236" t="s">
        <v>1209</v>
      </c>
      <c r="D50" s="249"/>
      <c r="E50" s="250"/>
      <c r="F50" s="273"/>
      <c r="G50" s="273"/>
      <c r="H50" s="305"/>
      <c r="I50" s="186"/>
      <c r="J50" s="186"/>
      <c r="K50" s="186"/>
      <c r="L50" s="621"/>
      <c r="M50" s="622"/>
      <c r="N50" s="622"/>
      <c r="O50" s="185"/>
      <c r="P50" s="185"/>
      <c r="Q50" s="185"/>
      <c r="R50" s="250"/>
    </row>
    <row r="51" spans="1:18" ht="21.75" customHeight="1">
      <c r="C51" s="220"/>
      <c r="D51" s="740" t="s">
        <v>1925</v>
      </c>
      <c r="E51" s="741" t="s">
        <v>1926</v>
      </c>
      <c r="F51" s="273"/>
      <c r="G51" s="273"/>
      <c r="H51" s="274"/>
      <c r="I51" s="380"/>
      <c r="J51" s="380"/>
      <c r="K51" s="186"/>
      <c r="L51" s="621"/>
      <c r="M51" s="621"/>
      <c r="N51" s="621"/>
      <c r="O51" s="186"/>
      <c r="P51" s="186"/>
      <c r="Q51" s="186"/>
      <c r="R51" s="187"/>
    </row>
    <row r="52" spans="1:18" ht="17.25" customHeight="1">
      <c r="C52" s="220"/>
      <c r="D52" s="220"/>
      <c r="E52" s="75"/>
      <c r="F52" s="329" t="s">
        <v>1203</v>
      </c>
      <c r="G52" s="500"/>
      <c r="H52" s="245"/>
      <c r="I52" s="501" t="s">
        <v>867</v>
      </c>
      <c r="J52" s="501"/>
      <c r="K52" s="188"/>
      <c r="L52" s="623"/>
      <c r="M52" s="623"/>
      <c r="N52" s="623"/>
      <c r="O52" s="188"/>
      <c r="P52" s="188"/>
      <c r="Q52" s="343"/>
      <c r="R52" s="343"/>
    </row>
    <row r="53" spans="1:18" ht="17.25" customHeight="1">
      <c r="C53" s="1355"/>
      <c r="D53" s="1355"/>
      <c r="E53" s="78"/>
      <c r="F53" s="329" t="s">
        <v>861</v>
      </c>
      <c r="G53" s="329"/>
      <c r="H53" s="329"/>
      <c r="I53" s="366" t="s">
        <v>1204</v>
      </c>
      <c r="J53" s="366"/>
      <c r="K53" s="188"/>
      <c r="L53" s="623"/>
      <c r="M53" s="505"/>
      <c r="N53" s="505"/>
      <c r="O53" s="505"/>
      <c r="P53" s="343"/>
      <c r="Q53" s="343"/>
      <c r="R53" s="343"/>
    </row>
    <row r="54" spans="1:18" ht="17.25" customHeight="1">
      <c r="C54" s="1355"/>
      <c r="D54" s="1355"/>
      <c r="E54" s="78"/>
      <c r="F54" s="329" t="s">
        <v>1210</v>
      </c>
      <c r="G54" s="329"/>
      <c r="H54" s="329"/>
      <c r="I54" s="366" t="s">
        <v>40</v>
      </c>
      <c r="J54" s="366"/>
      <c r="K54" s="505"/>
      <c r="L54" s="505"/>
      <c r="M54" s="623"/>
      <c r="N54" s="623"/>
      <c r="O54" s="188"/>
      <c r="P54" s="188"/>
      <c r="Q54" s="188"/>
      <c r="R54" s="188"/>
    </row>
    <row r="55" spans="1:18" ht="17.25" customHeight="1">
      <c r="C55" s="213"/>
      <c r="D55" s="213"/>
      <c r="E55" s="78"/>
      <c r="F55" s="329" t="s">
        <v>1205</v>
      </c>
      <c r="G55" s="329"/>
      <c r="H55" s="329"/>
      <c r="I55" s="366" t="s">
        <v>1211</v>
      </c>
      <c r="J55" s="366"/>
      <c r="K55" s="505"/>
      <c r="L55" s="505"/>
      <c r="M55" s="624"/>
      <c r="N55" s="624"/>
      <c r="O55" s="254"/>
      <c r="P55" s="254"/>
      <c r="Q55" s="188"/>
      <c r="R55" s="188"/>
    </row>
    <row r="56" spans="1:18" ht="17.25" customHeight="1">
      <c r="C56" s="75"/>
      <c r="D56" s="75"/>
      <c r="E56" s="75"/>
      <c r="F56" s="329" t="s">
        <v>41</v>
      </c>
      <c r="G56" s="329"/>
      <c r="H56" s="329"/>
      <c r="I56" s="366" t="s">
        <v>862</v>
      </c>
      <c r="J56" s="366"/>
      <c r="K56" s="506"/>
      <c r="L56" s="506"/>
      <c r="M56" s="623"/>
      <c r="N56" s="623"/>
      <c r="O56" s="188"/>
      <c r="P56" s="188"/>
      <c r="Q56" s="188"/>
      <c r="R56" s="188"/>
    </row>
    <row r="57" spans="1:18" ht="17.25" customHeight="1">
      <c r="C57" s="255"/>
      <c r="D57" s="255"/>
      <c r="E57" s="255"/>
      <c r="F57" s="329" t="s">
        <v>1207</v>
      </c>
      <c r="G57" s="329"/>
      <c r="H57" s="329"/>
      <c r="I57" s="366" t="s">
        <v>863</v>
      </c>
      <c r="J57" s="366"/>
      <c r="K57" s="507"/>
      <c r="L57" s="507"/>
      <c r="M57" s="625"/>
      <c r="N57" s="625"/>
      <c r="O57" s="256"/>
      <c r="P57" s="256"/>
      <c r="Q57" s="256"/>
      <c r="R57" s="256"/>
    </row>
    <row r="58" spans="1:18" ht="15" customHeight="1">
      <c r="A58" s="1117" t="s">
        <v>1439</v>
      </c>
      <c r="B58" s="177" t="s">
        <v>1128</v>
      </c>
      <c r="C58" s="405" t="str">
        <f>LEFT(D58,FIND("/",D58,1)-1)</f>
        <v>ADT-09UX4RBL8</v>
      </c>
      <c r="D58" s="1356" t="str">
        <f>VLOOKUP($A58,'КРАТКИЙ ПРАЙС СПЛИТЫ'!$A:$M,2,0)</f>
        <v>ADT-09UX4RBL8/AUW-09U4RS8</v>
      </c>
      <c r="E58" s="1042" t="str">
        <f>VLOOKUP($A58,'КРАТКИЙ ПРАЙС СПЛИТЫ'!$A:$M,3,0)</f>
        <v>2,60 (1,30-3,60)</v>
      </c>
      <c r="F58" s="1042" t="str">
        <f>VLOOKUP($A58,'КРАТКИЙ ПРАЙС СПЛИТЫ'!$A:$M,4,0)</f>
        <v>3,20 (1,30-4,00)</v>
      </c>
      <c r="G58" s="1043" t="str">
        <f>VLOOKUP($A58,'КРАТКИЙ ПРАЙС СПЛИТЫ'!$A:$M,5,0)</f>
        <v>A++ / A++</v>
      </c>
      <c r="H58" s="1036" t="str">
        <f>VLOOKUP($A58,'КРАТКИЙ ПРАЙС СПЛИТЫ'!$A:$M,6,0)</f>
        <v>30/33/36</v>
      </c>
      <c r="I58" s="1167" t="str">
        <f>VLOOKUP($A58,'КРАТКИЙ ПРАЙС СПЛИТЫ'!$A:$M,7,0)</f>
        <v>910×190×447</v>
      </c>
      <c r="J58" s="1167" t="str">
        <f>VLOOKUP($A58,'КРАТКИЙ ПРАЙС СПЛИТЫ'!$A:$M,8,0)</f>
        <v>810×580×280</v>
      </c>
      <c r="K58" s="1037" t="str">
        <f>VLOOKUP($A58,'КРАТКИЙ ПРАЙС СПЛИТЫ'!$A:$M,9,0)</f>
        <v>18,0 / 34,0</v>
      </c>
      <c r="L58" s="763">
        <f>'FREE MATCH'!K146</f>
        <v>49400</v>
      </c>
      <c r="M58" s="763">
        <f>'FREE MATCH'!L146</f>
        <v>41890</v>
      </c>
      <c r="N58" s="763">
        <f>'FREE MATCH'!M146</f>
        <v>27500</v>
      </c>
      <c r="O58" s="1220">
        <f>VLOOKUP($A58,'КРАТКИЙ ПРАЙС СПЛИТЫ'!$A:$M,10,0)</f>
        <v>111000</v>
      </c>
      <c r="P58" s="1220">
        <f>VLOOKUP($A58,'КРАТКИЙ ПРАЙС СПЛИТЫ'!$A:$M,11,0)</f>
        <v>94090</v>
      </c>
      <c r="Q58" s="1220">
        <f>VLOOKUP($A58,'КРАТКИЙ ПРАЙС СПЛИТЫ'!$A:$M,12,0)</f>
        <v>61900</v>
      </c>
      <c r="R58" s="1024">
        <f>Q58*(1-1*'Скидка '!D$8)</f>
        <v>61900</v>
      </c>
    </row>
    <row r="59" spans="1:18" ht="15" customHeight="1">
      <c r="A59" s="1205"/>
      <c r="B59" s="177" t="s">
        <v>1280</v>
      </c>
      <c r="C59" s="405" t="str">
        <f>RIGHT(D58,LEN(D58)-FIND("/",D58,1))</f>
        <v>AUW-09U4RS8</v>
      </c>
      <c r="D59" s="1357"/>
      <c r="E59" s="1042">
        <v>2.1</v>
      </c>
      <c r="F59" s="1042">
        <v>3.1</v>
      </c>
      <c r="G59" s="1043" t="s">
        <v>15</v>
      </c>
      <c r="H59" s="1036"/>
      <c r="I59" s="1020"/>
      <c r="J59" s="1020"/>
      <c r="K59" s="1037" t="s">
        <v>15</v>
      </c>
      <c r="L59" s="763">
        <f t="shared" ref="L59:M59" si="8">O58-L58</f>
        <v>61600</v>
      </c>
      <c r="M59" s="763">
        <f t="shared" si="8"/>
        <v>52200</v>
      </c>
      <c r="N59" s="763">
        <f>Q58-N58</f>
        <v>34400</v>
      </c>
      <c r="O59" s="1221"/>
      <c r="P59" s="1221"/>
      <c r="Q59" s="1221"/>
      <c r="R59" s="1024"/>
    </row>
    <row r="60" spans="1:18" ht="15" customHeight="1">
      <c r="A60" s="1117" t="s">
        <v>1440</v>
      </c>
      <c r="B60" s="177" t="s">
        <v>1130</v>
      </c>
      <c r="C60" s="405" t="str">
        <f>LEFT(D60,FIND("/",D60,1)-1)</f>
        <v>ADT-12UX4RBL8</v>
      </c>
      <c r="D60" s="1358" t="str">
        <f>VLOOKUP($A60,'КРАТКИЙ ПРАЙС СПЛИТЫ'!$A:$M,2,0)</f>
        <v>ADT-12UX4RBL8/AUW-12U4RS8</v>
      </c>
      <c r="E60" s="1048" t="str">
        <f>VLOOKUP($A60,'КРАТКИЙ ПРАЙС СПЛИТЫ'!$A:$M,3,0)</f>
        <v>3,50 (1,30-4,20)</v>
      </c>
      <c r="F60" s="1048" t="str">
        <f>VLOOKUP($A60,'КРАТКИЙ ПРАЙС СПЛИТЫ'!$A:$M,4,0)</f>
        <v>4,00 (1,30-5,00)</v>
      </c>
      <c r="G60" s="1049" t="str">
        <f>VLOOKUP($A60,'КРАТКИЙ ПРАЙС СПЛИТЫ'!$A:$M,5,0)</f>
        <v>A++ / A++</v>
      </c>
      <c r="H60" s="1029" t="str">
        <f>VLOOKUP($A60,'КРАТКИЙ ПРАЙС СПЛИТЫ'!$A:$M,6,0)</f>
        <v>30/33/36</v>
      </c>
      <c r="I60" s="1168" t="str">
        <f>VLOOKUP($A60,'КРАТКИЙ ПРАЙС СПЛИТЫ'!$A:$M,7,0)</f>
        <v>910×190×447</v>
      </c>
      <c r="J60" s="1168" t="str">
        <f>VLOOKUP($A60,'КРАТКИЙ ПРАЙС СПЛИТЫ'!$A:$M,8,0)</f>
        <v>810×580×280</v>
      </c>
      <c r="K60" s="1030" t="str">
        <f>VLOOKUP($A60,'КРАТКИЙ ПРАЙС СПЛИТЫ'!$A:$M,9,0)</f>
        <v>18,0 / 34,0</v>
      </c>
      <c r="L60" s="761">
        <f>'FREE MATCH'!K147</f>
        <v>52600</v>
      </c>
      <c r="M60" s="761">
        <f>'FREE MATCH'!L147</f>
        <v>44590</v>
      </c>
      <c r="N60" s="761">
        <f>'FREE MATCH'!M147</f>
        <v>29400</v>
      </c>
      <c r="O60" s="1345">
        <f>VLOOKUP($A60,'КРАТКИЙ ПРАЙС СПЛИТЫ'!$A:$M,10,0)</f>
        <v>119200</v>
      </c>
      <c r="P60" s="1345">
        <f>VLOOKUP($A60,'КРАТКИЙ ПРАЙС СПЛИТЫ'!$A:$M,11,0)</f>
        <v>100990</v>
      </c>
      <c r="Q60" s="1345">
        <f>VLOOKUP($A60,'КРАТКИЙ ПРАЙС СПЛИТЫ'!$A:$M,12,0)</f>
        <v>66500</v>
      </c>
      <c r="R60" s="1024">
        <f>Q60*(1-1*'Скидка '!D$8)</f>
        <v>66500</v>
      </c>
    </row>
    <row r="61" spans="1:18" ht="15" customHeight="1">
      <c r="A61" s="1205"/>
      <c r="B61" s="177" t="s">
        <v>860</v>
      </c>
      <c r="C61" s="405" t="str">
        <f>RIGHT(D60,LEN(D60)-FIND("/",D60,1))</f>
        <v>AUW-12U4RS8</v>
      </c>
      <c r="D61" s="1359"/>
      <c r="E61" s="1048">
        <v>3.1</v>
      </c>
      <c r="F61" s="1048">
        <v>3.1</v>
      </c>
      <c r="G61" s="1049" t="s">
        <v>15</v>
      </c>
      <c r="H61" s="1029"/>
      <c r="I61" s="1020"/>
      <c r="J61" s="1020"/>
      <c r="K61" s="1030" t="s">
        <v>15</v>
      </c>
      <c r="L61" s="761">
        <f>L15</f>
        <v>66600</v>
      </c>
      <c r="M61" s="761">
        <f>M15</f>
        <v>56400</v>
      </c>
      <c r="N61" s="761">
        <f>N15</f>
        <v>37100</v>
      </c>
      <c r="O61" s="1346"/>
      <c r="P61" s="1346"/>
      <c r="Q61" s="1346"/>
      <c r="R61" s="1024"/>
    </row>
    <row r="62" spans="1:18" ht="15" customHeight="1">
      <c r="A62" s="1117" t="s">
        <v>1441</v>
      </c>
      <c r="B62" s="177" t="s">
        <v>1132</v>
      </c>
      <c r="C62" s="405" t="str">
        <f>LEFT(D62,FIND("/",D62,1)-1)</f>
        <v>ADT-18UX4RCL8</v>
      </c>
      <c r="D62" s="1356" t="str">
        <f>VLOOKUP($A62,'КРАТКИЙ ПРАЙС СПЛИТЫ'!$A:$M,2,0)</f>
        <v>ADT-18UX4RCL8/AUW-18U4RS7</v>
      </c>
      <c r="E62" s="1042" t="str">
        <f>VLOOKUP($A62,'КРАТКИЙ ПРАЙС СПЛИТЫ'!$A:$M,3,0)</f>
        <v>5,00 (1,50-6,00)</v>
      </c>
      <c r="F62" s="1042" t="str">
        <f>VLOOKUP($A62,'КРАТКИЙ ПРАЙС СПЛИТЫ'!$A:$M,4,0)</f>
        <v>5,50 (1,50-6,50)</v>
      </c>
      <c r="G62" s="1043" t="str">
        <f>VLOOKUP($A62,'КРАТКИЙ ПРАЙС СПЛИТЫ'!$A:$M,5,0)</f>
        <v>A++ / A+</v>
      </c>
      <c r="H62" s="1036" t="str">
        <f>VLOOKUP($A62,'КРАТКИЙ ПРАЙС СПЛИТЫ'!$A:$M,6,0)</f>
        <v>33/37/41</v>
      </c>
      <c r="I62" s="1167" t="str">
        <f>VLOOKUP($A62,'КРАТКИЙ ПРАЙС СПЛИТЫ'!$A:$M,7,0)</f>
        <v>1180×190×447</v>
      </c>
      <c r="J62" s="1167" t="str">
        <f>VLOOKUP($A62,'КРАТКИЙ ПРАЙС СПЛИТЫ'!$A:$M,8,0)</f>
        <v>810×580×280</v>
      </c>
      <c r="K62" s="1037" t="str">
        <f>VLOOKUP($A62,'КРАТКИЙ ПРАЙС СПЛИТЫ'!$A:$M,9,0)</f>
        <v>24,5 / 36,0</v>
      </c>
      <c r="L62" s="763">
        <f>'FREE MATCH'!K148</f>
        <v>61200</v>
      </c>
      <c r="M62" s="763">
        <f>'FREE MATCH'!L148</f>
        <v>51890</v>
      </c>
      <c r="N62" s="763">
        <f>'FREE MATCH'!M148</f>
        <v>34200</v>
      </c>
      <c r="O62" s="1220">
        <f>VLOOKUP($A62,'КРАТКИЙ ПРАЙС СПЛИТЫ'!$A:$M,10,0)</f>
        <v>131100</v>
      </c>
      <c r="P62" s="1220">
        <f>VLOOKUP($A62,'КРАТКИЙ ПРАЙС СПЛИТЫ'!$A:$M,11,0)</f>
        <v>111190</v>
      </c>
      <c r="Q62" s="1220">
        <f>VLOOKUP($A62,'КРАТКИЙ ПРАЙС СПЛИТЫ'!$A:$M,12,0)</f>
        <v>73100</v>
      </c>
      <c r="R62" s="1024">
        <f>Q62*(1-1*'Скидка '!D$8)</f>
        <v>73100</v>
      </c>
    </row>
    <row r="63" spans="1:18" ht="15" customHeight="1">
      <c r="A63" s="1205"/>
      <c r="B63" s="177" t="s">
        <v>1338</v>
      </c>
      <c r="C63" s="405" t="str">
        <f>RIGHT(D62,LEN(D62)-FIND("/",D62,1))</f>
        <v>AUW-18U4RS7</v>
      </c>
      <c r="D63" s="1357"/>
      <c r="E63" s="1042">
        <v>4.0999999999999996</v>
      </c>
      <c r="F63" s="1042">
        <v>3.1</v>
      </c>
      <c r="G63" s="1043" t="s">
        <v>15</v>
      </c>
      <c r="H63" s="1036"/>
      <c r="I63" s="1020"/>
      <c r="J63" s="1020"/>
      <c r="K63" s="1037" t="s">
        <v>15</v>
      </c>
      <c r="L63" s="763">
        <f t="shared" ref="L63:M63" si="9">L18</f>
        <v>69900</v>
      </c>
      <c r="M63" s="763">
        <f t="shared" si="9"/>
        <v>59300</v>
      </c>
      <c r="N63" s="763">
        <f>N18</f>
        <v>38900</v>
      </c>
      <c r="O63" s="1221"/>
      <c r="P63" s="1221"/>
      <c r="Q63" s="1221"/>
      <c r="R63" s="1024"/>
    </row>
    <row r="64" spans="1:18" ht="15" customHeight="1">
      <c r="A64" s="1117" t="s">
        <v>1442</v>
      </c>
      <c r="B64" s="177" t="s">
        <v>1331</v>
      </c>
      <c r="C64" s="405" t="str">
        <f>LEFT(D64,FIND("/",D64,1)-1)</f>
        <v>AUD-24UX4RFM8</v>
      </c>
      <c r="D64" s="1358" t="str">
        <f>VLOOKUP($A64,'КРАТКИЙ ПРАЙС СПЛИТЫ'!$A:$M,2,0)</f>
        <v>AUD-24UX4RFM8/AUW-24U4RJ7</v>
      </c>
      <c r="E64" s="1048" t="str">
        <f>VLOOKUP($A64,'КРАТКИЙ ПРАЙС СПЛИТЫ'!$A:$M,3,0)</f>
        <v>7,00 (2,00-8,50)</v>
      </c>
      <c r="F64" s="1048" t="str">
        <f>VLOOKUP($A64,'КРАТКИЙ ПРАЙС СПЛИТЫ'!$A:$M,4,0)</f>
        <v>8,00 (2,00-9,50)</v>
      </c>
      <c r="G64" s="1049" t="str">
        <f>VLOOKUP($A64,'КРАТКИЙ ПРАЙС СПЛИТЫ'!$A:$M,5,0)</f>
        <v>A++ / A+</v>
      </c>
      <c r="H64" s="1029" t="str">
        <f>VLOOKUP($A64,'КРАТКИЙ ПРАЙС СПЛИТЫ'!$A:$M,6,0)</f>
        <v>34/37/40</v>
      </c>
      <c r="I64" s="1168" t="str">
        <f>VLOOKUP($A64,'КРАТКИЙ ПРАЙС СПЛИТЫ'!$A:$M,7,0)</f>
        <v>1100×245×700</v>
      </c>
      <c r="J64" s="1168" t="str">
        <f>VLOOKUP($A64,'КРАТКИЙ ПРАЙС СПЛИТЫ'!$A:$M,8,0)</f>
        <v>860×670×310</v>
      </c>
      <c r="K64" s="1030" t="str">
        <f>VLOOKUP($A64,'КРАТКИЙ ПРАЙС СПЛИТЫ'!$A:$M,9,0)</f>
        <v>33,0 / 44,5</v>
      </c>
      <c r="L64" s="761">
        <f>O64-L65</f>
        <v>80400</v>
      </c>
      <c r="M64" s="761">
        <f>P64-M65</f>
        <v>68090</v>
      </c>
      <c r="N64" s="761">
        <f>Q64-N65</f>
        <v>45200</v>
      </c>
      <c r="O64" s="1345">
        <f>VLOOKUP($A64,'КРАТКИЙ ПРАЙС СПЛИТЫ'!$A:$M,10,0)</f>
        <v>167200</v>
      </c>
      <c r="P64" s="1345">
        <f>VLOOKUP($A64,'КРАТКИЙ ПРАЙС СПЛИТЫ'!$A:$M,11,0)</f>
        <v>141690</v>
      </c>
      <c r="Q64" s="1345">
        <f>VLOOKUP($A64,'КРАТКИЙ ПРАЙС СПЛИТЫ'!$A:$M,12,0)</f>
        <v>93500</v>
      </c>
      <c r="R64" s="1024">
        <f>Q64*(1-1*'Скидка '!D$8)</f>
        <v>93500</v>
      </c>
    </row>
    <row r="65" spans="1:18" ht="15" customHeight="1">
      <c r="A65" s="1205"/>
      <c r="B65" s="177" t="s">
        <v>1339</v>
      </c>
      <c r="C65" s="405" t="str">
        <f>RIGHT(D64,LEN(D64)-FIND("/",D64,1))</f>
        <v>AUW-24U4RJ7</v>
      </c>
      <c r="D65" s="1359"/>
      <c r="E65" s="1048">
        <v>5.0999999999999996</v>
      </c>
      <c r="F65" s="1048">
        <v>3.1</v>
      </c>
      <c r="G65" s="1049" t="s">
        <v>15</v>
      </c>
      <c r="H65" s="1029"/>
      <c r="I65" s="1020"/>
      <c r="J65" s="1020"/>
      <c r="K65" s="1030" t="s">
        <v>15</v>
      </c>
      <c r="L65" s="761">
        <f>L21</f>
        <v>86800</v>
      </c>
      <c r="M65" s="761">
        <f>M21</f>
        <v>73600</v>
      </c>
      <c r="N65" s="761">
        <f>N21</f>
        <v>48300</v>
      </c>
      <c r="O65" s="1346"/>
      <c r="P65" s="1346"/>
      <c r="Q65" s="1346"/>
      <c r="R65" s="1024"/>
    </row>
    <row r="66" spans="1:18" ht="15" customHeight="1">
      <c r="A66" s="1117" t="s">
        <v>1443</v>
      </c>
      <c r="B66" s="177" t="s">
        <v>1332</v>
      </c>
      <c r="C66" s="405" t="str">
        <f>LEFT(D66,FIND("/",D66,1)-1)</f>
        <v>AUD-36UX4REH8</v>
      </c>
      <c r="D66" s="1356" t="str">
        <f>VLOOKUP($A66,'КРАТКИЙ ПРАЙС СПЛИТЫ'!$A:$M,2,0)</f>
        <v>AUD-36UX4REH8/AUW-36U4RK7</v>
      </c>
      <c r="E66" s="1042" t="str">
        <f>VLOOKUP($A66,'КРАТКИЙ ПРАЙС СПЛИТЫ'!$A:$M,3,0)</f>
        <v>10,00 (2,70-12,00)</v>
      </c>
      <c r="F66" s="1042" t="str">
        <f>VLOOKUP($A66,'КРАТКИЙ ПРАЙС СПЛИТЫ'!$A:$M,4,0)</f>
        <v>11,00 (2,70-13,00)</v>
      </c>
      <c r="G66" s="1043" t="str">
        <f>VLOOKUP($A66,'КРАТКИЙ ПРАЙС СПЛИТЫ'!$A:$M,5,0)</f>
        <v>A++ / A+</v>
      </c>
      <c r="H66" s="1036" t="str">
        <f>VLOOKUP($A66,'КРАТКИЙ ПРАЙС СПЛИТЫ'!$A:$M,6,0)</f>
        <v>36/39/42</v>
      </c>
      <c r="I66" s="1167" t="str">
        <f>VLOOKUP($A66,'КРАТКИЙ ПРАЙС СПЛИТЫ'!$A:$M,7,0)</f>
        <v>1400×300×800</v>
      </c>
      <c r="J66" s="1167" t="str">
        <f>VLOOKUP($A66,'КРАТКИЙ ПРАЙС СПЛИТЫ'!$A:$M,8,0)</f>
        <v>900×750×340</v>
      </c>
      <c r="K66" s="1037" t="str">
        <f>VLOOKUP($A66,'КРАТКИЙ ПРАЙС СПЛИТЫ'!$A:$M,9,0)</f>
        <v>53,0 / 55,0</v>
      </c>
      <c r="L66" s="763">
        <f>O66-L67</f>
        <v>99000</v>
      </c>
      <c r="M66" s="763">
        <f>P66-M67</f>
        <v>83916</v>
      </c>
      <c r="N66" s="763">
        <f>Q66-N67</f>
        <v>54860</v>
      </c>
      <c r="O66" s="1220">
        <f>VLOOKUP($A66,'КРАТКИЙ ПРАЙС СПЛИТЫ'!$A:$M,10,0)</f>
        <v>245400</v>
      </c>
      <c r="P66" s="1220">
        <f>VLOOKUP($A66,'КРАТКИЙ ПРАЙС СПЛИТЫ'!$A:$M,11,0)</f>
        <v>207990</v>
      </c>
      <c r="Q66" s="1220">
        <f>VLOOKUP($A66,'КРАТКИЙ ПРАЙС СПЛИТЫ'!$A:$M,12,0)</f>
        <v>136700</v>
      </c>
      <c r="R66" s="1024">
        <f>Q66*(1-1*'Скидка '!D$8)</f>
        <v>136700</v>
      </c>
    </row>
    <row r="67" spans="1:18" ht="15" customHeight="1">
      <c r="A67" s="1205"/>
      <c r="B67" s="177" t="s">
        <v>1340</v>
      </c>
      <c r="C67" s="405" t="str">
        <f>RIGHT(D66,LEN(D66)-FIND("/",D66,1))</f>
        <v>AUW-36U4RK7</v>
      </c>
      <c r="D67" s="1357"/>
      <c r="E67" s="1042">
        <v>6.1</v>
      </c>
      <c r="F67" s="1042">
        <v>3.1</v>
      </c>
      <c r="G67" s="1043" t="s">
        <v>15</v>
      </c>
      <c r="H67" s="1036"/>
      <c r="I67" s="1020"/>
      <c r="J67" s="1020"/>
      <c r="K67" s="1037" t="s">
        <v>15</v>
      </c>
      <c r="L67" s="763">
        <f>L24</f>
        <v>146400</v>
      </c>
      <c r="M67" s="763">
        <f>M24</f>
        <v>124074</v>
      </c>
      <c r="N67" s="763">
        <f>N24</f>
        <v>81840</v>
      </c>
      <c r="O67" s="1221"/>
      <c r="P67" s="1221"/>
      <c r="Q67" s="1221"/>
      <c r="R67" s="1024"/>
    </row>
    <row r="68" spans="1:18" ht="15" customHeight="1">
      <c r="A68" s="1117" t="s">
        <v>1444</v>
      </c>
      <c r="B68" s="177" t="s">
        <v>1333</v>
      </c>
      <c r="C68" s="405" t="str">
        <f>LEFT(D68,FIND("/",D68,1)-1)</f>
        <v>AUD-48UX4REH8</v>
      </c>
      <c r="D68" s="1358" t="str">
        <f>VLOOKUP($A68,'КРАТКИЙ ПРАЙС СПЛИТЫ'!$A:$M,2,0)</f>
        <v>AUD-48UX4REH8/AUW-48U6RN8</v>
      </c>
      <c r="E68" s="1048" t="str">
        <f>VLOOKUP($A68,'КРАТКИЙ ПРАЙС СПЛИТЫ'!$A:$M,3,0)</f>
        <v>13,50 (4,30-15,50)</v>
      </c>
      <c r="F68" s="1048" t="str">
        <f>VLOOKUP($A68,'КРАТКИЙ ПРАЙС СПЛИТЫ'!$A:$M,4,0)</f>
        <v>16,00 (3,70-17,10)</v>
      </c>
      <c r="G68" s="1049" t="str">
        <f>VLOOKUP($A68,'КРАТКИЙ ПРАЙС СПЛИТЫ'!$A:$M,5,0)</f>
        <v>A+ / A+</v>
      </c>
      <c r="H68" s="1029" t="str">
        <f>VLOOKUP($A68,'КРАТКИЙ ПРАЙС СПЛИТЫ'!$A:$M,6,0)</f>
        <v>37/40/43</v>
      </c>
      <c r="I68" s="1168" t="str">
        <f>VLOOKUP($A68,'КРАТКИЙ ПРАЙС СПЛИТЫ'!$A:$M,7,0)</f>
        <v>1400×300×800</v>
      </c>
      <c r="J68" s="1168" t="str">
        <f>VLOOKUP($A68,'КРАТКИЙ ПРАЙС СПЛИТЫ'!$A:$M,8,0)</f>
        <v>900×1170×320</v>
      </c>
      <c r="K68" s="1030" t="str">
        <f>VLOOKUP($A68,'КРАТКИЙ ПРАЙС СПЛИТЫ'!$A:$M,9,0)</f>
        <v>53,0 / 83,0</v>
      </c>
      <c r="L68" s="761">
        <f t="shared" ref="L68:M68" si="10">O68-L69</f>
        <v>103180</v>
      </c>
      <c r="M68" s="761">
        <f t="shared" si="10"/>
        <v>87436</v>
      </c>
      <c r="N68" s="761">
        <f>Q68-N69</f>
        <v>57120</v>
      </c>
      <c r="O68" s="1345">
        <f>VLOOKUP($A68,'КРАТКИЙ ПРАЙС СПЛИТЫ'!$A:$M,10,0)</f>
        <v>278500</v>
      </c>
      <c r="P68" s="1345">
        <f>VLOOKUP($A68,'КРАТКИЙ ПРАЙС СПЛИТЫ'!$A:$M,11,0)</f>
        <v>235990</v>
      </c>
      <c r="Q68" s="1345">
        <f>VLOOKUP($A68,'КРАТКИЙ ПРАЙС СПЛИТЫ'!$A:$M,12,0)</f>
        <v>155100</v>
      </c>
      <c r="R68" s="1024">
        <f>Q68*(1-1*'Скидка '!D$8)</f>
        <v>155100</v>
      </c>
    </row>
    <row r="69" spans="1:18" ht="15" customHeight="1">
      <c r="A69" s="1205"/>
      <c r="B69" s="177" t="s">
        <v>1341</v>
      </c>
      <c r="C69" s="405" t="str">
        <f>RIGHT(D68,LEN(D68)-FIND("/",D68,1))</f>
        <v>AUW-48U6RN8</v>
      </c>
      <c r="D69" s="1359"/>
      <c r="E69" s="1048">
        <v>5.0999999999999996</v>
      </c>
      <c r="F69" s="1048">
        <v>3.1</v>
      </c>
      <c r="G69" s="1049" t="s">
        <v>15</v>
      </c>
      <c r="H69" s="1029"/>
      <c r="I69" s="1020"/>
      <c r="J69" s="1020"/>
      <c r="K69" s="1030" t="s">
        <v>15</v>
      </c>
      <c r="L69" s="761">
        <f>L27</f>
        <v>175320</v>
      </c>
      <c r="M69" s="761">
        <f>M27</f>
        <v>148554</v>
      </c>
      <c r="N69" s="761">
        <f>N27</f>
        <v>97980</v>
      </c>
      <c r="O69" s="1346"/>
      <c r="P69" s="1346"/>
      <c r="Q69" s="1346"/>
      <c r="R69" s="1024"/>
    </row>
    <row r="70" spans="1:18" ht="15" customHeight="1">
      <c r="A70" s="1117" t="s">
        <v>1532</v>
      </c>
      <c r="B70" s="177" t="s">
        <v>1535</v>
      </c>
      <c r="C70" s="405" t="str">
        <f>LEFT(D70,FIND("/",D70,1)-1)</f>
        <v>AUD-60UX4REH8</v>
      </c>
      <c r="D70" s="1356" t="str">
        <f>VLOOKUP($A70,'КРАТКИЙ ПРАЙС СПЛИТЫ'!$A:$M,2,0)</f>
        <v>AUD-60UX4REH8/AUW-60U6RW8</v>
      </c>
      <c r="E70" s="1042" t="str">
        <f>VLOOKUP($A70,'КРАТКИЙ ПРАЙС СПЛИТЫ'!$A:$M,3,0)</f>
        <v>16,00 (5,00-18,00)</v>
      </c>
      <c r="F70" s="1042" t="str">
        <f>VLOOKUP($A70,'КРАТКИЙ ПРАЙС СПЛИТЫ'!$A:$M,4,0)</f>
        <v>17,00 (5,00-21,00)</v>
      </c>
      <c r="G70" s="1043" t="str">
        <f>VLOOKUP($A70,'КРАТКИЙ ПРАЙС СПЛИТЫ'!$A:$M,5,0)</f>
        <v>A++ / A+</v>
      </c>
      <c r="H70" s="1036" t="str">
        <f>VLOOKUP($A70,'КРАТКИЙ ПРАЙС СПЛИТЫ'!$A:$M,6,0)</f>
        <v>38/41/44</v>
      </c>
      <c r="I70" s="1167" t="str">
        <f>VLOOKUP($A70,'КРАТКИЙ ПРАЙС СПЛИТЫ'!$A:$M,7,0)</f>
        <v>1400×300×800</v>
      </c>
      <c r="J70" s="1167" t="str">
        <f>VLOOKUP($A70,'КРАТКИЙ ПРАЙС СПЛИТЫ'!$A:$M,8,0)</f>
        <v>1100×875×450</v>
      </c>
      <c r="K70" s="1037" t="str">
        <f>VLOOKUP($A70,'КРАТКИЙ ПРАЙС СПЛИТЫ'!$A:$M,9,0)</f>
        <v>53,0 / 109,0</v>
      </c>
      <c r="L70" s="763">
        <f>O70-L71</f>
        <v>111720</v>
      </c>
      <c r="M70" s="763">
        <f>P70-M71</f>
        <v>94736</v>
      </c>
      <c r="N70" s="763">
        <f>Q70-N71</f>
        <v>61900</v>
      </c>
      <c r="O70" s="1220">
        <f>VLOOKUP($A70,'КРАТКИЙ ПРАЙС СПЛИТЫ'!$A:$M,10,0)</f>
        <v>301200</v>
      </c>
      <c r="P70" s="1220">
        <f>VLOOKUP($A70,'КРАТКИЙ ПРАЙС СПЛИТЫ'!$A:$M,11,0)</f>
        <v>255290</v>
      </c>
      <c r="Q70" s="1220">
        <f>VLOOKUP($A70,'КРАТКИЙ ПРАЙС СПЛИТЫ'!$A:$M,12,0)</f>
        <v>167800</v>
      </c>
      <c r="R70" s="1024">
        <f>Q70*(1-1*'Скидка '!D$8)</f>
        <v>167800</v>
      </c>
    </row>
    <row r="71" spans="1:18" ht="15" customHeight="1">
      <c r="A71" s="1205"/>
      <c r="B71" s="177" t="s">
        <v>1530</v>
      </c>
      <c r="C71" s="405" t="str">
        <f>RIGHT(D70,LEN(D70)-FIND("/",D70,1))</f>
        <v>AUW-60U6RW8</v>
      </c>
      <c r="D71" s="1357"/>
      <c r="E71" s="1042">
        <v>5.0999999999999996</v>
      </c>
      <c r="F71" s="1042">
        <v>3.1</v>
      </c>
      <c r="G71" s="1043" t="s">
        <v>15</v>
      </c>
      <c r="H71" s="1036"/>
      <c r="I71" s="1020"/>
      <c r="J71" s="1020"/>
      <c r="K71" s="1037" t="s">
        <v>15</v>
      </c>
      <c r="L71" s="763">
        <f>L30</f>
        <v>189480</v>
      </c>
      <c r="M71" s="763">
        <f>M30</f>
        <v>160554</v>
      </c>
      <c r="N71" s="763">
        <f>N30</f>
        <v>105900</v>
      </c>
      <c r="O71" s="1221"/>
      <c r="P71" s="1221"/>
      <c r="Q71" s="1221"/>
      <c r="R71" s="1024"/>
    </row>
    <row r="72" spans="1:18" ht="13.5" customHeight="1">
      <c r="A72" s="37"/>
      <c r="B72" s="177"/>
      <c r="C72" s="681" t="s">
        <v>1677</v>
      </c>
      <c r="D72" s="815"/>
      <c r="E72" s="766"/>
      <c r="F72" s="766"/>
      <c r="G72" s="721"/>
      <c r="H72" s="706"/>
      <c r="I72" s="813"/>
      <c r="J72" s="813"/>
      <c r="K72" s="722"/>
      <c r="L72" s="763"/>
      <c r="M72" s="763"/>
      <c r="N72" s="763"/>
      <c r="O72" s="814"/>
      <c r="P72" s="814"/>
      <c r="Q72" s="814"/>
      <c r="R72" s="107"/>
    </row>
    <row r="73" spans="1:18" ht="15" customHeight="1">
      <c r="A73" s="1235" t="s">
        <v>1985</v>
      </c>
      <c r="B73" s="177" t="s">
        <v>2014</v>
      </c>
      <c r="C73" s="819" t="str">
        <f>LEFT(D73,FIND("/",D73,1)-1)</f>
        <v>ADT-09UX4RBL8</v>
      </c>
      <c r="D73" s="1258" t="str">
        <f>VLOOKUP($A73,'КРАТКИЙ ПРАЙС СПЛИТЫ'!$A:$M,2,0)</f>
        <v>ADT-09UX4RBL8/AUW-09U4RS8 WI-FI</v>
      </c>
      <c r="E73" s="1254" t="str">
        <f>VLOOKUP($A73,'КРАТКИЙ ПРАЙС СПЛИТЫ'!$A:$M,3,0)</f>
        <v>2,60 (1,30-3,60)</v>
      </c>
      <c r="F73" s="1254" t="str">
        <f>VLOOKUP($A73,'КРАТКИЙ ПРАЙС СПЛИТЫ'!$A:$M,4,0)</f>
        <v>3,20 (1,30-4,00)</v>
      </c>
      <c r="G73" s="1255" t="str">
        <f>VLOOKUP($A73,'КРАТКИЙ ПРАЙС СПЛИТЫ'!$A:$M,5,0)</f>
        <v>A++ / A++</v>
      </c>
      <c r="H73" s="1256" t="str">
        <f>VLOOKUP($A73,'КРАТКИЙ ПРАЙС СПЛИТЫ'!$A:$M,6,0)</f>
        <v>30/33/36</v>
      </c>
      <c r="I73" s="1240" t="str">
        <f>VLOOKUP($A73,'КРАТКИЙ ПРАЙС СПЛИТЫ'!$A:$M,7,0)</f>
        <v>910×190×447</v>
      </c>
      <c r="J73" s="1240" t="str">
        <f>VLOOKUP($A73,'КРАТКИЙ ПРАЙС СПЛИТЫ'!$A:$M,8,0)</f>
        <v>810×580×280</v>
      </c>
      <c r="K73" s="1257" t="str">
        <f>VLOOKUP($A73,'КРАТКИЙ ПРАЙС СПЛИТЫ'!$A:$M,9,0)</f>
        <v>18,0 / 34,0</v>
      </c>
      <c r="L73" s="822">
        <f>'FREE MATCH'!K150</f>
        <v>51600</v>
      </c>
      <c r="M73" s="822">
        <f>'FREE MATCH'!L150</f>
        <v>43690</v>
      </c>
      <c r="N73" s="822">
        <f>'FREE MATCH'!M150</f>
        <v>28800</v>
      </c>
      <c r="O73" s="1233">
        <f>VLOOKUP($A73,'КРАТКИЙ ПРАЙС СПЛИТЫ'!$A:$M,10,0)</f>
        <v>113200</v>
      </c>
      <c r="P73" s="1233">
        <f>VLOOKUP($A73,'КРАТКИЙ ПРАЙС СПЛИТЫ'!$A:$M,11,0)</f>
        <v>95890</v>
      </c>
      <c r="Q73" s="1233">
        <f>VLOOKUP($A73,'КРАТКИЙ ПРАЙС СПЛИТЫ'!$A:$M,12,0)</f>
        <v>63200</v>
      </c>
      <c r="R73" s="1024">
        <f>Q73*(1-1*'Скидка '!D$8)</f>
        <v>63200</v>
      </c>
    </row>
    <row r="74" spans="1:18" ht="15" customHeight="1">
      <c r="A74" s="1205"/>
      <c r="B74" s="177" t="s">
        <v>1280</v>
      </c>
      <c r="C74" s="821" t="str">
        <f>C59</f>
        <v>AUW-09U4RS8</v>
      </c>
      <c r="D74" s="1259"/>
      <c r="E74" s="1254">
        <v>2.1</v>
      </c>
      <c r="F74" s="1254">
        <v>3.1</v>
      </c>
      <c r="G74" s="1255" t="s">
        <v>15</v>
      </c>
      <c r="H74" s="1256"/>
      <c r="I74" s="1241"/>
      <c r="J74" s="1241"/>
      <c r="K74" s="1257" t="s">
        <v>15</v>
      </c>
      <c r="L74" s="822">
        <f t="shared" ref="L74:M74" si="11">O73-L73</f>
        <v>61600</v>
      </c>
      <c r="M74" s="822">
        <f t="shared" si="11"/>
        <v>52200</v>
      </c>
      <c r="N74" s="822">
        <f>Q73-N73</f>
        <v>34400</v>
      </c>
      <c r="O74" s="1234"/>
      <c r="P74" s="1234"/>
      <c r="Q74" s="1234"/>
      <c r="R74" s="1024"/>
    </row>
    <row r="75" spans="1:18" ht="15" customHeight="1">
      <c r="A75" s="1235" t="s">
        <v>1987</v>
      </c>
      <c r="B75" s="177" t="s">
        <v>2015</v>
      </c>
      <c r="C75" s="809" t="str">
        <f>LEFT(D75,FIND("/",D75,1)-1)</f>
        <v>ADT-12UX4RBL8</v>
      </c>
      <c r="D75" s="1260" t="str">
        <f>VLOOKUP($A75,'КРАТКИЙ ПРАЙС СПЛИТЫ'!$A:$M,2,0)</f>
        <v>ADT-12UX4RBL8/AUW-12U4RS8 WI-FI</v>
      </c>
      <c r="E75" s="1244" t="str">
        <f>VLOOKUP($A75,'КРАТКИЙ ПРАЙС СПЛИТЫ'!$A:$M,3,0)</f>
        <v>3,50 (1,30-4,20)</v>
      </c>
      <c r="F75" s="1244" t="str">
        <f>VLOOKUP($A75,'КРАТКИЙ ПРАЙС СПЛИТЫ'!$A:$M,4,0)</f>
        <v>4,00 (1,30-5,00)</v>
      </c>
      <c r="G75" s="1245" t="str">
        <f>VLOOKUP($A75,'КРАТКИЙ ПРАЙС СПЛИТЫ'!$A:$M,5,0)</f>
        <v>A++ / A++</v>
      </c>
      <c r="H75" s="1246" t="str">
        <f>VLOOKUP($A75,'КРАТКИЙ ПРАЙС СПЛИТЫ'!$A:$M,6,0)</f>
        <v>30/33/36</v>
      </c>
      <c r="I75" s="1247" t="str">
        <f>VLOOKUP($A75,'КРАТКИЙ ПРАЙС СПЛИТЫ'!$A:$M,7,0)</f>
        <v>910×190×447</v>
      </c>
      <c r="J75" s="1247" t="str">
        <f>VLOOKUP($A75,'КРАТКИЙ ПРАЙС СПЛИТЫ'!$A:$M,8,0)</f>
        <v>810×580×280</v>
      </c>
      <c r="K75" s="1249" t="str">
        <f>VLOOKUP($A75,'КРАТКИЙ ПРАЙС СПЛИТЫ'!$A:$M,9,0)</f>
        <v>18,0 / 34,0</v>
      </c>
      <c r="L75" s="812">
        <f>'FREE MATCH'!K151</f>
        <v>54700</v>
      </c>
      <c r="M75" s="812">
        <f>'FREE MATCH'!L151</f>
        <v>46390</v>
      </c>
      <c r="N75" s="812">
        <f>'FREE MATCH'!M151</f>
        <v>30600</v>
      </c>
      <c r="O75" s="1250">
        <f>VLOOKUP($A75,'КРАТКИЙ ПРАЙС СПЛИТЫ'!$A:$M,10,0)</f>
        <v>121300</v>
      </c>
      <c r="P75" s="1250">
        <f>VLOOKUP($A75,'КРАТКИЙ ПРАЙС СПЛИТЫ'!$A:$M,11,0)</f>
        <v>102790</v>
      </c>
      <c r="Q75" s="1250">
        <f>VLOOKUP($A75,'КРАТКИЙ ПРАЙС СПЛИТЫ'!$A:$M,12,0)</f>
        <v>67700</v>
      </c>
      <c r="R75" s="1024">
        <f>Q75*(1-1*'Скидка '!D$8)</f>
        <v>67700</v>
      </c>
    </row>
    <row r="76" spans="1:18" ht="15" customHeight="1">
      <c r="A76" s="1205"/>
      <c r="B76" s="177" t="s">
        <v>860</v>
      </c>
      <c r="C76" s="809" t="str">
        <f>C61</f>
        <v>AUW-12U4RS8</v>
      </c>
      <c r="D76" s="1261"/>
      <c r="E76" s="1244">
        <v>3.1</v>
      </c>
      <c r="F76" s="1244">
        <v>3.1</v>
      </c>
      <c r="G76" s="1245" t="s">
        <v>15</v>
      </c>
      <c r="H76" s="1246"/>
      <c r="I76" s="1248"/>
      <c r="J76" s="1248"/>
      <c r="K76" s="1249" t="s">
        <v>15</v>
      </c>
      <c r="L76" s="812">
        <f t="shared" ref="L76" si="12">L34</f>
        <v>66600</v>
      </c>
      <c r="M76" s="812">
        <f>M34</f>
        <v>56400</v>
      </c>
      <c r="N76" s="812">
        <f>N34</f>
        <v>37100</v>
      </c>
      <c r="O76" s="1251"/>
      <c r="P76" s="1251"/>
      <c r="Q76" s="1251"/>
      <c r="R76" s="1024"/>
    </row>
    <row r="77" spans="1:18" ht="15" customHeight="1">
      <c r="A77" s="1235" t="s">
        <v>1989</v>
      </c>
      <c r="B77" s="177" t="s">
        <v>2016</v>
      </c>
      <c r="C77" s="819" t="str">
        <f>LEFT(D77,FIND("/",D77,1)-1)</f>
        <v>ADT-18UX4RCL8</v>
      </c>
      <c r="D77" s="1258" t="str">
        <f>VLOOKUP($A77,'КРАТКИЙ ПРАЙС СПЛИТЫ'!$A:$M,2,0)</f>
        <v>ADT-18UX4RCL8/AUW-18U4RS7 WI-FI</v>
      </c>
      <c r="E77" s="1254" t="str">
        <f>VLOOKUP($A77,'КРАТКИЙ ПРАЙС СПЛИТЫ'!$A:$M,3,0)</f>
        <v>5,00 (1,50-6,00)</v>
      </c>
      <c r="F77" s="1254" t="str">
        <f>VLOOKUP($A77,'КРАТКИЙ ПРАЙС СПЛИТЫ'!$A:$M,4,0)</f>
        <v>5,50 (1,50-6,50)</v>
      </c>
      <c r="G77" s="1255" t="str">
        <f>VLOOKUP($A77,'КРАТКИЙ ПРАЙС СПЛИТЫ'!$A:$M,5,0)</f>
        <v>A++ / A+</v>
      </c>
      <c r="H77" s="1256" t="str">
        <f>VLOOKUP($A77,'КРАТКИЙ ПРАЙС СПЛИТЫ'!$A:$M,6,0)</f>
        <v>33/37/41</v>
      </c>
      <c r="I77" s="1240" t="str">
        <f>VLOOKUP($A77,'КРАТКИЙ ПРАЙС СПЛИТЫ'!$A:$M,7,0)</f>
        <v>1180×190×447</v>
      </c>
      <c r="J77" s="1240" t="str">
        <f>VLOOKUP($A77,'КРАТКИЙ ПРАЙС СПЛИТЫ'!$A:$M,8,0)</f>
        <v>810×580×280</v>
      </c>
      <c r="K77" s="1257" t="str">
        <f>VLOOKUP($A77,'КРАТКИЙ ПРАЙС СПЛИТЫ'!$A:$M,9,0)</f>
        <v>24,5 / 36,0</v>
      </c>
      <c r="L77" s="822">
        <f>'FREE MATCH'!K152</f>
        <v>63500</v>
      </c>
      <c r="M77" s="822">
        <f>'FREE MATCH'!L152</f>
        <v>53790</v>
      </c>
      <c r="N77" s="822">
        <f>'FREE MATCH'!M152</f>
        <v>35400</v>
      </c>
      <c r="O77" s="1233">
        <f>VLOOKUP($A77,'КРАТКИЙ ПРАЙС СПЛИТЫ'!$A:$M,10,0)</f>
        <v>133400</v>
      </c>
      <c r="P77" s="1233">
        <f>VLOOKUP($A77,'КРАТКИЙ ПРАЙС СПЛИТЫ'!$A:$M,11,0)</f>
        <v>113090</v>
      </c>
      <c r="Q77" s="1233">
        <f>VLOOKUP($A77,'КРАТКИЙ ПРАЙС СПЛИТЫ'!$A:$M,12,0)</f>
        <v>74300</v>
      </c>
      <c r="R77" s="1024">
        <f>Q77*(1-1*'Скидка '!D$8)</f>
        <v>74300</v>
      </c>
    </row>
    <row r="78" spans="1:18" ht="15" customHeight="1">
      <c r="A78" s="1205"/>
      <c r="B78" s="177" t="s">
        <v>1338</v>
      </c>
      <c r="C78" s="819" t="str">
        <f>C63</f>
        <v>AUW-18U4RS7</v>
      </c>
      <c r="D78" s="1259"/>
      <c r="E78" s="1254">
        <v>4.0999999999999996</v>
      </c>
      <c r="F78" s="1254">
        <v>3.1</v>
      </c>
      <c r="G78" s="1255" t="s">
        <v>15</v>
      </c>
      <c r="H78" s="1256"/>
      <c r="I78" s="1241"/>
      <c r="J78" s="1241"/>
      <c r="K78" s="1257" t="s">
        <v>15</v>
      </c>
      <c r="L78" s="822">
        <f>L37</f>
        <v>69900</v>
      </c>
      <c r="M78" s="822">
        <f t="shared" ref="M78" si="13">M37</f>
        <v>59300</v>
      </c>
      <c r="N78" s="822">
        <f>N37</f>
        <v>38900</v>
      </c>
      <c r="O78" s="1234"/>
      <c r="P78" s="1234"/>
      <c r="Q78" s="1234"/>
      <c r="R78" s="1024"/>
    </row>
    <row r="79" spans="1:18" ht="15" customHeight="1">
      <c r="A79" s="1235" t="s">
        <v>1991</v>
      </c>
      <c r="B79" s="177" t="s">
        <v>2025</v>
      </c>
      <c r="C79" s="809" t="str">
        <f>LEFT(D79,FIND("/",D79,1)-1)</f>
        <v>AUD-24UX4RFM8</v>
      </c>
      <c r="D79" s="1260" t="str">
        <f>VLOOKUP($A79,'КРАТКИЙ ПРАЙС СПЛИТЫ'!$A:$M,2,0)</f>
        <v>AUD-24UX4RFM8/AUW-24U4RJ7 WI-FI</v>
      </c>
      <c r="E79" s="1244" t="str">
        <f>VLOOKUP($A79,'КРАТКИЙ ПРАЙС СПЛИТЫ'!$A:$M,3,0)</f>
        <v>7,00 (2,00-8,50)</v>
      </c>
      <c r="F79" s="1244" t="str">
        <f>VLOOKUP($A79,'КРАТКИЙ ПРАЙС СПЛИТЫ'!$A:$M,4,0)</f>
        <v>8,00 (2,00-9,50)</v>
      </c>
      <c r="G79" s="1245" t="str">
        <f>VLOOKUP($A79,'КРАТКИЙ ПРАЙС СПЛИТЫ'!$A:$M,5,0)</f>
        <v>A++ / A+</v>
      </c>
      <c r="H79" s="1246" t="str">
        <f>VLOOKUP($A79,'КРАТКИЙ ПРАЙС СПЛИТЫ'!$A:$M,6,0)</f>
        <v>34/37/40</v>
      </c>
      <c r="I79" s="1247" t="str">
        <f>VLOOKUP($A79,'КРАТКИЙ ПРАЙС СПЛИТЫ'!$A:$M,7,0)</f>
        <v>1100×245×700</v>
      </c>
      <c r="J79" s="1247" t="str">
        <f>VLOOKUP($A79,'КРАТКИЙ ПРАЙС СПЛИТЫ'!$A:$M,8,0)</f>
        <v>860×670×310</v>
      </c>
      <c r="K79" s="1249" t="str">
        <f>VLOOKUP($A79,'КРАТКИЙ ПРАЙС СПЛИТЫ'!$A:$M,9,0)</f>
        <v>33,0 / 44,5</v>
      </c>
      <c r="L79" s="812">
        <f t="shared" ref="L79:M79" si="14">O79-L80</f>
        <v>82500</v>
      </c>
      <c r="M79" s="812">
        <f t="shared" si="14"/>
        <v>69890</v>
      </c>
      <c r="N79" s="812">
        <f>Q79-N80</f>
        <v>46400</v>
      </c>
      <c r="O79" s="1250">
        <f>VLOOKUP($A79,'КРАТКИЙ ПРАЙС СПЛИТЫ'!$A:$M,10,0)</f>
        <v>169300</v>
      </c>
      <c r="P79" s="1250">
        <f>VLOOKUP($A79,'КРАТКИЙ ПРАЙС СПЛИТЫ'!$A:$M,11,0)</f>
        <v>143490</v>
      </c>
      <c r="Q79" s="1250">
        <f>VLOOKUP($A79,'КРАТКИЙ ПРАЙС СПЛИТЫ'!$A:$M,12,0)</f>
        <v>94700</v>
      </c>
      <c r="R79" s="1024">
        <f>Q79*(1-1*'Скидка '!D$8)</f>
        <v>94700</v>
      </c>
    </row>
    <row r="80" spans="1:18" ht="15" customHeight="1">
      <c r="A80" s="1205"/>
      <c r="B80" s="177" t="s">
        <v>1339</v>
      </c>
      <c r="C80" s="809" t="str">
        <f>C65</f>
        <v>AUW-24U4RJ7</v>
      </c>
      <c r="D80" s="1261"/>
      <c r="E80" s="1244">
        <v>5.0999999999999996</v>
      </c>
      <c r="F80" s="1244">
        <v>3.1</v>
      </c>
      <c r="G80" s="1245" t="s">
        <v>15</v>
      </c>
      <c r="H80" s="1246"/>
      <c r="I80" s="1248"/>
      <c r="J80" s="1248"/>
      <c r="K80" s="1249" t="s">
        <v>15</v>
      </c>
      <c r="L80" s="812">
        <f t="shared" ref="L80:M80" si="15">L40</f>
        <v>86800</v>
      </c>
      <c r="M80" s="812">
        <f t="shared" si="15"/>
        <v>73600</v>
      </c>
      <c r="N80" s="812">
        <f>N40</f>
        <v>48300</v>
      </c>
      <c r="O80" s="1251"/>
      <c r="P80" s="1251"/>
      <c r="Q80" s="1251"/>
      <c r="R80" s="1024"/>
    </row>
    <row r="81" spans="1:18" ht="15" customHeight="1">
      <c r="A81" s="1235" t="s">
        <v>1993</v>
      </c>
      <c r="B81" s="177" t="s">
        <v>2026</v>
      </c>
      <c r="C81" s="819" t="str">
        <f>LEFT(D81,FIND("/",D81,1)-1)</f>
        <v>AUD-36UX4REH8</v>
      </c>
      <c r="D81" s="1258" t="str">
        <f>VLOOKUP($A81,'КРАТКИЙ ПРАЙС СПЛИТЫ'!$A:$M,2,0)</f>
        <v>AUD-36UX4REH8/AUW-36U4RK7 WI-FI</v>
      </c>
      <c r="E81" s="1254" t="str">
        <f>VLOOKUP($A81,'КРАТКИЙ ПРАЙС СПЛИТЫ'!$A:$M,3,0)</f>
        <v>10,00 (2,70-12,00)</v>
      </c>
      <c r="F81" s="1254" t="str">
        <f>VLOOKUP($A81,'КРАТКИЙ ПРАЙС СПЛИТЫ'!$A:$M,4,0)</f>
        <v>11,00 (2,70-13,00)</v>
      </c>
      <c r="G81" s="1255" t="str">
        <f>VLOOKUP($A81,'КРАТКИЙ ПРАЙС СПЛИТЫ'!$A:$M,5,0)</f>
        <v>A++ / A+</v>
      </c>
      <c r="H81" s="1256" t="str">
        <f>VLOOKUP($A81,'КРАТКИЙ ПРАЙС СПЛИТЫ'!$A:$M,6,0)</f>
        <v>36/39/42</v>
      </c>
      <c r="I81" s="1240" t="str">
        <f>VLOOKUP($A81,'КРАТКИЙ ПРАЙС СПЛИТЫ'!$A:$M,7,0)</f>
        <v>1400×300×800</v>
      </c>
      <c r="J81" s="1240" t="str">
        <f>VLOOKUP($A81,'КРАТКИЙ ПРАЙС СПЛИТЫ'!$A:$M,8,0)</f>
        <v>900×750×340</v>
      </c>
      <c r="K81" s="1257" t="str">
        <f>VLOOKUP($A81,'КРАТКИЙ ПРАЙС СПЛИТЫ'!$A:$M,9,0)</f>
        <v>53,0 / 55,0</v>
      </c>
      <c r="L81" s="822">
        <f t="shared" ref="L81:M81" si="16">O81-L82</f>
        <v>101200</v>
      </c>
      <c r="M81" s="822">
        <f t="shared" si="16"/>
        <v>85716</v>
      </c>
      <c r="N81" s="822">
        <f>Q81-N82</f>
        <v>56060</v>
      </c>
      <c r="O81" s="1233">
        <f>VLOOKUP($A81,'КРАТКИЙ ПРАЙС СПЛИТЫ'!$A:$M,10,0)</f>
        <v>247600</v>
      </c>
      <c r="P81" s="1233">
        <f>VLOOKUP($A81,'КРАТКИЙ ПРАЙС СПЛИТЫ'!$A:$M,11,0)</f>
        <v>209790</v>
      </c>
      <c r="Q81" s="1233">
        <f>VLOOKUP($A81,'КРАТКИЙ ПРАЙС СПЛИТЫ'!$A:$M,12,0)</f>
        <v>137900</v>
      </c>
      <c r="R81" s="1024">
        <f>Q81*(1-1*'Скидка '!D$8)</f>
        <v>137900</v>
      </c>
    </row>
    <row r="82" spans="1:18" ht="15" customHeight="1">
      <c r="A82" s="1205"/>
      <c r="B82" s="177" t="s">
        <v>1340</v>
      </c>
      <c r="C82" s="819" t="str">
        <f>C67</f>
        <v>AUW-36U4RK7</v>
      </c>
      <c r="D82" s="1259"/>
      <c r="E82" s="1254">
        <v>6.1</v>
      </c>
      <c r="F82" s="1254">
        <v>3.1</v>
      </c>
      <c r="G82" s="1255" t="s">
        <v>15</v>
      </c>
      <c r="H82" s="1256"/>
      <c r="I82" s="1241"/>
      <c r="J82" s="1241"/>
      <c r="K82" s="1257" t="s">
        <v>15</v>
      </c>
      <c r="L82" s="822">
        <f t="shared" ref="L82:M82" si="17">L43</f>
        <v>146400</v>
      </c>
      <c r="M82" s="822">
        <f t="shared" si="17"/>
        <v>124074</v>
      </c>
      <c r="N82" s="822">
        <f>N43</f>
        <v>81840</v>
      </c>
      <c r="O82" s="1234"/>
      <c r="P82" s="1234"/>
      <c r="Q82" s="1234"/>
      <c r="R82" s="1024"/>
    </row>
    <row r="83" spans="1:18" ht="15" customHeight="1">
      <c r="A83" s="1235" t="s">
        <v>1995</v>
      </c>
      <c r="B83" s="177" t="s">
        <v>2027</v>
      </c>
      <c r="C83" s="809" t="str">
        <f>LEFT(D83,FIND("/",D83,1)-1)</f>
        <v>AUD-48UX4REH8</v>
      </c>
      <c r="D83" s="1260" t="str">
        <f>VLOOKUP($A83,'КРАТКИЙ ПРАЙС СПЛИТЫ'!$A:$M,2,0)</f>
        <v>AUD-48UX4REH8/AUW-48U6RN8 WI-FI</v>
      </c>
      <c r="E83" s="1244" t="str">
        <f>VLOOKUP($A83,'КРАТКИЙ ПРАЙС СПЛИТЫ'!$A:$M,3,0)</f>
        <v>13,50 (4,30-15,50)</v>
      </c>
      <c r="F83" s="1244" t="str">
        <f>VLOOKUP($A83,'КРАТКИЙ ПРАЙС СПЛИТЫ'!$A:$M,4,0)</f>
        <v>16,00 (3,70-17,10)</v>
      </c>
      <c r="G83" s="1245" t="str">
        <f>VLOOKUP($A83,'КРАТКИЙ ПРАЙС СПЛИТЫ'!$A:$M,5,0)</f>
        <v>A+ / A+</v>
      </c>
      <c r="H83" s="1246" t="str">
        <f>VLOOKUP($A83,'КРАТКИЙ ПРАЙС СПЛИТЫ'!$A:$M,6,0)</f>
        <v>37/40/43</v>
      </c>
      <c r="I83" s="1247" t="str">
        <f>VLOOKUP($A83,'КРАТКИЙ ПРАЙС СПЛИТЫ'!$A:$M,7,0)</f>
        <v>1400×300×800</v>
      </c>
      <c r="J83" s="1247" t="str">
        <f>VLOOKUP($A83,'КРАТКИЙ ПРАЙС СПЛИТЫ'!$A:$M,8,0)</f>
        <v>900×1170×320</v>
      </c>
      <c r="K83" s="1249" t="str">
        <f>VLOOKUP($A83,'КРАТКИЙ ПРАЙС СПЛИТЫ'!$A:$M,9,0)</f>
        <v>53,0 / 83,0</v>
      </c>
      <c r="L83" s="812">
        <f t="shared" ref="L83" si="18">O83-L84</f>
        <v>105380</v>
      </c>
      <c r="M83" s="812">
        <f t="shared" ref="M83" si="19">P83-M84</f>
        <v>89336</v>
      </c>
      <c r="N83" s="812">
        <f t="shared" ref="N83" si="20">Q83-N84</f>
        <v>58320</v>
      </c>
      <c r="O83" s="1250">
        <f>VLOOKUP($A83,'КРАТКИЙ ПРАЙС СПЛИТЫ'!$A:$M,10,0)</f>
        <v>280700</v>
      </c>
      <c r="P83" s="1250">
        <f>VLOOKUP($A83,'КРАТКИЙ ПРАЙС СПЛИТЫ'!$A:$M,11,0)</f>
        <v>237890</v>
      </c>
      <c r="Q83" s="1250">
        <f>VLOOKUP($A83,'КРАТКИЙ ПРАЙС СПЛИТЫ'!$A:$M,12,0)</f>
        <v>156300</v>
      </c>
      <c r="R83" s="1024">
        <f>Q83*(1-1*'Скидка '!D$8)</f>
        <v>156300</v>
      </c>
    </row>
    <row r="84" spans="1:18" ht="15" customHeight="1">
      <c r="A84" s="1205"/>
      <c r="B84" s="177" t="s">
        <v>1341</v>
      </c>
      <c r="C84" s="809" t="str">
        <f>C69</f>
        <v>AUW-48U6RN8</v>
      </c>
      <c r="D84" s="1261"/>
      <c r="E84" s="1244">
        <v>5.0999999999999996</v>
      </c>
      <c r="F84" s="1244">
        <v>3.1</v>
      </c>
      <c r="G84" s="1245" t="s">
        <v>15</v>
      </c>
      <c r="H84" s="1246"/>
      <c r="I84" s="1248"/>
      <c r="J84" s="1248"/>
      <c r="K84" s="1249" t="s">
        <v>15</v>
      </c>
      <c r="L84" s="812">
        <f t="shared" ref="L84:M84" si="21">L46</f>
        <v>175320</v>
      </c>
      <c r="M84" s="812">
        <f t="shared" si="21"/>
        <v>148554</v>
      </c>
      <c r="N84" s="812">
        <f>N46</f>
        <v>97980</v>
      </c>
      <c r="O84" s="1251"/>
      <c r="P84" s="1251"/>
      <c r="Q84" s="1251"/>
      <c r="R84" s="1024"/>
    </row>
    <row r="85" spans="1:18" ht="15" customHeight="1">
      <c r="A85" s="1235" t="s">
        <v>1997</v>
      </c>
      <c r="B85" s="177" t="s">
        <v>2028</v>
      </c>
      <c r="C85" s="819" t="str">
        <f>LEFT(D85,FIND("/",D85,1)-1)</f>
        <v>AUD-60UX4REH8</v>
      </c>
      <c r="D85" s="1258" t="str">
        <f>VLOOKUP($A85,'КРАТКИЙ ПРАЙС СПЛИТЫ'!$A:$M,2,0)</f>
        <v>AUD-60UX4REH8/AUW-60U6RW8 WI-FI</v>
      </c>
      <c r="E85" s="1254" t="str">
        <f>VLOOKUP($A85,'КРАТКИЙ ПРАЙС СПЛИТЫ'!$A:$M,3,0)</f>
        <v>16,00 (5,00-18,00)</v>
      </c>
      <c r="F85" s="1254" t="str">
        <f>VLOOKUP($A85,'КРАТКИЙ ПРАЙС СПЛИТЫ'!$A:$M,4,0)</f>
        <v>17,00 (5,00-21,00)</v>
      </c>
      <c r="G85" s="1255" t="str">
        <f>VLOOKUP($A85,'КРАТКИЙ ПРАЙС СПЛИТЫ'!$A:$M,5,0)</f>
        <v>A++ / A+</v>
      </c>
      <c r="H85" s="1256" t="str">
        <f>VLOOKUP($A85,'КРАТКИЙ ПРАЙС СПЛИТЫ'!$A:$M,6,0)</f>
        <v>38/41/44</v>
      </c>
      <c r="I85" s="1240" t="str">
        <f>VLOOKUP($A85,'КРАТКИЙ ПРАЙС СПЛИТЫ'!$A:$M,7,0)</f>
        <v>1400×300×800</v>
      </c>
      <c r="J85" s="1240" t="str">
        <f>VLOOKUP($A85,'КРАТКИЙ ПРАЙС СПЛИТЫ'!$A:$M,8,0)</f>
        <v>1100×875×450</v>
      </c>
      <c r="K85" s="1257" t="str">
        <f>VLOOKUP($A85,'КРАТКИЙ ПРАЙС СПЛИТЫ'!$A:$M,9,0)</f>
        <v>53,0 / 109,0</v>
      </c>
      <c r="L85" s="822">
        <f t="shared" ref="L85:M85" si="22">O85-L86</f>
        <v>114020</v>
      </c>
      <c r="M85" s="822">
        <f t="shared" si="22"/>
        <v>96636</v>
      </c>
      <c r="N85" s="822">
        <f>Q85-N86</f>
        <v>63100</v>
      </c>
      <c r="O85" s="1233">
        <f>VLOOKUP($A85,'КРАТКИЙ ПРАЙС СПЛИТЫ'!$A:$M,10,0)</f>
        <v>303500</v>
      </c>
      <c r="P85" s="1233">
        <f>VLOOKUP($A85,'КРАТКИЙ ПРАЙС СПЛИТЫ'!$A:$M,11,0)</f>
        <v>257190</v>
      </c>
      <c r="Q85" s="1233">
        <f>VLOOKUP($A85,'КРАТКИЙ ПРАЙС СПЛИТЫ'!$A:$M,12,0)</f>
        <v>169000</v>
      </c>
      <c r="R85" s="1024">
        <f>Q85*(1-1*'Скидка '!D$8)</f>
        <v>169000</v>
      </c>
    </row>
    <row r="86" spans="1:18" ht="15" customHeight="1">
      <c r="A86" s="1205"/>
      <c r="B86" s="177" t="s">
        <v>1530</v>
      </c>
      <c r="C86" s="819" t="str">
        <f>C71</f>
        <v>AUW-60U6RW8</v>
      </c>
      <c r="D86" s="1259"/>
      <c r="E86" s="1254">
        <v>5.0999999999999996</v>
      </c>
      <c r="F86" s="1254">
        <v>3.1</v>
      </c>
      <c r="G86" s="1255" t="s">
        <v>15</v>
      </c>
      <c r="H86" s="1256"/>
      <c r="I86" s="1241"/>
      <c r="J86" s="1241"/>
      <c r="K86" s="1257" t="s">
        <v>15</v>
      </c>
      <c r="L86" s="822">
        <f t="shared" ref="L86:M86" si="23">L49</f>
        <v>189480</v>
      </c>
      <c r="M86" s="822">
        <f t="shared" si="23"/>
        <v>160554</v>
      </c>
      <c r="N86" s="822">
        <f>N49</f>
        <v>105900</v>
      </c>
      <c r="O86" s="1234"/>
      <c r="P86" s="1234"/>
      <c r="Q86" s="1234"/>
      <c r="R86" s="1024"/>
    </row>
    <row r="87" spans="1:18" ht="15" customHeight="1">
      <c r="A87" s="1117" t="s">
        <v>1917</v>
      </c>
      <c r="B87" s="177" t="s">
        <v>1927</v>
      </c>
      <c r="C87" s="809" t="str">
        <f>LEFT(D87,FIND("/",D87,1)-1)</f>
        <v>AUD-85UX4RPH8</v>
      </c>
      <c r="D87" s="1260" t="str">
        <f>VLOOKUP($A87,'КРАТКИЙ ПРАЙС СПЛИТЫ'!$A:$M,2,0)</f>
        <v>AUD-85UX4RPH8/AUW-85U6RZ8</v>
      </c>
      <c r="E87" s="1244" t="str">
        <f>VLOOKUP($A87,'КРАТКИЙ ПРАЙС СПЛИТЫ'!$A:$M,3,0)</f>
        <v>23,00 (7,50-24,50)</v>
      </c>
      <c r="F87" s="1244" t="str">
        <f>VLOOKUP($A87,'КРАТКИЙ ПРАЙС СПЛИТЫ'!$A:$M,4,0)</f>
        <v>25,00 (6,50-27,50)</v>
      </c>
      <c r="G87" s="1245" t="str">
        <f>VLOOKUP($A87,'КРАТКИЙ ПРАЙС СПЛИТЫ'!$A:$M,5,0)</f>
        <v>A+/A</v>
      </c>
      <c r="H87" s="1246" t="str">
        <f>VLOOKUP($A87,'КРАТКИЙ ПРАЙС СПЛИТЫ'!$A:$M,6,0)</f>
        <v>52/55/58</v>
      </c>
      <c r="I87" s="1247" t="str">
        <f>VLOOKUP($A87,'КРАТКИЙ ПРАЙС СПЛИТЫ'!$A:$M,7,0)</f>
        <v>1400×420×858</v>
      </c>
      <c r="J87" s="1247" t="str">
        <f>VLOOKUP($A87,'КРАТКИЙ ПРАЙС СПЛИТЫ'!$A:$M,8,0)</f>
        <v>1100×1650×390</v>
      </c>
      <c r="K87" s="1249" t="str">
        <f>VLOOKUP($A87,'КРАТКИЙ ПРАЙС СПЛИТЫ'!$A:$M,9,0)</f>
        <v>84,0 / 140,0</v>
      </c>
      <c r="L87" s="812">
        <f>O87*0.4</f>
        <v>222880</v>
      </c>
      <c r="M87" s="812">
        <f>P87*0.4</f>
        <v>188876</v>
      </c>
      <c r="N87" s="812">
        <f>Q87*0.4</f>
        <v>124160</v>
      </c>
      <c r="O87" s="1250">
        <f>VLOOKUP($A87,'КРАТКИЙ ПРАЙС СПЛИТЫ'!$A:$M,10,0)</f>
        <v>557200</v>
      </c>
      <c r="P87" s="1250">
        <f>VLOOKUP($A87,'КРАТКИЙ ПРАЙС СПЛИТЫ'!$A:$M,11,0)</f>
        <v>472190</v>
      </c>
      <c r="Q87" s="1250">
        <f>VLOOKUP($A87,'КРАТКИЙ ПРАЙС СПЛИТЫ'!$A:$M,12,0)</f>
        <v>310400</v>
      </c>
      <c r="R87" s="1024">
        <f>Q87*(1-1*'Скидка '!D$8)</f>
        <v>310400</v>
      </c>
    </row>
    <row r="88" spans="1:18" ht="15" customHeight="1">
      <c r="A88" s="1205"/>
      <c r="B88" s="177" t="s">
        <v>1928</v>
      </c>
      <c r="C88" s="809" t="str">
        <f>RIGHT(D87,LEN(D87)-FIND("/",D87,1))</f>
        <v>AUW-85U6RZ8</v>
      </c>
      <c r="D88" s="1261"/>
      <c r="E88" s="1244">
        <v>5.0999999999999996</v>
      </c>
      <c r="F88" s="1244">
        <v>3.1</v>
      </c>
      <c r="G88" s="1245" t="s">
        <v>15</v>
      </c>
      <c r="H88" s="1246"/>
      <c r="I88" s="1248"/>
      <c r="J88" s="1248"/>
      <c r="K88" s="1249" t="s">
        <v>15</v>
      </c>
      <c r="L88" s="812">
        <f>O87-L87</f>
        <v>334320</v>
      </c>
      <c r="M88" s="812">
        <f>P87-M87</f>
        <v>283314</v>
      </c>
      <c r="N88" s="812">
        <f>Q87-N87</f>
        <v>186240</v>
      </c>
      <c r="O88" s="1251"/>
      <c r="P88" s="1251"/>
      <c r="Q88" s="1251"/>
      <c r="R88" s="1024"/>
    </row>
    <row r="89" spans="1:18" ht="16.5" customHeight="1">
      <c r="C89" s="236" t="s">
        <v>1212</v>
      </c>
      <c r="D89" s="249"/>
      <c r="E89" s="250"/>
      <c r="F89" s="273"/>
      <c r="G89" s="273"/>
      <c r="H89" s="305"/>
      <c r="I89" s="251"/>
      <c r="J89" s="251"/>
      <c r="K89" s="185"/>
      <c r="L89" s="622"/>
      <c r="M89" s="622"/>
      <c r="N89" s="622"/>
      <c r="O89" s="185"/>
      <c r="P89" s="185"/>
      <c r="Q89" s="185"/>
      <c r="R89" s="250"/>
    </row>
    <row r="90" spans="1:18" ht="16.5" customHeight="1">
      <c r="C90" s="260"/>
      <c r="D90" s="260"/>
      <c r="E90" s="260"/>
      <c r="F90" s="311"/>
      <c r="G90" s="500"/>
      <c r="H90" s="245"/>
      <c r="I90" s="501"/>
      <c r="J90" s="501"/>
      <c r="K90" s="186"/>
      <c r="L90" s="621"/>
      <c r="M90" s="621"/>
      <c r="N90" s="621"/>
      <c r="O90" s="186"/>
      <c r="P90" s="186"/>
      <c r="Q90" s="186"/>
      <c r="R90" s="187"/>
    </row>
    <row r="91" spans="1:18" ht="16.5" customHeight="1">
      <c r="C91" s="260"/>
      <c r="D91" s="260"/>
      <c r="E91" s="260"/>
      <c r="F91" s="329" t="s">
        <v>1203</v>
      </c>
      <c r="G91" s="329"/>
      <c r="H91" s="329"/>
      <c r="I91" s="501" t="s">
        <v>1202</v>
      </c>
      <c r="J91" s="501"/>
      <c r="K91" s="251"/>
      <c r="L91" s="626"/>
      <c r="M91" s="626"/>
      <c r="N91" s="626"/>
      <c r="O91" s="251"/>
      <c r="P91" s="251"/>
      <c r="Q91" s="251"/>
      <c r="R91" s="187"/>
    </row>
    <row r="92" spans="1:18" ht="16.5" customHeight="1">
      <c r="C92" s="260"/>
      <c r="D92" s="260"/>
      <c r="E92" s="260"/>
      <c r="F92" s="329" t="s">
        <v>1213</v>
      </c>
      <c r="G92" s="329"/>
      <c r="H92" s="329"/>
      <c r="I92" s="366" t="s">
        <v>40</v>
      </c>
      <c r="J92" s="366"/>
      <c r="K92" s="251"/>
      <c r="L92" s="626"/>
      <c r="M92" s="626"/>
      <c r="N92" s="626"/>
      <c r="O92" s="251"/>
      <c r="P92" s="251"/>
      <c r="Q92" s="251"/>
      <c r="R92" s="187"/>
    </row>
    <row r="93" spans="1:18" ht="16.5" customHeight="1">
      <c r="C93" s="260"/>
      <c r="D93" s="260"/>
      <c r="E93" s="260"/>
      <c r="F93" s="329" t="s">
        <v>1205</v>
      </c>
      <c r="G93" s="329"/>
      <c r="H93" s="329"/>
      <c r="I93" s="366" t="s">
        <v>1206</v>
      </c>
      <c r="J93" s="366"/>
      <c r="K93" s="251"/>
      <c r="L93" s="626"/>
      <c r="M93" s="626"/>
      <c r="N93" s="626"/>
      <c r="O93" s="251"/>
      <c r="P93" s="251"/>
      <c r="Q93" s="251"/>
      <c r="R93" s="187"/>
    </row>
    <row r="94" spans="1:18" ht="16.5" customHeight="1">
      <c r="C94" s="260"/>
      <c r="D94" s="260"/>
      <c r="E94" s="260"/>
      <c r="F94" s="329" t="s">
        <v>41</v>
      </c>
      <c r="G94" s="329"/>
      <c r="H94" s="329"/>
      <c r="I94" s="366" t="s">
        <v>862</v>
      </c>
      <c r="J94" s="366"/>
      <c r="K94" s="509"/>
      <c r="L94" s="509"/>
      <c r="M94" s="626"/>
      <c r="N94" s="626"/>
      <c r="O94" s="251"/>
      <c r="P94" s="251"/>
      <c r="Q94" s="251"/>
      <c r="R94" s="187"/>
    </row>
    <row r="95" spans="1:18" ht="16.5" customHeight="1">
      <c r="C95" s="260"/>
      <c r="D95" s="260"/>
      <c r="E95" s="260"/>
      <c r="F95" s="329" t="s">
        <v>1207</v>
      </c>
      <c r="G95" s="329"/>
      <c r="H95" s="329"/>
      <c r="I95" s="366" t="s">
        <v>863</v>
      </c>
      <c r="J95" s="366"/>
      <c r="K95" s="509"/>
      <c r="L95" s="509"/>
      <c r="M95" s="800"/>
      <c r="N95" s="800"/>
      <c r="O95" s="801"/>
      <c r="P95" s="801"/>
      <c r="Q95" s="251"/>
      <c r="R95" s="187"/>
    </row>
    <row r="96" spans="1:18" ht="16.5" customHeight="1">
      <c r="C96" s="262"/>
      <c r="D96" s="262"/>
      <c r="E96" s="262"/>
      <c r="F96" s="329"/>
      <c r="G96" s="329"/>
      <c r="H96" s="329"/>
      <c r="I96" s="366"/>
      <c r="J96" s="366"/>
      <c r="K96" s="802"/>
      <c r="L96" s="803"/>
      <c r="M96" s="804"/>
      <c r="N96" s="804"/>
      <c r="O96" s="805"/>
      <c r="P96" s="805"/>
      <c r="Q96" s="259"/>
      <c r="R96" s="806"/>
    </row>
    <row r="97" spans="1:18" ht="15" customHeight="1">
      <c r="A97" s="1117" t="s">
        <v>1431</v>
      </c>
      <c r="B97" s="161" t="s">
        <v>1334</v>
      </c>
      <c r="C97" s="405" t="str">
        <f>LEFT(D97,FIND("/",D97,1)-1)</f>
        <v>AVT-24UR4RB8</v>
      </c>
      <c r="D97" s="1225" t="str">
        <f>VLOOKUP($A97,'КРАТКИЙ ПРАЙС СПЛИТЫ'!$A:$M,2,0)</f>
        <v>AVT-24UR4RB8/AUW-24U4RJ7</v>
      </c>
      <c r="E97" s="1048" t="str">
        <f>VLOOKUP($A97,'КРАТКИЙ ПРАЙС СПЛИТЫ'!$A:$M,3,0)</f>
        <v>7,00 (2,00-8,50)</v>
      </c>
      <c r="F97" s="1048" t="str">
        <f>VLOOKUP($A97,'КРАТКИЙ ПРАЙС СПЛИТЫ'!$A:$M,4,0)</f>
        <v>8,00 (2,00-9,50)</v>
      </c>
      <c r="G97" s="1049" t="str">
        <f>VLOOKUP($A97,'КРАТКИЙ ПРАЙС СПЛИТЫ'!$A:$M,5,0)</f>
        <v>A++ / A+</v>
      </c>
      <c r="H97" s="1029" t="str">
        <f>VLOOKUP($A97,'КРАТКИЙ ПРАЙС СПЛИТЫ'!$A:$M,6,0)</f>
        <v>42/46/50</v>
      </c>
      <c r="I97" s="1168" t="str">
        <f>VLOOKUP($A97,'КРАТКИЙ ПРАЙС СПЛИТЫ'!$A:$M,7,0)</f>
        <v>1285×680×230</v>
      </c>
      <c r="J97" s="1168" t="str">
        <f>VLOOKUP($A97,'КРАТКИЙ ПРАЙС СПЛИТЫ'!$A:$M,8,0)</f>
        <v>860×670×310</v>
      </c>
      <c r="K97" s="1030" t="str">
        <f>VLOOKUP($A97,'КРАТКИЙ ПРАЙС СПЛИТЫ'!$A:$M,9,0)</f>
        <v>37,0 / 44,5</v>
      </c>
      <c r="L97" s="761">
        <f>'FREE MATCH'!K181</f>
        <v>79200</v>
      </c>
      <c r="M97" s="761">
        <f>'FREE MATCH'!L181</f>
        <v>67090</v>
      </c>
      <c r="N97" s="761">
        <f>'FREE MATCH'!M181</f>
        <v>44100</v>
      </c>
      <c r="O97" s="1345">
        <f>VLOOKUP($A97,'КРАТКИЙ ПРАЙС СПЛИТЫ'!$A:$M,10,0)</f>
        <v>166000</v>
      </c>
      <c r="P97" s="1345">
        <f>VLOOKUP($A97,'КРАТКИЙ ПРАЙС СПЛИТЫ'!$A:$M,11,0)</f>
        <v>140690</v>
      </c>
      <c r="Q97" s="1345">
        <f>VLOOKUP($A97,'КРАТКИЙ ПРАЙС СПЛИТЫ'!$A:$M,12,0)</f>
        <v>92400</v>
      </c>
      <c r="R97" s="1024">
        <f>Q97*(1-1*'Скидка '!D$8)</f>
        <v>92400</v>
      </c>
    </row>
    <row r="98" spans="1:18" ht="15" customHeight="1">
      <c r="A98" s="1117"/>
      <c r="B98" s="161" t="s">
        <v>1339</v>
      </c>
      <c r="C98" s="405" t="str">
        <f>RIGHT(D97,LEN(D97)-FIND("/",D97,1))</f>
        <v>AUW-24U4RJ7</v>
      </c>
      <c r="D98" s="1226"/>
      <c r="E98" s="1048">
        <v>3.1</v>
      </c>
      <c r="F98" s="1048">
        <v>3.1</v>
      </c>
      <c r="G98" s="1049" t="s">
        <v>15</v>
      </c>
      <c r="H98" s="1029"/>
      <c r="I98" s="1020"/>
      <c r="J98" s="1020"/>
      <c r="K98" s="1030" t="s">
        <v>15</v>
      </c>
      <c r="L98" s="761">
        <f t="shared" ref="L98:M98" si="24">L65</f>
        <v>86800</v>
      </c>
      <c r="M98" s="761">
        <f t="shared" si="24"/>
        <v>73600</v>
      </c>
      <c r="N98" s="761">
        <f>N65</f>
        <v>48300</v>
      </c>
      <c r="O98" s="1346"/>
      <c r="P98" s="1346"/>
      <c r="Q98" s="1346"/>
      <c r="R98" s="1024"/>
    </row>
    <row r="99" spans="1:18" ht="15" customHeight="1">
      <c r="A99" s="1117" t="s">
        <v>1432</v>
      </c>
      <c r="B99" s="177" t="s">
        <v>1335</v>
      </c>
      <c r="C99" s="405" t="str">
        <f>LEFT(D99,FIND("/",D99,1)-1)</f>
        <v>AUV-36UR4RC8</v>
      </c>
      <c r="D99" s="1222" t="str">
        <f>VLOOKUP($A99,'КРАТКИЙ ПРАЙС СПЛИТЫ'!$A:$M,2,0)</f>
        <v>AUV-36UR4RC8/AUW-36U4RK7</v>
      </c>
      <c r="E99" s="1042" t="str">
        <f>VLOOKUP($A99,'КРАТКИЙ ПРАЙС СПЛИТЫ'!$A:$M,3,0)</f>
        <v>9,50 (2,70-12,00)</v>
      </c>
      <c r="F99" s="1042" t="str">
        <f>VLOOKUP($A99,'КРАТКИЙ ПРАЙС СПЛИТЫ'!$A:$M,4,0)</f>
        <v>11,00 (2,70-13,00)</v>
      </c>
      <c r="G99" s="1043" t="str">
        <f>VLOOKUP($A99,'КРАТКИЙ ПРАЙС СПЛИТЫ'!$A:$M,5,0)</f>
        <v>A++ / A+</v>
      </c>
      <c r="H99" s="1036" t="str">
        <f>VLOOKUP($A99,'КРАТКИЙ ПРАЙС СПЛИТЫ'!$A:$M,6,0)</f>
        <v>48/51/56</v>
      </c>
      <c r="I99" s="1167" t="str">
        <f>VLOOKUP($A99,'КРАТКИЙ ПРАЙС СПЛИТЫ'!$A:$M,7,0)</f>
        <v>1580×680×230</v>
      </c>
      <c r="J99" s="1167" t="str">
        <f>VLOOKUP($A99,'КРАТКИЙ ПРАЙС СПЛИТЫ'!$A:$M,8,0)</f>
        <v>900×750×340</v>
      </c>
      <c r="K99" s="1037" t="str">
        <f>VLOOKUP($A99,'КРАТКИЙ ПРАЙС СПЛИТЫ'!$A:$M,9,0)</f>
        <v>46,0 / 55,0</v>
      </c>
      <c r="L99" s="763">
        <f>O99-L100</f>
        <v>90500</v>
      </c>
      <c r="M99" s="763">
        <f>P99-M100</f>
        <v>76716</v>
      </c>
      <c r="N99" s="763">
        <f>Q99-N100</f>
        <v>51660</v>
      </c>
      <c r="O99" s="1220">
        <f>VLOOKUP($A99,'КРАТКИЙ ПРАЙС СПЛИТЫ'!$A:$M,10,0)</f>
        <v>236900</v>
      </c>
      <c r="P99" s="1220">
        <f>VLOOKUP($A99,'КРАТКИЙ ПРАЙС СПЛИТЫ'!$A:$M,11,0)</f>
        <v>200790</v>
      </c>
      <c r="Q99" s="1220">
        <f>VLOOKUP($A99,'КРАТКИЙ ПРАЙС СПЛИТЫ'!$A:$M,12,0)</f>
        <v>133500</v>
      </c>
      <c r="R99" s="1024">
        <f>Q99*(1-1*'Скидка '!D$8)</f>
        <v>133500</v>
      </c>
    </row>
    <row r="100" spans="1:18" ht="15" customHeight="1">
      <c r="A100" s="1117"/>
      <c r="B100" s="177" t="s">
        <v>1340</v>
      </c>
      <c r="C100" s="405" t="str">
        <f>RIGHT(D99,LEN(D99)-FIND("/",D99,1))</f>
        <v>AUW-36U4RK7</v>
      </c>
      <c r="D100" s="1223"/>
      <c r="E100" s="1042">
        <v>4.0999999999999996</v>
      </c>
      <c r="F100" s="1042">
        <v>3.1</v>
      </c>
      <c r="G100" s="1043" t="s">
        <v>15</v>
      </c>
      <c r="H100" s="1036"/>
      <c r="I100" s="1360"/>
      <c r="J100" s="1360"/>
      <c r="K100" s="1037" t="s">
        <v>15</v>
      </c>
      <c r="L100" s="763">
        <f>L67</f>
        <v>146400</v>
      </c>
      <c r="M100" s="763">
        <f>M67</f>
        <v>124074</v>
      </c>
      <c r="N100" s="763">
        <f>N67</f>
        <v>81840</v>
      </c>
      <c r="O100" s="1221"/>
      <c r="P100" s="1221"/>
      <c r="Q100" s="1221"/>
      <c r="R100" s="1024"/>
    </row>
    <row r="101" spans="1:18" ht="15" customHeight="1">
      <c r="A101" s="1117" t="s">
        <v>1435</v>
      </c>
      <c r="B101" s="161" t="s">
        <v>1336</v>
      </c>
      <c r="C101" s="405" t="str">
        <f>LEFT(D101,FIND("/",D101,1)-1)</f>
        <v>AUV-48UR4RC8</v>
      </c>
      <c r="D101" s="1225" t="str">
        <f>VLOOKUP($A101,'КРАТКИЙ ПРАЙС СПЛИТЫ'!$A:$M,2,0)</f>
        <v>AUV-48UR4RC8/AUW-48U6RN8</v>
      </c>
      <c r="E101" s="1048" t="str">
        <f>VLOOKUP($A101,'КРАТКИЙ ПРАЙС СПЛИТЫ'!$A:$M,3,0)</f>
        <v>13,50 (4,40-15,40)</v>
      </c>
      <c r="F101" s="1048" t="str">
        <f>VLOOKUP($A101,'КРАТКИЙ ПРАЙС СПЛИТЫ'!$A:$M,4,0)</f>
        <v>16,00 (3,80-17,00)</v>
      </c>
      <c r="G101" s="1049" t="str">
        <f>VLOOKUP($A101,'КРАТКИЙ ПРАЙС СПЛИТЫ'!$A:$M,5,0)</f>
        <v>A+ / A+</v>
      </c>
      <c r="H101" s="1029" t="str">
        <f>VLOOKUP($A101,'КРАТКИЙ ПРАЙС СПЛИТЫ'!$A:$M,6,0)</f>
        <v>48/51/56</v>
      </c>
      <c r="I101" s="1168" t="str">
        <f>VLOOKUP($A101,'КРАТКИЙ ПРАЙС СПЛИТЫ'!$A:$M,7,0)</f>
        <v>1580×680×230</v>
      </c>
      <c r="J101" s="1168" t="str">
        <f>VLOOKUP($A101,'КРАТКИЙ ПРАЙС СПЛИТЫ'!$A:$M,8,0)</f>
        <v>900×1170×320</v>
      </c>
      <c r="K101" s="1030" t="str">
        <f>VLOOKUP($A101,'КРАТКИЙ ПРАЙС СПЛИТЫ'!$A:$M,9,0)</f>
        <v>46,0 / 83,0</v>
      </c>
      <c r="L101" s="761">
        <f>O101-L102</f>
        <v>108180</v>
      </c>
      <c r="M101" s="761">
        <f>P101-M102</f>
        <v>91736</v>
      </c>
      <c r="N101" s="761">
        <f>Q101-N102</f>
        <v>61720</v>
      </c>
      <c r="O101" s="1345">
        <f>VLOOKUP($A101,'КРАТКИЙ ПРАЙС СПЛИТЫ'!$A:$M,10,0)</f>
        <v>283500</v>
      </c>
      <c r="P101" s="1345">
        <f>VLOOKUP($A101,'КРАТКИЙ ПРАЙС СПЛИТЫ'!$A:$M,11,0)</f>
        <v>240290</v>
      </c>
      <c r="Q101" s="1345">
        <f>VLOOKUP($A101,'КРАТКИЙ ПРАЙС СПЛИТЫ'!$A:$M,12,0)</f>
        <v>159700</v>
      </c>
      <c r="R101" s="1024">
        <f>Q101*(1-1*'Скидка '!D$8)</f>
        <v>159700</v>
      </c>
    </row>
    <row r="102" spans="1:18" ht="15" customHeight="1">
      <c r="A102" s="1117"/>
      <c r="B102" s="161" t="s">
        <v>1341</v>
      </c>
      <c r="C102" s="405" t="str">
        <f>RIGHT(D101,LEN(D101)-FIND("/",D101,1))</f>
        <v>AUW-48U6RN8</v>
      </c>
      <c r="D102" s="1226"/>
      <c r="E102" s="1048">
        <v>5.0999999999999996</v>
      </c>
      <c r="F102" s="1048">
        <v>3.1</v>
      </c>
      <c r="G102" s="1049" t="s">
        <v>15</v>
      </c>
      <c r="H102" s="1029"/>
      <c r="I102" s="1020"/>
      <c r="J102" s="1020"/>
      <c r="K102" s="1030" t="s">
        <v>15</v>
      </c>
      <c r="L102" s="761">
        <f>L69</f>
        <v>175320</v>
      </c>
      <c r="M102" s="761">
        <f>M69</f>
        <v>148554</v>
      </c>
      <c r="N102" s="761">
        <f>N69</f>
        <v>97980</v>
      </c>
      <c r="O102" s="1346"/>
      <c r="P102" s="1346"/>
      <c r="Q102" s="1346"/>
      <c r="R102" s="1024"/>
    </row>
    <row r="103" spans="1:18" ht="15" customHeight="1">
      <c r="A103" s="1117" t="s">
        <v>1533</v>
      </c>
      <c r="B103" s="161" t="s">
        <v>1534</v>
      </c>
      <c r="C103" s="405" t="str">
        <f>LEFT(D103,FIND("/",D103,1)-1)</f>
        <v>AUV-60UR4RC8</v>
      </c>
      <c r="D103" s="1222" t="str">
        <f>VLOOKUP($A103,'КРАТКИЙ ПРАЙС СПЛИТЫ'!$A:$M,2,0)</f>
        <v>AUV-60UR4RC8/AUW-60U6RW8</v>
      </c>
      <c r="E103" s="1042" t="str">
        <f>VLOOKUP($A103,'КРАТКИЙ ПРАЙС СПЛИТЫ'!$A:$M,3,0)</f>
        <v>16,00 (5,00-18,00)</v>
      </c>
      <c r="F103" s="1042" t="str">
        <f>VLOOKUP($A103,'КРАТКИЙ ПРАЙС СПЛИТЫ'!$A:$M,4,0)</f>
        <v>17,50 (5,00-21,00)</v>
      </c>
      <c r="G103" s="1043" t="str">
        <f>VLOOKUP($A103,'КРАТКИЙ ПРАЙС СПЛИТЫ'!$A:$M,5,0)</f>
        <v>A+ / A</v>
      </c>
      <c r="H103" s="1036" t="str">
        <f>VLOOKUP($A103,'КРАТКИЙ ПРАЙС СПЛИТЫ'!$A:$M,6,0)</f>
        <v>49/52/57</v>
      </c>
      <c r="I103" s="1167" t="str">
        <f>VLOOKUP($A103,'КРАТКИЙ ПРАЙС СПЛИТЫ'!$A:$M,7,0)</f>
        <v>1580×680×230</v>
      </c>
      <c r="J103" s="1167" t="str">
        <f>VLOOKUP($A103,'КРАТКИЙ ПРАЙС СПЛИТЫ'!$A:$M,8,0)</f>
        <v>1100×875×450</v>
      </c>
      <c r="K103" s="1037" t="str">
        <f>VLOOKUP($A103,'КРАТКИЙ ПРАЙС СПЛИТЫ'!$A:$M,9,0)</f>
        <v>46,0 / 109,0</v>
      </c>
      <c r="L103" s="763">
        <f>O103-L104</f>
        <v>111920</v>
      </c>
      <c r="M103" s="763">
        <f>P103-M104</f>
        <v>94836</v>
      </c>
      <c r="N103" s="763">
        <f>Q103-N104</f>
        <v>62000</v>
      </c>
      <c r="O103" s="1220">
        <f>VLOOKUP($A103,'КРАТКИЙ ПРАЙС СПЛИТЫ'!$A:$M,10,0)</f>
        <v>301400</v>
      </c>
      <c r="P103" s="1220">
        <f>VLOOKUP($A103,'КРАТКИЙ ПРАЙС СПЛИТЫ'!$A:$M,11,0)</f>
        <v>255390</v>
      </c>
      <c r="Q103" s="1220">
        <f>VLOOKUP($A103,'КРАТКИЙ ПРАЙС СПЛИТЫ'!$A:$M,12,0)</f>
        <v>167900</v>
      </c>
      <c r="R103" s="1024">
        <f>Q103*(1-1*'Скидка '!D$8)</f>
        <v>167900</v>
      </c>
    </row>
    <row r="104" spans="1:18" ht="15" customHeight="1">
      <c r="A104" s="1117"/>
      <c r="B104" s="161" t="s">
        <v>1530</v>
      </c>
      <c r="C104" s="405" t="str">
        <f>RIGHT(D103,LEN(D103)-FIND("/",D103,1))</f>
        <v>AUW-60U6RW8</v>
      </c>
      <c r="D104" s="1223"/>
      <c r="E104" s="1042">
        <v>5.0999999999999996</v>
      </c>
      <c r="F104" s="1042">
        <v>3.1</v>
      </c>
      <c r="G104" s="1043" t="s">
        <v>15</v>
      </c>
      <c r="H104" s="1036"/>
      <c r="I104" s="1360"/>
      <c r="J104" s="1360"/>
      <c r="K104" s="1037" t="s">
        <v>15</v>
      </c>
      <c r="L104" s="763">
        <f>L71</f>
        <v>189480</v>
      </c>
      <c r="M104" s="763">
        <f>M71</f>
        <v>160554</v>
      </c>
      <c r="N104" s="763">
        <f>N71</f>
        <v>105900</v>
      </c>
      <c r="O104" s="1221"/>
      <c r="P104" s="1221"/>
      <c r="Q104" s="1221"/>
      <c r="R104" s="1024"/>
    </row>
    <row r="105" spans="1:18" ht="12.75" customHeight="1">
      <c r="A105" s="733"/>
      <c r="B105" s="161"/>
      <c r="C105" s="681" t="s">
        <v>1677</v>
      </c>
      <c r="D105" s="815"/>
      <c r="E105" s="766"/>
      <c r="F105" s="766"/>
      <c r="G105" s="721"/>
      <c r="H105" s="706"/>
      <c r="I105" s="817"/>
      <c r="J105" s="817"/>
      <c r="K105" s="722"/>
      <c r="L105" s="763"/>
      <c r="M105" s="763"/>
      <c r="N105" s="763"/>
      <c r="O105" s="814"/>
      <c r="P105" s="814"/>
      <c r="Q105" s="814"/>
      <c r="R105" s="107"/>
    </row>
    <row r="106" spans="1:18" ht="15" customHeight="1">
      <c r="A106" s="1235" t="s">
        <v>1971</v>
      </c>
      <c r="B106" s="161" t="s">
        <v>2013</v>
      </c>
      <c r="C106" s="809" t="str">
        <f>LEFT(D106,FIND("/",D106,1)-1)</f>
        <v>AVT-24UR4RB8</v>
      </c>
      <c r="D106" s="1242" t="str">
        <f>VLOOKUP($A106,'КРАТКИЙ ПРАЙС СПЛИТЫ'!$A:$M,2,0)</f>
        <v>AVT-24UR4RB8/AUW-24U4RJ7 WI-FI</v>
      </c>
      <c r="E106" s="1244" t="str">
        <f>VLOOKUP($A106,'КРАТКИЙ ПРАЙС СПЛИТЫ'!$A:$M,3,0)</f>
        <v>7,00 (2,00-8,50)</v>
      </c>
      <c r="F106" s="1244" t="str">
        <f>VLOOKUP($A106,'КРАТКИЙ ПРАЙС СПЛИТЫ'!$A:$M,4,0)</f>
        <v>8,00 (2,00-9,50)</v>
      </c>
      <c r="G106" s="1245" t="str">
        <f>VLOOKUP($A106,'КРАТКИЙ ПРАЙС СПЛИТЫ'!$A:$M,5,0)</f>
        <v>A++ / A+</v>
      </c>
      <c r="H106" s="1246" t="str">
        <f>VLOOKUP($A106,'КРАТКИЙ ПРАЙС СПЛИТЫ'!$A:$M,6,0)</f>
        <v>42/46/50</v>
      </c>
      <c r="I106" s="1247" t="str">
        <f>VLOOKUP($A106,'КРАТКИЙ ПРАЙС СПЛИТЫ'!$A:$M,7,0)</f>
        <v>1285×680×230</v>
      </c>
      <c r="J106" s="1247" t="str">
        <f>VLOOKUP($A106,'КРАТКИЙ ПРАЙС СПЛИТЫ'!$A:$M,8,0)</f>
        <v>860×670×310</v>
      </c>
      <c r="K106" s="1249" t="str">
        <f>VLOOKUP($A106,'КРАТКИЙ ПРАЙС СПЛИТЫ'!$A:$M,9,0)</f>
        <v>37,0 / 44,5</v>
      </c>
      <c r="L106" s="812">
        <f>'FREE MATCH'!K183</f>
        <v>81400</v>
      </c>
      <c r="M106" s="812">
        <f>'FREE MATCH'!L183</f>
        <v>68990</v>
      </c>
      <c r="N106" s="812">
        <f>'FREE MATCH'!M183</f>
        <v>45300</v>
      </c>
      <c r="O106" s="1250">
        <f>VLOOKUP($A106,'КРАТКИЙ ПРАЙС СПЛИТЫ'!$A:$M,10,0)</f>
        <v>168200</v>
      </c>
      <c r="P106" s="1250">
        <f>VLOOKUP($A106,'КРАТКИЙ ПРАЙС СПЛИТЫ'!$A:$M,11,0)</f>
        <v>142590</v>
      </c>
      <c r="Q106" s="1250">
        <f>VLOOKUP($A106,'КРАТКИЙ ПРАЙС СПЛИТЫ'!$A:$M,12,0)</f>
        <v>93600</v>
      </c>
      <c r="R106" s="1024">
        <f>Q106*(1-1*'Скидка '!D$8)</f>
        <v>93600</v>
      </c>
    </row>
    <row r="107" spans="1:18" ht="15" customHeight="1">
      <c r="A107" s="1117"/>
      <c r="B107" s="161" t="s">
        <v>1339</v>
      </c>
      <c r="C107" s="809" t="str">
        <f>C98</f>
        <v>AUW-24U4RJ7</v>
      </c>
      <c r="D107" s="1243"/>
      <c r="E107" s="1244">
        <v>3.1</v>
      </c>
      <c r="F107" s="1244">
        <v>3.1</v>
      </c>
      <c r="G107" s="1245" t="s">
        <v>15</v>
      </c>
      <c r="H107" s="1246"/>
      <c r="I107" s="1248"/>
      <c r="J107" s="1248"/>
      <c r="K107" s="1249" t="s">
        <v>15</v>
      </c>
      <c r="L107" s="812">
        <f t="shared" ref="L107:M107" si="25">L80</f>
        <v>86800</v>
      </c>
      <c r="M107" s="812">
        <f t="shared" si="25"/>
        <v>73600</v>
      </c>
      <c r="N107" s="812">
        <f>N80</f>
        <v>48300</v>
      </c>
      <c r="O107" s="1251"/>
      <c r="P107" s="1251"/>
      <c r="Q107" s="1251"/>
      <c r="R107" s="1024"/>
    </row>
    <row r="108" spans="1:18" ht="15" customHeight="1">
      <c r="A108" s="1235" t="s">
        <v>1973</v>
      </c>
      <c r="B108" s="161" t="s">
        <v>2029</v>
      </c>
      <c r="C108" s="819" t="str">
        <f>LEFT(D108,FIND("/",D108,1)-1)</f>
        <v>AUV-36UR4RC8</v>
      </c>
      <c r="D108" s="1252" t="str">
        <f>VLOOKUP($A108,'КРАТКИЙ ПРАЙС СПЛИТЫ'!$A:$M,2,0)</f>
        <v>AUV-36UR4RC8/AUW-36U4RK7 WI-FI</v>
      </c>
      <c r="E108" s="1254" t="str">
        <f>VLOOKUP($A108,'КРАТКИЙ ПРАЙС СПЛИТЫ'!$A:$M,3,0)</f>
        <v>9,50 (2,70-12,00)</v>
      </c>
      <c r="F108" s="1254" t="str">
        <f>VLOOKUP($A108,'КРАТКИЙ ПРАЙС СПЛИТЫ'!$A:$M,4,0)</f>
        <v>11,00 (2,70-13,00)</v>
      </c>
      <c r="G108" s="1255" t="str">
        <f>VLOOKUP($A108,'КРАТКИЙ ПРАЙС СПЛИТЫ'!$A:$M,5,0)</f>
        <v>A++ / A+</v>
      </c>
      <c r="H108" s="1256" t="str">
        <f>VLOOKUP($A108,'КРАТКИЙ ПРАЙС СПЛИТЫ'!$A:$M,6,0)</f>
        <v>48/51/56</v>
      </c>
      <c r="I108" s="1240" t="str">
        <f>VLOOKUP($A108,'КРАТКИЙ ПРАЙС СПЛИТЫ'!$A:$M,7,0)</f>
        <v>1580×680×230</v>
      </c>
      <c r="J108" s="1240" t="str">
        <f>VLOOKUP($A108,'КРАТКИЙ ПРАЙС СПЛИТЫ'!$A:$M,8,0)</f>
        <v>900×750×340</v>
      </c>
      <c r="K108" s="1257" t="str">
        <f>VLOOKUP($A108,'КРАТКИЙ ПРАЙС СПЛИТЫ'!$A:$M,9,0)</f>
        <v>46,0 / 55,0</v>
      </c>
      <c r="L108" s="822">
        <f t="shared" ref="L108:M108" si="26">O108-L109</f>
        <v>92800</v>
      </c>
      <c r="M108" s="822">
        <f t="shared" si="26"/>
        <v>78616</v>
      </c>
      <c r="N108" s="822">
        <f>Q108-N109</f>
        <v>52860</v>
      </c>
      <c r="O108" s="1233">
        <f>VLOOKUP($A108,'КРАТКИЙ ПРАЙС СПЛИТЫ'!$A:$M,10,0)</f>
        <v>239200</v>
      </c>
      <c r="P108" s="1233">
        <f>VLOOKUP($A108,'КРАТКИЙ ПРАЙС СПЛИТЫ'!$A:$M,11,0)</f>
        <v>202690</v>
      </c>
      <c r="Q108" s="1233">
        <f>VLOOKUP($A108,'КРАТКИЙ ПРАЙС СПЛИТЫ'!$A:$M,12,0)</f>
        <v>134700</v>
      </c>
      <c r="R108" s="1024">
        <f>Q108*(1-1*'Скидка '!D$8)</f>
        <v>134700</v>
      </c>
    </row>
    <row r="109" spans="1:18" ht="15" customHeight="1">
      <c r="A109" s="1117"/>
      <c r="B109" s="177" t="s">
        <v>1340</v>
      </c>
      <c r="C109" s="819" t="str">
        <f>C100</f>
        <v>AUW-36U4RK7</v>
      </c>
      <c r="D109" s="1253"/>
      <c r="E109" s="1254">
        <v>4.0999999999999996</v>
      </c>
      <c r="F109" s="1254">
        <v>3.1</v>
      </c>
      <c r="G109" s="1255" t="s">
        <v>15</v>
      </c>
      <c r="H109" s="1256"/>
      <c r="I109" s="1241"/>
      <c r="J109" s="1241"/>
      <c r="K109" s="1257" t="s">
        <v>15</v>
      </c>
      <c r="L109" s="822">
        <f t="shared" ref="L109:M109" si="27">L82</f>
        <v>146400</v>
      </c>
      <c r="M109" s="822">
        <f t="shared" si="27"/>
        <v>124074</v>
      </c>
      <c r="N109" s="822">
        <f>N82</f>
        <v>81840</v>
      </c>
      <c r="O109" s="1234"/>
      <c r="P109" s="1234"/>
      <c r="Q109" s="1234"/>
      <c r="R109" s="1024"/>
    </row>
    <row r="110" spans="1:18" ht="15" customHeight="1">
      <c r="A110" s="1235" t="s">
        <v>1975</v>
      </c>
      <c r="B110" s="177" t="s">
        <v>2030</v>
      </c>
      <c r="C110" s="809" t="str">
        <f>LEFT(D110,FIND("/",D110,1)-1)</f>
        <v>AUV-48UR4RC8</v>
      </c>
      <c r="D110" s="1242" t="str">
        <f>VLOOKUP($A110,'КРАТКИЙ ПРАЙС СПЛИТЫ'!$A:$M,2,0)</f>
        <v>AUV-48UR4RC8/AUW-48U6RN8 WI-FI</v>
      </c>
      <c r="E110" s="1244" t="str">
        <f>VLOOKUP($A110,'КРАТКИЙ ПРАЙС СПЛИТЫ'!$A:$M,3,0)</f>
        <v>13,50 (4,40-15,40)</v>
      </c>
      <c r="F110" s="1244" t="str">
        <f>VLOOKUP($A110,'КРАТКИЙ ПРАЙС СПЛИТЫ'!$A:$M,4,0)</f>
        <v>16,00 (3,80-17,00)</v>
      </c>
      <c r="G110" s="1245" t="str">
        <f>VLOOKUP($A110,'КРАТКИЙ ПРАЙС СПЛИТЫ'!$A:$M,5,0)</f>
        <v>A+ / A+</v>
      </c>
      <c r="H110" s="1246" t="str">
        <f>VLOOKUP($A110,'КРАТКИЙ ПРАЙС СПЛИТЫ'!$A:$M,6,0)</f>
        <v>48/51/56</v>
      </c>
      <c r="I110" s="1247" t="str">
        <f>VLOOKUP($A110,'КРАТКИЙ ПРАЙС СПЛИТЫ'!$A:$M,7,0)</f>
        <v>1580×680×230</v>
      </c>
      <c r="J110" s="1247" t="str">
        <f>VLOOKUP($A110,'КРАТКИЙ ПРАЙС СПЛИТЫ'!$A:$M,8,0)</f>
        <v>900×1170×320</v>
      </c>
      <c r="K110" s="1249" t="str">
        <f>VLOOKUP($A110,'КРАТКИЙ ПРАЙС СПЛИТЫ'!$A:$M,9,0)</f>
        <v>46,0 / 83,0</v>
      </c>
      <c r="L110" s="812">
        <f t="shared" ref="L110:M110" si="28">O110-L111</f>
        <v>110480</v>
      </c>
      <c r="M110" s="812">
        <f t="shared" si="28"/>
        <v>93636</v>
      </c>
      <c r="N110" s="812">
        <f>Q110-N111</f>
        <v>62920</v>
      </c>
      <c r="O110" s="1250">
        <f>VLOOKUP($A110,'КРАТКИЙ ПРАЙС СПЛИТЫ'!$A:$M,10,0)</f>
        <v>285800</v>
      </c>
      <c r="P110" s="1250">
        <f>VLOOKUP($A110,'КРАТКИЙ ПРАЙС СПЛИТЫ'!$A:$M,11,0)</f>
        <v>242190</v>
      </c>
      <c r="Q110" s="1250">
        <f>VLOOKUP($A110,'КРАТКИЙ ПРАЙС СПЛИТЫ'!$A:$M,12,0)</f>
        <v>160900</v>
      </c>
      <c r="R110" s="1024">
        <f>Q110*(1-1*'Скидка '!D$8)</f>
        <v>160900</v>
      </c>
    </row>
    <row r="111" spans="1:18" ht="15" customHeight="1">
      <c r="A111" s="1117"/>
      <c r="B111" s="161" t="s">
        <v>1341</v>
      </c>
      <c r="C111" s="809" t="str">
        <f>C102</f>
        <v>AUW-48U6RN8</v>
      </c>
      <c r="D111" s="1243"/>
      <c r="E111" s="1244">
        <v>5.0999999999999996</v>
      </c>
      <c r="F111" s="1244">
        <v>3.1</v>
      </c>
      <c r="G111" s="1245" t="s">
        <v>15</v>
      </c>
      <c r="H111" s="1246"/>
      <c r="I111" s="1248"/>
      <c r="J111" s="1248"/>
      <c r="K111" s="1249" t="s">
        <v>15</v>
      </c>
      <c r="L111" s="812">
        <f t="shared" ref="L111:M111" si="29">L84</f>
        <v>175320</v>
      </c>
      <c r="M111" s="812">
        <f t="shared" si="29"/>
        <v>148554</v>
      </c>
      <c r="N111" s="812">
        <f>N84</f>
        <v>97980</v>
      </c>
      <c r="O111" s="1251"/>
      <c r="P111" s="1251"/>
      <c r="Q111" s="1251"/>
      <c r="R111" s="1024"/>
    </row>
    <row r="112" spans="1:18" ht="15" customHeight="1">
      <c r="A112" s="1235" t="s">
        <v>1977</v>
      </c>
      <c r="B112" s="177" t="s">
        <v>2031</v>
      </c>
      <c r="C112" s="819" t="str">
        <f>LEFT(D112,FIND("/",D112,1)-1)</f>
        <v>AUV-60UR4RC8</v>
      </c>
      <c r="D112" s="1252" t="str">
        <f>VLOOKUP($A112,'КРАТКИЙ ПРАЙС СПЛИТЫ'!$A:$M,2,0)</f>
        <v>AUV-60UR4RC8/AUW-60U6RW8 WI-FI</v>
      </c>
      <c r="E112" s="1254" t="str">
        <f>VLOOKUP($A112,'КРАТКИЙ ПРАЙС СПЛИТЫ'!$A:$M,3,0)</f>
        <v>16,00 (5,00-18,00)</v>
      </c>
      <c r="F112" s="1254" t="str">
        <f>VLOOKUP($A112,'КРАТКИЙ ПРАЙС СПЛИТЫ'!$A:$M,4,0)</f>
        <v>17,50 (5,00-21,00)</v>
      </c>
      <c r="G112" s="1255" t="str">
        <f>VLOOKUP($A112,'КРАТКИЙ ПРАЙС СПЛИТЫ'!$A:$M,5,0)</f>
        <v>A+ / A</v>
      </c>
      <c r="H112" s="1256" t="str">
        <f>VLOOKUP($A112,'КРАТКИЙ ПРАЙС СПЛИТЫ'!$A:$M,6,0)</f>
        <v>49/52/57</v>
      </c>
      <c r="I112" s="1240" t="str">
        <f>VLOOKUP($A112,'КРАТКИЙ ПРАЙС СПЛИТЫ'!$A:$M,7,0)</f>
        <v>1580×680×230</v>
      </c>
      <c r="J112" s="1240" t="str">
        <f>VLOOKUP($A112,'КРАТКИЙ ПРАЙС СПЛИТЫ'!$A:$M,8,0)</f>
        <v>1100×875×450</v>
      </c>
      <c r="K112" s="1257" t="str">
        <f>VLOOKUP($A112,'КРАТКИЙ ПРАЙС СПЛИТЫ'!$A:$M,9,0)</f>
        <v>46,0 / 109,0</v>
      </c>
      <c r="L112" s="822">
        <f t="shared" ref="L112:M112" si="30">O112-L113</f>
        <v>114020</v>
      </c>
      <c r="M112" s="822">
        <f t="shared" si="30"/>
        <v>96636</v>
      </c>
      <c r="N112" s="822">
        <f>Q112-N113</f>
        <v>63200</v>
      </c>
      <c r="O112" s="1233">
        <f>VLOOKUP($A112,'КРАТКИЙ ПРАЙС СПЛИТЫ'!$A:$M,10,0)</f>
        <v>303500</v>
      </c>
      <c r="P112" s="1233">
        <f>VLOOKUP($A112,'КРАТКИЙ ПРАЙС СПЛИТЫ'!$A:$M,11,0)</f>
        <v>257190</v>
      </c>
      <c r="Q112" s="1233">
        <f>VLOOKUP($A112,'КРАТКИЙ ПРАЙС СПЛИТЫ'!$A:$M,12,0)</f>
        <v>169100</v>
      </c>
      <c r="R112" s="1024">
        <f>Q112*(1-1*'Скидка '!D$8)</f>
        <v>169100</v>
      </c>
    </row>
    <row r="113" spans="1:18" ht="15" customHeight="1">
      <c r="A113" s="1117"/>
      <c r="B113" s="161" t="s">
        <v>1530</v>
      </c>
      <c r="C113" s="819" t="str">
        <f>C104</f>
        <v>AUW-60U6RW8</v>
      </c>
      <c r="D113" s="1253"/>
      <c r="E113" s="1254">
        <v>5.0999999999999996</v>
      </c>
      <c r="F113" s="1254">
        <v>3.1</v>
      </c>
      <c r="G113" s="1255" t="s">
        <v>15</v>
      </c>
      <c r="H113" s="1256"/>
      <c r="I113" s="1241"/>
      <c r="J113" s="1241"/>
      <c r="K113" s="1257" t="s">
        <v>15</v>
      </c>
      <c r="L113" s="822">
        <f t="shared" ref="L113:M113" si="31">L86</f>
        <v>189480</v>
      </c>
      <c r="M113" s="822">
        <f t="shared" si="31"/>
        <v>160554</v>
      </c>
      <c r="N113" s="822">
        <f>N86</f>
        <v>105900</v>
      </c>
      <c r="O113" s="1234"/>
      <c r="P113" s="1234"/>
      <c r="Q113" s="1234"/>
      <c r="R113" s="1024"/>
    </row>
    <row r="114" spans="1:18" ht="15.75" customHeight="1">
      <c r="C114" s="236" t="s">
        <v>1370</v>
      </c>
      <c r="D114" s="234"/>
      <c r="E114" s="235"/>
      <c r="F114" s="368"/>
      <c r="G114" s="368"/>
      <c r="H114" s="369"/>
      <c r="I114" s="370"/>
      <c r="J114" s="370"/>
      <c r="K114" s="370"/>
      <c r="L114" s="618"/>
      <c r="M114" s="618"/>
      <c r="N114" s="618"/>
      <c r="O114" s="237"/>
      <c r="P114" s="237"/>
      <c r="Q114" s="238"/>
      <c r="R114" s="235"/>
    </row>
    <row r="115" spans="1:18" ht="15.75" customHeight="1">
      <c r="C115" s="239"/>
      <c r="D115" s="240"/>
      <c r="E115" s="241"/>
      <c r="F115" s="368"/>
      <c r="G115" s="368"/>
      <c r="H115" s="245"/>
      <c r="I115" s="243"/>
      <c r="J115" s="243"/>
      <c r="K115" s="242"/>
      <c r="L115" s="127"/>
      <c r="M115" s="127"/>
      <c r="N115" s="127"/>
      <c r="O115" s="242"/>
      <c r="P115" s="242"/>
      <c r="Q115" s="243"/>
      <c r="R115" s="244"/>
    </row>
    <row r="116" spans="1:18" ht="15.75" customHeight="1">
      <c r="C116" s="239"/>
      <c r="D116" s="240"/>
      <c r="E116" s="311" t="s">
        <v>756</v>
      </c>
      <c r="F116" s="311"/>
      <c r="G116" s="311" t="s">
        <v>811</v>
      </c>
      <c r="H116" s="112"/>
      <c r="I116" s="311"/>
      <c r="J116" s="311" t="s">
        <v>1274</v>
      </c>
      <c r="K116" s="242"/>
      <c r="L116" s="127"/>
      <c r="M116" s="127"/>
      <c r="N116" s="127"/>
      <c r="O116" s="311"/>
      <c r="P116" s="246"/>
      <c r="Q116" s="502"/>
      <c r="R116" s="502"/>
    </row>
    <row r="117" spans="1:18" ht="15.75" customHeight="1">
      <c r="C117" s="247"/>
      <c r="D117" s="247"/>
      <c r="E117" s="311" t="s">
        <v>757</v>
      </c>
      <c r="F117" s="311"/>
      <c r="G117" s="311" t="s">
        <v>119</v>
      </c>
      <c r="H117" s="112"/>
      <c r="I117" s="311"/>
      <c r="J117" s="311" t="s">
        <v>1275</v>
      </c>
      <c r="K117" s="242"/>
      <c r="L117" s="127"/>
      <c r="M117" s="127"/>
      <c r="N117" s="127"/>
      <c r="O117" s="311"/>
      <c r="P117" s="246"/>
      <c r="Q117" s="246"/>
      <c r="R117" s="246"/>
    </row>
    <row r="118" spans="1:18" ht="15.75" customHeight="1">
      <c r="C118" s="247"/>
      <c r="D118" s="247"/>
      <c r="E118" s="311" t="s">
        <v>962</v>
      </c>
      <c r="F118" s="311"/>
      <c r="G118" s="311" t="s">
        <v>812</v>
      </c>
      <c r="H118" s="112"/>
      <c r="I118" s="311"/>
      <c r="J118" s="311" t="s">
        <v>1276</v>
      </c>
      <c r="K118" s="242"/>
      <c r="L118" s="127"/>
      <c r="M118" s="127"/>
      <c r="N118" s="127"/>
      <c r="O118" s="311"/>
      <c r="P118" s="246"/>
      <c r="Q118" s="246"/>
      <c r="R118" s="246"/>
    </row>
    <row r="119" spans="1:18" ht="15.75" customHeight="1">
      <c r="C119" s="365"/>
      <c r="D119" s="365"/>
      <c r="E119" s="311" t="s">
        <v>844</v>
      </c>
      <c r="F119" s="311"/>
      <c r="G119" s="311" t="s">
        <v>813</v>
      </c>
      <c r="H119" s="112"/>
      <c r="I119" s="311"/>
      <c r="J119" s="311" t="s">
        <v>1277</v>
      </c>
      <c r="K119" s="242"/>
      <c r="L119" s="127"/>
      <c r="M119" s="127"/>
      <c r="N119" s="127"/>
      <c r="O119" s="311"/>
      <c r="P119" s="246"/>
      <c r="Q119" s="246"/>
      <c r="R119" s="246"/>
    </row>
    <row r="120" spans="1:18" ht="15.75" customHeight="1">
      <c r="C120" s="241"/>
      <c r="D120" s="241"/>
      <c r="E120" s="311" t="s">
        <v>846</v>
      </c>
      <c r="F120" s="311"/>
      <c r="G120" s="311" t="s">
        <v>809</v>
      </c>
      <c r="H120" s="112"/>
      <c r="I120" s="311"/>
      <c r="J120" s="311" t="s">
        <v>1278</v>
      </c>
      <c r="K120" s="242"/>
      <c r="L120" s="127"/>
      <c r="M120" s="127"/>
      <c r="N120" s="127"/>
      <c r="O120" s="311"/>
      <c r="P120" s="246"/>
      <c r="Q120" s="246"/>
      <c r="R120" s="246"/>
    </row>
    <row r="121" spans="1:18" ht="15.75" customHeight="1">
      <c r="C121" s="241"/>
      <c r="D121" s="241"/>
      <c r="E121" s="311" t="s">
        <v>1279</v>
      </c>
      <c r="F121" s="311"/>
      <c r="G121" s="311" t="s">
        <v>814</v>
      </c>
      <c r="H121" s="112"/>
      <c r="I121" s="311"/>
      <c r="J121" s="311" t="s">
        <v>814</v>
      </c>
      <c r="K121" s="242"/>
      <c r="L121" s="127"/>
      <c r="M121" s="127"/>
      <c r="N121" s="127"/>
      <c r="O121" s="311"/>
      <c r="P121" s="82"/>
      <c r="Q121" s="246"/>
      <c r="R121" s="246"/>
    </row>
    <row r="122" spans="1:18" ht="15" customHeight="1">
      <c r="A122" s="1117" t="s">
        <v>1193</v>
      </c>
      <c r="B122" s="177" t="s">
        <v>581</v>
      </c>
      <c r="C122" s="612" t="str">
        <f>LEFT(D122,FIND("/",D122,1)-1)</f>
        <v>AKT-09UR4RK8</v>
      </c>
      <c r="D122" s="1225" t="str">
        <f>VLOOKUP($A122,'КРАТКИЙ ПРАЙС СПЛИТЫ'!$A:$M,2,0)</f>
        <v>AKT-09UR4RK8/AUW-09U4RS8</v>
      </c>
      <c r="E122" s="1048" t="str">
        <f>VLOOKUP($A122,'КРАТКИЙ ПРАЙС СПЛИТЫ'!$A:$M,3,0)</f>
        <v>2,60 (1,30-3,60)</v>
      </c>
      <c r="F122" s="1048" t="str">
        <f>VLOOKUP($A122,'КРАТКИЙ ПРАЙС СПЛИТЫ'!$A:$M,4,0)</f>
        <v>3,20 (1,30-4,00)</v>
      </c>
      <c r="G122" s="1049" t="str">
        <f>VLOOKUP($A122,'КРАТКИЙ ПРАЙС СПЛИТЫ'!$A:$M,5,0)</f>
        <v>A++ / A+</v>
      </c>
      <c r="H122" s="1029" t="str">
        <f>VLOOKUP($A122,'КРАТКИЙ ПРАЙС СПЛИТЫ'!$A:$M,6,0)</f>
        <v>33/35/40</v>
      </c>
      <c r="I122" s="1168" t="str">
        <f>VLOOKUP($A122,'КРАТКИЙ ПРАЙС СПЛИТЫ'!$A:$M,7,0)</f>
        <v>700×630×220</v>
      </c>
      <c r="J122" s="1168" t="str">
        <f>VLOOKUP($A122,'КРАТКИЙ ПРАЙС СПЛИТЫ'!$A:$M,8,0)</f>
        <v>810×580×280</v>
      </c>
      <c r="K122" s="1030" t="str">
        <f>VLOOKUP($A122,'КРАТКИЙ ПРАЙС СПЛИТЫ'!$A:$M,9,0)</f>
        <v>15 / 34</v>
      </c>
      <c r="L122" s="761">
        <f>'FREE MATCH'!K133</f>
        <v>50400</v>
      </c>
      <c r="M122" s="761">
        <f>'FREE MATCH'!L133</f>
        <v>42690</v>
      </c>
      <c r="N122" s="761">
        <f>'FREE MATCH'!M133</f>
        <v>28000</v>
      </c>
      <c r="O122" s="1345">
        <f>VLOOKUP($A122,'КРАТКИЙ ПРАЙС СПЛИТЫ'!$A:$M,10,0)</f>
        <v>112000</v>
      </c>
      <c r="P122" s="1345">
        <f>VLOOKUP($A122,'КРАТКИЙ ПРАЙС СПЛИТЫ'!$A:$M,11,0)</f>
        <v>94890</v>
      </c>
      <c r="Q122" s="1345">
        <f>VLOOKUP($A122,'КРАТКИЙ ПРАЙС СПЛИТЫ'!$A:$M,12,0)</f>
        <v>62400</v>
      </c>
      <c r="R122" s="1024">
        <f>Q122*(1-1*'Скидка '!D$8)</f>
        <v>62400</v>
      </c>
    </row>
    <row r="123" spans="1:18" ht="15" customHeight="1">
      <c r="A123" s="1117"/>
      <c r="B123" s="177" t="s">
        <v>1280</v>
      </c>
      <c r="C123" s="612" t="str">
        <f>RIGHT(D122,LEN(D122)-FIND("/",D122,1))</f>
        <v>AUW-09U4RS8</v>
      </c>
      <c r="D123" s="1226"/>
      <c r="E123" s="1048">
        <v>3.1</v>
      </c>
      <c r="F123" s="1048">
        <v>3.1</v>
      </c>
      <c r="G123" s="1049" t="s">
        <v>15</v>
      </c>
      <c r="H123" s="1029"/>
      <c r="I123" s="1020"/>
      <c r="J123" s="1020"/>
      <c r="K123" s="1030" t="s">
        <v>15</v>
      </c>
      <c r="L123" s="761">
        <f t="shared" ref="L123:M123" si="32">L59</f>
        <v>61600</v>
      </c>
      <c r="M123" s="761">
        <f t="shared" si="32"/>
        <v>52200</v>
      </c>
      <c r="N123" s="761">
        <f>N59</f>
        <v>34400</v>
      </c>
      <c r="O123" s="1346"/>
      <c r="P123" s="1346"/>
      <c r="Q123" s="1346"/>
      <c r="R123" s="1024"/>
    </row>
    <row r="124" spans="1:18" ht="15" customHeight="1">
      <c r="A124" s="1117" t="s">
        <v>1196</v>
      </c>
      <c r="B124" s="161" t="s">
        <v>582</v>
      </c>
      <c r="C124" s="614" t="str">
        <f>LEFT(D124,FIND("/",D124,1)-1)</f>
        <v>AKT-12UR4RK8</v>
      </c>
      <c r="D124" s="1361" t="str">
        <f>VLOOKUP($A124,'КРАТКИЙ ПРАЙС СПЛИТЫ'!$A:$M,2,0)</f>
        <v>AKT-12UR4RK8/AUW-12U4RS8</v>
      </c>
      <c r="E124" s="1363" t="str">
        <f>VLOOKUP($A124,'КРАТКИЙ ПРАЙС СПЛИТЫ'!$A:$M,3,0)</f>
        <v>3,50 (1,30-4,20)</v>
      </c>
      <c r="F124" s="1363" t="str">
        <f>VLOOKUP($A124,'КРАТКИЙ ПРАЙС СПЛИТЫ'!$A:$M,4,0)</f>
        <v>3,70 (1,30-5,00)</v>
      </c>
      <c r="G124" s="1364" t="str">
        <f>VLOOKUP($A124,'КРАТКИЙ ПРАЙС СПЛИТЫ'!$A:$M,5,0)</f>
        <v>A++ / A+</v>
      </c>
      <c r="H124" s="1363" t="str">
        <f>VLOOKUP($A124,'КРАТКИЙ ПРАЙС СПЛИТЫ'!$A:$M,6,0)</f>
        <v>33/35/40</v>
      </c>
      <c r="I124" s="1167" t="str">
        <f>VLOOKUP($A124,'КРАТКИЙ ПРАЙС СПЛИТЫ'!$A:$M,7,0)</f>
        <v>700×630×220</v>
      </c>
      <c r="J124" s="1167" t="str">
        <f>VLOOKUP($A124,'КРАТКИЙ ПРАЙС СПЛИТЫ'!$A:$M,8,0)</f>
        <v>810×580×280</v>
      </c>
      <c r="K124" s="1364" t="str">
        <f>VLOOKUP($A124,'КРАТКИЙ ПРАЙС СПЛИТЫ'!$A:$M,9,0)</f>
        <v>15 / 34</v>
      </c>
      <c r="L124" s="763">
        <f>'FREE MATCH'!K134</f>
        <v>54400</v>
      </c>
      <c r="M124" s="763">
        <f>'FREE MATCH'!L134</f>
        <v>46090</v>
      </c>
      <c r="N124" s="763">
        <f>'FREE MATCH'!M134</f>
        <v>30300</v>
      </c>
      <c r="O124" s="1220">
        <f>VLOOKUP($A124,'КРАТКИЙ ПРАЙС СПЛИТЫ'!$A:$M,10,0)</f>
        <v>121000</v>
      </c>
      <c r="P124" s="1220">
        <f>VLOOKUP($A124,'КРАТКИЙ ПРАЙС СПЛИТЫ'!$A:$M,11,0)</f>
        <v>102490</v>
      </c>
      <c r="Q124" s="1220">
        <f>VLOOKUP($A124,'КРАТКИЙ ПРАЙС СПЛИТЫ'!$A:$M,12,0)</f>
        <v>67400</v>
      </c>
      <c r="R124" s="1024">
        <f>Q124*(1-1*'Скидка '!D$8)</f>
        <v>67400</v>
      </c>
    </row>
    <row r="125" spans="1:18" ht="15" customHeight="1">
      <c r="A125" s="1117"/>
      <c r="B125" s="161" t="s">
        <v>860</v>
      </c>
      <c r="C125" s="614" t="str">
        <f>RIGHT(D124,LEN(D124)-FIND("/",D124,1))</f>
        <v>AUW-12U4RS8</v>
      </c>
      <c r="D125" s="1362"/>
      <c r="E125" s="1363">
        <v>4.0999999999999996</v>
      </c>
      <c r="F125" s="1363">
        <v>3.1</v>
      </c>
      <c r="G125" s="1364" t="s">
        <v>15</v>
      </c>
      <c r="H125" s="1363"/>
      <c r="I125" s="1360"/>
      <c r="J125" s="1360"/>
      <c r="K125" s="1364" t="s">
        <v>15</v>
      </c>
      <c r="L125" s="763">
        <f t="shared" ref="L125:M125" si="33">L61</f>
        <v>66600</v>
      </c>
      <c r="M125" s="763">
        <f t="shared" si="33"/>
        <v>56400</v>
      </c>
      <c r="N125" s="763">
        <f>N61</f>
        <v>37100</v>
      </c>
      <c r="O125" s="1221"/>
      <c r="P125" s="1221"/>
      <c r="Q125" s="1221"/>
      <c r="R125" s="1024"/>
    </row>
    <row r="126" spans="1:18" ht="12.75" customHeight="1">
      <c r="A126" s="733"/>
      <c r="B126" s="161"/>
      <c r="C126" s="681" t="s">
        <v>1677</v>
      </c>
      <c r="D126" s="815"/>
      <c r="E126" s="771"/>
      <c r="F126" s="771"/>
      <c r="G126" s="772"/>
      <c r="H126" s="771"/>
      <c r="I126" s="817"/>
      <c r="J126" s="817"/>
      <c r="K126" s="772"/>
      <c r="L126" s="763"/>
      <c r="M126" s="763"/>
      <c r="N126" s="763"/>
      <c r="O126" s="814"/>
      <c r="P126" s="814"/>
      <c r="Q126" s="814"/>
      <c r="R126" s="107"/>
    </row>
    <row r="127" spans="1:18" ht="15" customHeight="1">
      <c r="A127" s="1235" t="s">
        <v>1967</v>
      </c>
      <c r="B127" s="177" t="s">
        <v>2011</v>
      </c>
      <c r="C127" s="809" t="str">
        <f>LEFT(D127,FIND("/",D127,1)-1)</f>
        <v>AKT-09UR4RK8</v>
      </c>
      <c r="D127" s="1242" t="str">
        <f>VLOOKUP($A127,'КРАТКИЙ ПРАЙС СПЛИТЫ'!$A:$M,2,0)</f>
        <v>AKT-09UR4RK8/AUW-09U4RS8 WI-FI</v>
      </c>
      <c r="E127" s="1244" t="str">
        <f>VLOOKUP($A127,'КРАТКИЙ ПРАЙС СПЛИТЫ'!$A:$M,3,0)</f>
        <v>2,60 (1,30-3,60)</v>
      </c>
      <c r="F127" s="1244" t="str">
        <f>VLOOKUP($A127,'КРАТКИЙ ПРАЙС СПЛИТЫ'!$A:$M,4,0)</f>
        <v>3,20 (1,30-4,00)</v>
      </c>
      <c r="G127" s="1245" t="str">
        <f>VLOOKUP($A127,'КРАТКИЙ ПРАЙС СПЛИТЫ'!$A:$M,5,0)</f>
        <v>A++ / A+</v>
      </c>
      <c r="H127" s="1246" t="str">
        <f>VLOOKUP($A127,'КРАТКИЙ ПРАЙС СПЛИТЫ'!$A:$M,6,0)</f>
        <v>33/35/40</v>
      </c>
      <c r="I127" s="1247" t="str">
        <f>VLOOKUP($A127,'КРАТКИЙ ПРАЙС СПЛИТЫ'!$A:$M,7,0)</f>
        <v>700×630×220</v>
      </c>
      <c r="J127" s="1247" t="str">
        <f>VLOOKUP($A127,'КРАТКИЙ ПРАЙС СПЛИТЫ'!$A:$M,8,0)</f>
        <v>810×580×280</v>
      </c>
      <c r="K127" s="1249" t="str">
        <f>VLOOKUP($A127,'КРАТКИЙ ПРАЙС СПЛИТЫ'!$A:$M,9,0)</f>
        <v>15 / 34</v>
      </c>
      <c r="L127" s="812">
        <f>'FREE MATCH'!K136</f>
        <v>52500</v>
      </c>
      <c r="M127" s="812">
        <f>'FREE MATCH'!L136</f>
        <v>44490</v>
      </c>
      <c r="N127" s="812">
        <f>'FREE MATCH'!M136</f>
        <v>29200</v>
      </c>
      <c r="O127" s="1250">
        <f>VLOOKUP($A127,'КРАТКИЙ ПРАЙС СПЛИТЫ'!$A:$M,10,0)</f>
        <v>114100</v>
      </c>
      <c r="P127" s="1250">
        <f>VLOOKUP($A127,'КРАТКИЙ ПРАЙС СПЛИТЫ'!$A:$M,11,0)</f>
        <v>96690</v>
      </c>
      <c r="Q127" s="1250">
        <f>VLOOKUP($A127,'КРАТКИЙ ПРАЙС СПЛИТЫ'!$A:$M,12,0)</f>
        <v>63600</v>
      </c>
      <c r="R127" s="1024">
        <f>Q127*(1-1*'Скидка '!D$8)</f>
        <v>63600</v>
      </c>
    </row>
    <row r="128" spans="1:18" ht="15" customHeight="1">
      <c r="A128" s="1117"/>
      <c r="B128" s="177" t="s">
        <v>1280</v>
      </c>
      <c r="C128" s="809" t="str">
        <f>C123</f>
        <v>AUW-09U4RS8</v>
      </c>
      <c r="D128" s="1243"/>
      <c r="E128" s="1244">
        <v>3.1</v>
      </c>
      <c r="F128" s="1244">
        <v>3.1</v>
      </c>
      <c r="G128" s="1245" t="s">
        <v>15</v>
      </c>
      <c r="H128" s="1246"/>
      <c r="I128" s="1248"/>
      <c r="J128" s="1248"/>
      <c r="K128" s="1249" t="s">
        <v>15</v>
      </c>
      <c r="L128" s="812">
        <f t="shared" ref="L128:M128" si="34">L74</f>
        <v>61600</v>
      </c>
      <c r="M128" s="812">
        <f t="shared" si="34"/>
        <v>52200</v>
      </c>
      <c r="N128" s="812">
        <f>N74</f>
        <v>34400</v>
      </c>
      <c r="O128" s="1251"/>
      <c r="P128" s="1251"/>
      <c r="Q128" s="1251"/>
      <c r="R128" s="1024"/>
    </row>
    <row r="129" spans="1:18" ht="15" customHeight="1">
      <c r="A129" s="1235" t="s">
        <v>1969</v>
      </c>
      <c r="B129" s="177" t="s">
        <v>2012</v>
      </c>
      <c r="C129" s="823" t="str">
        <f>LEFT(D129,FIND("/",D129,1)-1)</f>
        <v>AKT-12UR4RK8</v>
      </c>
      <c r="D129" s="1236" t="str">
        <f>VLOOKUP($A129,'КРАТКИЙ ПРАЙС СПЛИТЫ'!$A:$M,2,0)</f>
        <v>AKT-12UR4RK8/AUW-12U4RS8 WI-FI</v>
      </c>
      <c r="E129" s="1238" t="str">
        <f>VLOOKUP($A129,'КРАТКИЙ ПРАЙС СПЛИТЫ'!$A:$M,3,0)</f>
        <v>3,50 (1,30-4,20)</v>
      </c>
      <c r="F129" s="1238" t="str">
        <f>VLOOKUP($A129,'КРАТКИЙ ПРАЙС СПЛИТЫ'!$A:$M,4,0)</f>
        <v>3,70 (1,30-5,00)</v>
      </c>
      <c r="G129" s="1239" t="str">
        <f>VLOOKUP($A129,'КРАТКИЙ ПРАЙС СПЛИТЫ'!$A:$M,5,0)</f>
        <v>A++ / A+</v>
      </c>
      <c r="H129" s="1238" t="str">
        <f>VLOOKUP($A129,'КРАТКИЙ ПРАЙС СПЛИТЫ'!$A:$M,6,0)</f>
        <v>33/35/40</v>
      </c>
      <c r="I129" s="1240" t="str">
        <f>VLOOKUP($A129,'КРАТКИЙ ПРАЙС СПЛИТЫ'!$A:$M,7,0)</f>
        <v>700×630×220</v>
      </c>
      <c r="J129" s="1240" t="str">
        <f>VLOOKUP($A129,'КРАТКИЙ ПРАЙС СПЛИТЫ'!$A:$M,8,0)</f>
        <v>810×580×280</v>
      </c>
      <c r="K129" s="1239" t="str">
        <f>VLOOKUP($A129,'КРАТКИЙ ПРАЙС СПЛИТЫ'!$A:$M,9,0)</f>
        <v>15 / 34</v>
      </c>
      <c r="L129" s="822">
        <f>'FREE MATCH'!K137</f>
        <v>56500</v>
      </c>
      <c r="M129" s="822">
        <f>'FREE MATCH'!L137</f>
        <v>47890</v>
      </c>
      <c r="N129" s="822">
        <f>'FREE MATCH'!M137</f>
        <v>31500</v>
      </c>
      <c r="O129" s="1233">
        <f>VLOOKUP($A129,'КРАТКИЙ ПРАЙС СПЛИТЫ'!$A:$M,10,0)</f>
        <v>123100</v>
      </c>
      <c r="P129" s="1233">
        <f>VLOOKUP($A129,'КРАТКИЙ ПРАЙС СПЛИТЫ'!$A:$M,11,0)</f>
        <v>104290</v>
      </c>
      <c r="Q129" s="1233">
        <f>VLOOKUP($A129,'КРАТКИЙ ПРАЙС СПЛИТЫ'!$A:$M,12,0)</f>
        <v>68600</v>
      </c>
      <c r="R129" s="1024">
        <f>Q129*(1-1*'Скидка '!D$8)</f>
        <v>68600</v>
      </c>
    </row>
    <row r="130" spans="1:18" ht="15" customHeight="1">
      <c r="A130" s="1117"/>
      <c r="B130" s="161" t="s">
        <v>860</v>
      </c>
      <c r="C130" s="823" t="str">
        <f>C125</f>
        <v>AUW-12U4RS8</v>
      </c>
      <c r="D130" s="1237"/>
      <c r="E130" s="1238">
        <v>4.0999999999999996</v>
      </c>
      <c r="F130" s="1238">
        <v>3.1</v>
      </c>
      <c r="G130" s="1239" t="s">
        <v>15</v>
      </c>
      <c r="H130" s="1238"/>
      <c r="I130" s="1241"/>
      <c r="J130" s="1241"/>
      <c r="K130" s="1239" t="s">
        <v>15</v>
      </c>
      <c r="L130" s="822">
        <f t="shared" ref="L130:M130" si="35">L76</f>
        <v>66600</v>
      </c>
      <c r="M130" s="822">
        <f t="shared" si="35"/>
        <v>56400</v>
      </c>
      <c r="N130" s="822">
        <f>N76</f>
        <v>37100</v>
      </c>
      <c r="O130" s="1234"/>
      <c r="P130" s="1234"/>
      <c r="Q130" s="1234"/>
      <c r="R130" s="1024"/>
    </row>
    <row r="131" spans="1:18" ht="41.25" customHeight="1">
      <c r="A131" s="70"/>
      <c r="B131" s="70" t="s">
        <v>113</v>
      </c>
      <c r="C131" s="97" t="s">
        <v>114</v>
      </c>
      <c r="D131" s="45" t="s">
        <v>412</v>
      </c>
      <c r="E131" s="1080" t="s">
        <v>539</v>
      </c>
      <c r="F131" s="1081"/>
      <c r="G131" s="1081"/>
      <c r="H131" s="1081"/>
      <c r="I131" s="1081"/>
      <c r="J131" s="1081"/>
      <c r="K131" s="1365"/>
      <c r="L131" s="51" t="s">
        <v>116</v>
      </c>
      <c r="M131" s="51" t="s">
        <v>37</v>
      </c>
      <c r="N131" s="51" t="s">
        <v>405</v>
      </c>
      <c r="O131" s="45" t="s">
        <v>116</v>
      </c>
      <c r="P131" s="45" t="s">
        <v>37</v>
      </c>
      <c r="Q131" s="45" t="s">
        <v>405</v>
      </c>
      <c r="R131" s="45" t="s">
        <v>55</v>
      </c>
    </row>
    <row r="132" spans="1:18" ht="39.75" customHeight="1">
      <c r="A132" s="69" t="s">
        <v>408</v>
      </c>
      <c r="B132" s="69" t="s">
        <v>408</v>
      </c>
      <c r="C132" s="843" t="s">
        <v>409</v>
      </c>
      <c r="D132" s="844"/>
      <c r="E132" s="1230" t="s">
        <v>540</v>
      </c>
      <c r="F132" s="1230"/>
      <c r="G132" s="1230"/>
      <c r="H132" s="1230"/>
      <c r="I132" s="1231"/>
      <c r="J132" s="1231"/>
      <c r="K132" s="1231"/>
      <c r="L132" s="862">
        <f>O132</f>
        <v>3990</v>
      </c>
      <c r="M132" s="862">
        <f>P132</f>
        <v>3490</v>
      </c>
      <c r="N132" s="862">
        <f>Q132</f>
        <v>2600</v>
      </c>
      <c r="O132" s="845">
        <f>VLOOKUP($A132,'КРАТКИЙ ПРАЙС СПЛИТЫ'!$A:$M,10,0)</f>
        <v>3990</v>
      </c>
      <c r="P132" s="846">
        <f>VLOOKUP($A132,'КРАТКИЙ ПРАЙС СПЛИТЫ'!$A:$M,11,0)</f>
        <v>3490</v>
      </c>
      <c r="Q132" s="846">
        <f>VLOOKUP($A132,'КРАТКИЙ ПРАЙС СПЛИТЫ'!$A:$M,12,0)</f>
        <v>2600</v>
      </c>
      <c r="R132" s="628">
        <f>Q132*(1-1*'Скидка '!D$7)</f>
        <v>2600</v>
      </c>
    </row>
    <row r="133" spans="1:18" ht="65.25" customHeight="1">
      <c r="A133" s="69" t="s">
        <v>543</v>
      </c>
      <c r="B133" s="69" t="s">
        <v>543</v>
      </c>
      <c r="C133" s="847" t="s">
        <v>1337</v>
      </c>
      <c r="D133" s="848"/>
      <c r="E133" s="1228" t="s">
        <v>874</v>
      </c>
      <c r="F133" s="1228"/>
      <c r="G133" s="1228"/>
      <c r="H133" s="1228"/>
      <c r="I133" s="1232"/>
      <c r="J133" s="1232"/>
      <c r="K133" s="1232"/>
      <c r="L133" s="863">
        <f t="shared" ref="L133:L138" si="36">O133</f>
        <v>11759.999999999998</v>
      </c>
      <c r="M133" s="863">
        <f t="shared" ref="M133:M138" si="37">P133</f>
        <v>10069.5</v>
      </c>
      <c r="N133" s="863">
        <f t="shared" ref="N133:N138" si="38">Q133</f>
        <v>6900</v>
      </c>
      <c r="O133" s="850">
        <f>VLOOKUP($A133,'КРАТКИЙ ПРАЙС СПЛИТЫ'!$A:$M,10,0)</f>
        <v>11759.999999999998</v>
      </c>
      <c r="P133" s="851">
        <f>VLOOKUP($A133,'КРАТКИЙ ПРАЙС СПЛИТЫ'!$A:$M,11,0)</f>
        <v>10069.5</v>
      </c>
      <c r="Q133" s="851">
        <f>VLOOKUP($A133,'КРАТКИЙ ПРАЙС СПЛИТЫ'!$A:$M,12,0)</f>
        <v>6900</v>
      </c>
      <c r="R133" s="628">
        <f>Q133*(1-1*'Скидка '!D$7)</f>
        <v>6900</v>
      </c>
    </row>
    <row r="134" spans="1:18" ht="63" customHeight="1">
      <c r="A134" s="69" t="s">
        <v>302</v>
      </c>
      <c r="B134" s="69" t="s">
        <v>302</v>
      </c>
      <c r="C134" s="843" t="s">
        <v>866</v>
      </c>
      <c r="D134" s="844"/>
      <c r="E134" s="1230" t="s">
        <v>875</v>
      </c>
      <c r="F134" s="1230"/>
      <c r="G134" s="1230"/>
      <c r="H134" s="1230"/>
      <c r="I134" s="1231"/>
      <c r="J134" s="1231"/>
      <c r="K134" s="1231"/>
      <c r="L134" s="862">
        <f t="shared" si="36"/>
        <v>22890</v>
      </c>
      <c r="M134" s="862">
        <f t="shared" si="37"/>
        <v>19624.5</v>
      </c>
      <c r="N134" s="862">
        <f t="shared" si="38"/>
        <v>13300</v>
      </c>
      <c r="O134" s="845">
        <f>VLOOKUP($A134,'КРАТКИЙ ПРАЙС СПЛИТЫ'!$A:$M,10,0)</f>
        <v>22890</v>
      </c>
      <c r="P134" s="846">
        <f>VLOOKUP($A134,'КРАТКИЙ ПРАЙС СПЛИТЫ'!$A:$M,11,0)</f>
        <v>19624.5</v>
      </c>
      <c r="Q134" s="846">
        <f>VLOOKUP($A134,'КРАТКИЙ ПРАЙС СПЛИТЫ'!$A:$M,12,0)</f>
        <v>13300</v>
      </c>
      <c r="R134" s="628">
        <f>Q134*(1-1*'Скидка '!D$7)</f>
        <v>13300</v>
      </c>
    </row>
    <row r="135" spans="1:18" ht="70.5" customHeight="1">
      <c r="A135" s="69" t="s">
        <v>1042</v>
      </c>
      <c r="B135" s="69" t="s">
        <v>1042</v>
      </c>
      <c r="C135" s="859" t="s">
        <v>872</v>
      </c>
      <c r="D135" s="853"/>
      <c r="E135" s="1228" t="s">
        <v>2052</v>
      </c>
      <c r="F135" s="1232"/>
      <c r="G135" s="1232"/>
      <c r="H135" s="1232"/>
      <c r="I135" s="1232"/>
      <c r="J135" s="1232"/>
      <c r="K135" s="1232"/>
      <c r="L135" s="863">
        <f t="shared" si="36"/>
        <v>8399.9999999999982</v>
      </c>
      <c r="M135" s="863">
        <f t="shared" si="37"/>
        <v>7234.4999999999991</v>
      </c>
      <c r="N135" s="863">
        <f t="shared" si="38"/>
        <v>4900</v>
      </c>
      <c r="O135" s="850">
        <f>VLOOKUP($A135,'КРАТКИЙ ПРАЙС СПЛИТЫ'!$A:$M,10,0)</f>
        <v>8399.9999999999982</v>
      </c>
      <c r="P135" s="851">
        <f>VLOOKUP($A135,'КРАТКИЙ ПРАЙС СПЛИТЫ'!$A:$M,11,0)</f>
        <v>7234.4999999999991</v>
      </c>
      <c r="Q135" s="851">
        <f>VLOOKUP($A135,'КРАТКИЙ ПРАЙС СПЛИТЫ'!$A:$M,12,0)</f>
        <v>4900</v>
      </c>
      <c r="R135" s="628">
        <f>Q135*(1-1*'Скидка '!D$7)</f>
        <v>4900</v>
      </c>
    </row>
    <row r="136" spans="1:18" ht="70.5" customHeight="1">
      <c r="A136" s="69" t="s">
        <v>2048</v>
      </c>
      <c r="B136" s="69" t="s">
        <v>2048</v>
      </c>
      <c r="C136" s="855" t="s">
        <v>2047</v>
      </c>
      <c r="D136" s="856"/>
      <c r="E136" s="1230" t="s">
        <v>2057</v>
      </c>
      <c r="F136" s="1230"/>
      <c r="G136" s="1230"/>
      <c r="H136" s="1230"/>
      <c r="I136" s="1230"/>
      <c r="J136" s="1230"/>
      <c r="K136" s="1230"/>
      <c r="L136" s="645">
        <f t="shared" ref="L136" si="39">O136</f>
        <v>12290</v>
      </c>
      <c r="M136" s="645">
        <f>P136</f>
        <v>10990</v>
      </c>
      <c r="N136" s="645">
        <f>Q136</f>
        <v>8700</v>
      </c>
      <c r="O136" s="858">
        <f>VLOOKUP($A136,'КРАТКИЙ ПРАЙС СПЛИТЫ'!$A:$M,10,0)</f>
        <v>12290</v>
      </c>
      <c r="P136" s="858">
        <f>VLOOKUP($A136,'КРАТКИЙ ПРАЙС СПЛИТЫ'!$A:$M,11,0)</f>
        <v>10990</v>
      </c>
      <c r="Q136" s="858">
        <f>VLOOKUP($A136,'КРАТКИЙ ПРАЙС СПЛИТЫ'!$A:$M,12,0)</f>
        <v>8700</v>
      </c>
      <c r="R136" s="628">
        <f>Q136*(1-1*'Скидка '!D$7)</f>
        <v>8700</v>
      </c>
    </row>
    <row r="137" spans="1:18" ht="63.75" customHeight="1">
      <c r="A137" s="672" t="s">
        <v>2065</v>
      </c>
      <c r="B137" s="33" t="s">
        <v>2065</v>
      </c>
      <c r="C137" s="859" t="s">
        <v>976</v>
      </c>
      <c r="D137" s="859"/>
      <c r="E137" s="1228" t="s">
        <v>977</v>
      </c>
      <c r="F137" s="1232"/>
      <c r="G137" s="1232"/>
      <c r="H137" s="1232"/>
      <c r="I137" s="1232"/>
      <c r="J137" s="1232"/>
      <c r="K137" s="1232"/>
      <c r="L137" s="863">
        <f t="shared" si="36"/>
        <v>1575</v>
      </c>
      <c r="M137" s="863">
        <f t="shared" si="37"/>
        <v>1312.5</v>
      </c>
      <c r="N137" s="863">
        <f t="shared" si="38"/>
        <v>900</v>
      </c>
      <c r="O137" s="850">
        <f>VLOOKUP($A137,'КРАТКИЙ ПРАЙС СПЛИТЫ'!$A:$M,10,0)</f>
        <v>1575</v>
      </c>
      <c r="P137" s="851">
        <f>VLOOKUP($A137,'КРАТКИЙ ПРАЙС СПЛИТЫ'!$A:$M,11,0)</f>
        <v>1312.5</v>
      </c>
      <c r="Q137" s="851">
        <f>VLOOKUP($A137,'КРАТКИЙ ПРАЙС СПЛИТЫ'!$A:$M,12,0)</f>
        <v>900</v>
      </c>
      <c r="R137" s="628">
        <f>Q137*(1-1*'Скидка '!D$7)</f>
        <v>900</v>
      </c>
    </row>
    <row r="138" spans="1:18" ht="75" customHeight="1">
      <c r="A138" s="69" t="s">
        <v>990</v>
      </c>
      <c r="B138" s="69" t="s">
        <v>990</v>
      </c>
      <c r="C138" s="861" t="s">
        <v>991</v>
      </c>
      <c r="D138" s="861"/>
      <c r="E138" s="1230" t="s">
        <v>994</v>
      </c>
      <c r="F138" s="1231"/>
      <c r="G138" s="1231"/>
      <c r="H138" s="1231"/>
      <c r="I138" s="1231"/>
      <c r="J138" s="1231"/>
      <c r="K138" s="1231"/>
      <c r="L138" s="862">
        <f t="shared" si="36"/>
        <v>5974.5</v>
      </c>
      <c r="M138" s="862">
        <f t="shared" si="37"/>
        <v>5029.5</v>
      </c>
      <c r="N138" s="862">
        <f t="shared" si="38"/>
        <v>3300</v>
      </c>
      <c r="O138" s="845">
        <f>VLOOKUP($A138,'КРАТКИЙ ПРАЙС СПЛИТЫ'!$A:$M,10,0)</f>
        <v>5974.5</v>
      </c>
      <c r="P138" s="846">
        <f>VLOOKUP($A138,'КРАТКИЙ ПРАЙС СПЛИТЫ'!$A:$M,11,0)</f>
        <v>5029.5</v>
      </c>
      <c r="Q138" s="846">
        <f>VLOOKUP($A138,'КРАТКИЙ ПРАЙС СПЛИТЫ'!$A:$M,12,0)</f>
        <v>3300</v>
      </c>
      <c r="R138" s="628">
        <f>Q138*(1-1*'Скидка '!D$7)</f>
        <v>3300</v>
      </c>
    </row>
    <row r="139" spans="1:18" ht="114.75" customHeight="1">
      <c r="C139" s="5"/>
      <c r="D139" s="5"/>
      <c r="E139" s="5"/>
      <c r="F139" s="3"/>
      <c r="G139" s="3"/>
      <c r="H139" s="3"/>
      <c r="I139" s="3"/>
      <c r="J139" s="3"/>
      <c r="K139" s="3"/>
      <c r="L139" s="382"/>
      <c r="M139" s="382"/>
      <c r="N139" s="382"/>
      <c r="O139" s="382"/>
      <c r="P139" s="382"/>
      <c r="Q139" s="383"/>
      <c r="R139" s="383"/>
    </row>
    <row r="143" spans="1:18">
      <c r="P143" s="660"/>
    </row>
    <row r="144" spans="1:18">
      <c r="P144" s="660"/>
    </row>
    <row r="145" spans="16:16">
      <c r="P145" s="660"/>
    </row>
  </sheetData>
  <mergeCells count="530">
    <mergeCell ref="A103:A104"/>
    <mergeCell ref="D103:D104"/>
    <mergeCell ref="E103:E104"/>
    <mergeCell ref="F103:F104"/>
    <mergeCell ref="G103:G104"/>
    <mergeCell ref="H103:H104"/>
    <mergeCell ref="K103:K104"/>
    <mergeCell ref="O103:O104"/>
    <mergeCell ref="P103:P104"/>
    <mergeCell ref="Q70:Q71"/>
    <mergeCell ref="R70:R71"/>
    <mergeCell ref="D28:D30"/>
    <mergeCell ref="E28:E30"/>
    <mergeCell ref="F28:F30"/>
    <mergeCell ref="G28:G30"/>
    <mergeCell ref="H28:H30"/>
    <mergeCell ref="I28:I30"/>
    <mergeCell ref="K28:K30"/>
    <mergeCell ref="O28:O30"/>
    <mergeCell ref="P28:P30"/>
    <mergeCell ref="H68:H69"/>
    <mergeCell ref="K68:K69"/>
    <mergeCell ref="O68:O69"/>
    <mergeCell ref="P68:P69"/>
    <mergeCell ref="Q68:Q69"/>
    <mergeCell ref="R68:R69"/>
    <mergeCell ref="K66:K67"/>
    <mergeCell ref="O66:O67"/>
    <mergeCell ref="P66:P67"/>
    <mergeCell ref="Q66:Q67"/>
    <mergeCell ref="R66:R67"/>
    <mergeCell ref="H66:H67"/>
    <mergeCell ref="H64:H65"/>
    <mergeCell ref="A70:A71"/>
    <mergeCell ref="D70:D71"/>
    <mergeCell ref="E70:E71"/>
    <mergeCell ref="F70:F71"/>
    <mergeCell ref="G70:G71"/>
    <mergeCell ref="H70:H71"/>
    <mergeCell ref="K70:K71"/>
    <mergeCell ref="O70:O71"/>
    <mergeCell ref="P70:P71"/>
    <mergeCell ref="E137:K137"/>
    <mergeCell ref="E138:K138"/>
    <mergeCell ref="E131:K131"/>
    <mergeCell ref="E132:K132"/>
    <mergeCell ref="E133:K133"/>
    <mergeCell ref="E134:K134"/>
    <mergeCell ref="E135:K135"/>
    <mergeCell ref="H124:H125"/>
    <mergeCell ref="K124:K125"/>
    <mergeCell ref="I124:I125"/>
    <mergeCell ref="J124:J125"/>
    <mergeCell ref="E136:K136"/>
    <mergeCell ref="O124:O125"/>
    <mergeCell ref="P124:P125"/>
    <mergeCell ref="Q124:Q125"/>
    <mergeCell ref="R124:R125"/>
    <mergeCell ref="K122:K123"/>
    <mergeCell ref="O122:O123"/>
    <mergeCell ref="P122:P123"/>
    <mergeCell ref="Q122:Q123"/>
    <mergeCell ref="R122:R123"/>
    <mergeCell ref="A124:A125"/>
    <mergeCell ref="D124:D125"/>
    <mergeCell ref="E124:E125"/>
    <mergeCell ref="F124:F125"/>
    <mergeCell ref="G124:G125"/>
    <mergeCell ref="A122:A123"/>
    <mergeCell ref="D122:D123"/>
    <mergeCell ref="E122:E123"/>
    <mergeCell ref="F122:F123"/>
    <mergeCell ref="G122:G123"/>
    <mergeCell ref="H122:H123"/>
    <mergeCell ref="H101:H102"/>
    <mergeCell ref="K101:K102"/>
    <mergeCell ref="O101:O102"/>
    <mergeCell ref="P101:P102"/>
    <mergeCell ref="Q101:Q102"/>
    <mergeCell ref="R101:R102"/>
    <mergeCell ref="K99:K100"/>
    <mergeCell ref="O99:O100"/>
    <mergeCell ref="P99:P100"/>
    <mergeCell ref="Q99:Q100"/>
    <mergeCell ref="R99:R100"/>
    <mergeCell ref="H99:H100"/>
    <mergeCell ref="Q103:Q104"/>
    <mergeCell ref="R103:R104"/>
    <mergeCell ref="I99:I100"/>
    <mergeCell ref="J99:J100"/>
    <mergeCell ref="I101:I102"/>
    <mergeCell ref="J101:J102"/>
    <mergeCell ref="I103:I104"/>
    <mergeCell ref="J103:J104"/>
    <mergeCell ref="I122:I123"/>
    <mergeCell ref="J122:J123"/>
    <mergeCell ref="O108:O109"/>
    <mergeCell ref="A101:A102"/>
    <mergeCell ref="D101:D102"/>
    <mergeCell ref="E101:E102"/>
    <mergeCell ref="F101:F102"/>
    <mergeCell ref="G101:G102"/>
    <mergeCell ref="A99:A100"/>
    <mergeCell ref="D99:D100"/>
    <mergeCell ref="E99:E100"/>
    <mergeCell ref="F99:F100"/>
    <mergeCell ref="G99:G100"/>
    <mergeCell ref="H97:H98"/>
    <mergeCell ref="K97:K98"/>
    <mergeCell ref="O97:O98"/>
    <mergeCell ref="P97:P98"/>
    <mergeCell ref="Q97:Q98"/>
    <mergeCell ref="R97:R98"/>
    <mergeCell ref="A97:A98"/>
    <mergeCell ref="D97:D98"/>
    <mergeCell ref="E97:E98"/>
    <mergeCell ref="F97:F98"/>
    <mergeCell ref="G97:G98"/>
    <mergeCell ref="I97:I98"/>
    <mergeCell ref="J97:J98"/>
    <mergeCell ref="A68:A69"/>
    <mergeCell ref="D68:D69"/>
    <mergeCell ref="E68:E69"/>
    <mergeCell ref="F68:F69"/>
    <mergeCell ref="G68:G69"/>
    <mergeCell ref="A66:A67"/>
    <mergeCell ref="D66:D67"/>
    <mergeCell ref="E66:E67"/>
    <mergeCell ref="F66:F67"/>
    <mergeCell ref="G66:G67"/>
    <mergeCell ref="K64:K65"/>
    <mergeCell ref="O64:O65"/>
    <mergeCell ref="P64:P65"/>
    <mergeCell ref="Q64:Q65"/>
    <mergeCell ref="R64:R65"/>
    <mergeCell ref="K62:K63"/>
    <mergeCell ref="O62:O63"/>
    <mergeCell ref="P62:P63"/>
    <mergeCell ref="Q62:Q63"/>
    <mergeCell ref="R62:R63"/>
    <mergeCell ref="H62:H63"/>
    <mergeCell ref="A64:A65"/>
    <mergeCell ref="D64:D65"/>
    <mergeCell ref="E64:E65"/>
    <mergeCell ref="F64:F65"/>
    <mergeCell ref="G64:G65"/>
    <mergeCell ref="A62:A63"/>
    <mergeCell ref="D62:D63"/>
    <mergeCell ref="E62:E63"/>
    <mergeCell ref="F62:F63"/>
    <mergeCell ref="G62:G63"/>
    <mergeCell ref="R25:R27"/>
    <mergeCell ref="C53:D54"/>
    <mergeCell ref="A58:A59"/>
    <mergeCell ref="D58:D59"/>
    <mergeCell ref="E58:E59"/>
    <mergeCell ref="F58:F59"/>
    <mergeCell ref="G58:G59"/>
    <mergeCell ref="H58:H59"/>
    <mergeCell ref="H60:H61"/>
    <mergeCell ref="K60:K61"/>
    <mergeCell ref="R60:R61"/>
    <mergeCell ref="K58:K59"/>
    <mergeCell ref="Q58:Q59"/>
    <mergeCell ref="R58:R59"/>
    <mergeCell ref="Q28:Q30"/>
    <mergeCell ref="R28:R30"/>
    <mergeCell ref="A28:A30"/>
    <mergeCell ref="O58:O59"/>
    <mergeCell ref="P58:P59"/>
    <mergeCell ref="A60:A61"/>
    <mergeCell ref="D60:D61"/>
    <mergeCell ref="E60:E61"/>
    <mergeCell ref="F60:F61"/>
    <mergeCell ref="G60:G61"/>
    <mergeCell ref="A25:A27"/>
    <mergeCell ref="D25:D27"/>
    <mergeCell ref="E25:E27"/>
    <mergeCell ref="F25:F27"/>
    <mergeCell ref="G25:G27"/>
    <mergeCell ref="H25:H27"/>
    <mergeCell ref="I25:I27"/>
    <mergeCell ref="K25:K27"/>
    <mergeCell ref="O25:O27"/>
    <mergeCell ref="J28:J30"/>
    <mergeCell ref="J25:J27"/>
    <mergeCell ref="J58:J59"/>
    <mergeCell ref="I58:I59"/>
    <mergeCell ref="I60:I61"/>
    <mergeCell ref="J60:J61"/>
    <mergeCell ref="O60:O61"/>
    <mergeCell ref="P60:P61"/>
    <mergeCell ref="Q60:Q61"/>
    <mergeCell ref="P25:P27"/>
    <mergeCell ref="Q25:Q27"/>
    <mergeCell ref="O32:O34"/>
    <mergeCell ref="P32:P34"/>
    <mergeCell ref="Q32:Q34"/>
    <mergeCell ref="O38:O40"/>
    <mergeCell ref="P38:P40"/>
    <mergeCell ref="Q38:Q40"/>
    <mergeCell ref="O44:O46"/>
    <mergeCell ref="P44:P46"/>
    <mergeCell ref="Q44:Q46"/>
    <mergeCell ref="K32:K34"/>
    <mergeCell ref="J38:J40"/>
    <mergeCell ref="K38:K40"/>
    <mergeCell ref="I44:I46"/>
    <mergeCell ref="R13:R15"/>
    <mergeCell ref="A16:A18"/>
    <mergeCell ref="D16:D18"/>
    <mergeCell ref="P16:P18"/>
    <mergeCell ref="Q16:Q18"/>
    <mergeCell ref="H16:H18"/>
    <mergeCell ref="I16:I18"/>
    <mergeCell ref="K16:K18"/>
    <mergeCell ref="O16:O18"/>
    <mergeCell ref="Q13:Q15"/>
    <mergeCell ref="D13:D15"/>
    <mergeCell ref="E13:E15"/>
    <mergeCell ref="F13:F15"/>
    <mergeCell ref="J13:J15"/>
    <mergeCell ref="G13:G15"/>
    <mergeCell ref="A13:A15"/>
    <mergeCell ref="H13:H15"/>
    <mergeCell ref="I13:I15"/>
    <mergeCell ref="K13:K15"/>
    <mergeCell ref="O13:O15"/>
    <mergeCell ref="P13:P15"/>
    <mergeCell ref="R22:R24"/>
    <mergeCell ref="H22:H24"/>
    <mergeCell ref="I22:I24"/>
    <mergeCell ref="K22:K24"/>
    <mergeCell ref="O22:O24"/>
    <mergeCell ref="P22:P24"/>
    <mergeCell ref="Q22:Q24"/>
    <mergeCell ref="E16:E18"/>
    <mergeCell ref="F16:F18"/>
    <mergeCell ref="G16:G18"/>
    <mergeCell ref="J16:J18"/>
    <mergeCell ref="J19:J21"/>
    <mergeCell ref="J22:J24"/>
    <mergeCell ref="R16:R18"/>
    <mergeCell ref="R19:R21"/>
    <mergeCell ref="F22:F24"/>
    <mergeCell ref="G22:G24"/>
    <mergeCell ref="P19:P21"/>
    <mergeCell ref="Q19:Q21"/>
    <mergeCell ref="O19:O21"/>
    <mergeCell ref="I19:I21"/>
    <mergeCell ref="K19:K21"/>
    <mergeCell ref="A19:A21"/>
    <mergeCell ref="D19:D21"/>
    <mergeCell ref="A22:A24"/>
    <mergeCell ref="D22:D24"/>
    <mergeCell ref="E22:E24"/>
    <mergeCell ref="E19:E21"/>
    <mergeCell ref="F19:F21"/>
    <mergeCell ref="G19:G21"/>
    <mergeCell ref="H19:H21"/>
    <mergeCell ref="C1:H1"/>
    <mergeCell ref="I1:K1"/>
    <mergeCell ref="P2:Q2"/>
    <mergeCell ref="A3:A4"/>
    <mergeCell ref="B3:B4"/>
    <mergeCell ref="C3:C4"/>
    <mergeCell ref="D3:D4"/>
    <mergeCell ref="E3:F3"/>
    <mergeCell ref="G3:G4"/>
    <mergeCell ref="H3:H4"/>
    <mergeCell ref="K3:K4"/>
    <mergeCell ref="O3:O4"/>
    <mergeCell ref="P3:P4"/>
    <mergeCell ref="I3:J3"/>
    <mergeCell ref="O87:O88"/>
    <mergeCell ref="P87:P88"/>
    <mergeCell ref="Q87:Q88"/>
    <mergeCell ref="R87:R88"/>
    <mergeCell ref="A87:A88"/>
    <mergeCell ref="D87:D88"/>
    <mergeCell ref="E87:E88"/>
    <mergeCell ref="F87:F88"/>
    <mergeCell ref="G87:G88"/>
    <mergeCell ref="H87:H88"/>
    <mergeCell ref="I87:I88"/>
    <mergeCell ref="J87:J88"/>
    <mergeCell ref="K87:K88"/>
    <mergeCell ref="I62:I63"/>
    <mergeCell ref="J62:J63"/>
    <mergeCell ref="I64:I65"/>
    <mergeCell ref="J64:J65"/>
    <mergeCell ref="I66:I67"/>
    <mergeCell ref="J66:J67"/>
    <mergeCell ref="I68:I69"/>
    <mergeCell ref="J68:J69"/>
    <mergeCell ref="I70:I71"/>
    <mergeCell ref="J70:J71"/>
    <mergeCell ref="R32:R34"/>
    <mergeCell ref="A35:A37"/>
    <mergeCell ref="D35:D37"/>
    <mergeCell ref="E35:E37"/>
    <mergeCell ref="F35:F37"/>
    <mergeCell ref="G35:G37"/>
    <mergeCell ref="H35:H37"/>
    <mergeCell ref="I35:I37"/>
    <mergeCell ref="J35:J37"/>
    <mergeCell ref="K35:K37"/>
    <mergeCell ref="O35:O37"/>
    <mergeCell ref="P35:P37"/>
    <mergeCell ref="Q35:Q37"/>
    <mergeCell ref="R35:R37"/>
    <mergeCell ref="A32:A34"/>
    <mergeCell ref="D32:D34"/>
    <mergeCell ref="E32:E34"/>
    <mergeCell ref="F32:F34"/>
    <mergeCell ref="G32:G34"/>
    <mergeCell ref="H32:H34"/>
    <mergeCell ref="I32:I34"/>
    <mergeCell ref="J32:J34"/>
    <mergeCell ref="J44:J46"/>
    <mergeCell ref="K44:K46"/>
    <mergeCell ref="R38:R40"/>
    <mergeCell ref="A41:A43"/>
    <mergeCell ref="D41:D43"/>
    <mergeCell ref="E41:E43"/>
    <mergeCell ref="F41:F43"/>
    <mergeCell ref="G41:G43"/>
    <mergeCell ref="H41:H43"/>
    <mergeCell ref="I41:I43"/>
    <mergeCell ref="J41:J43"/>
    <mergeCell ref="K41:K43"/>
    <mergeCell ref="O41:O43"/>
    <mergeCell ref="P41:P43"/>
    <mergeCell ref="Q41:Q43"/>
    <mergeCell ref="R41:R43"/>
    <mergeCell ref="A38:A40"/>
    <mergeCell ref="D38:D40"/>
    <mergeCell ref="E38:E40"/>
    <mergeCell ref="F38:F40"/>
    <mergeCell ref="G38:G40"/>
    <mergeCell ref="H38:H40"/>
    <mergeCell ref="I38:I40"/>
    <mergeCell ref="H73:H74"/>
    <mergeCell ref="I73:I74"/>
    <mergeCell ref="J73:J74"/>
    <mergeCell ref="K73:K74"/>
    <mergeCell ref="R44:R46"/>
    <mergeCell ref="A47:A49"/>
    <mergeCell ref="D47:D49"/>
    <mergeCell ref="E47:E49"/>
    <mergeCell ref="F47:F49"/>
    <mergeCell ref="G47:G49"/>
    <mergeCell ref="H47:H49"/>
    <mergeCell ref="I47:I49"/>
    <mergeCell ref="J47:J49"/>
    <mergeCell ref="K47:K49"/>
    <mergeCell ref="O47:O49"/>
    <mergeCell ref="P47:P49"/>
    <mergeCell ref="Q47:Q49"/>
    <mergeCell ref="R47:R49"/>
    <mergeCell ref="A44:A46"/>
    <mergeCell ref="D44:D46"/>
    <mergeCell ref="E44:E46"/>
    <mergeCell ref="F44:F46"/>
    <mergeCell ref="G44:G46"/>
    <mergeCell ref="H44:H46"/>
    <mergeCell ref="J77:J78"/>
    <mergeCell ref="K77:K78"/>
    <mergeCell ref="O73:O74"/>
    <mergeCell ref="P73:P74"/>
    <mergeCell ref="Q73:Q74"/>
    <mergeCell ref="R73:R74"/>
    <mergeCell ref="A75:A76"/>
    <mergeCell ref="D75:D76"/>
    <mergeCell ref="E75:E76"/>
    <mergeCell ref="F75:F76"/>
    <mergeCell ref="G75:G76"/>
    <mergeCell ref="H75:H76"/>
    <mergeCell ref="I75:I76"/>
    <mergeCell ref="J75:J76"/>
    <mergeCell ref="K75:K76"/>
    <mergeCell ref="O75:O76"/>
    <mergeCell ref="P75:P76"/>
    <mergeCell ref="Q75:Q76"/>
    <mergeCell ref="R75:R76"/>
    <mergeCell ref="A73:A74"/>
    <mergeCell ref="D73:D74"/>
    <mergeCell ref="E73:E74"/>
    <mergeCell ref="F73:F74"/>
    <mergeCell ref="G73:G74"/>
    <mergeCell ref="O77:O78"/>
    <mergeCell ref="P77:P78"/>
    <mergeCell ref="Q77:Q78"/>
    <mergeCell ref="R77:R78"/>
    <mergeCell ref="A79:A80"/>
    <mergeCell ref="D79:D80"/>
    <mergeCell ref="E79:E80"/>
    <mergeCell ref="F79:F80"/>
    <mergeCell ref="G79:G80"/>
    <mergeCell ref="H79:H80"/>
    <mergeCell ref="I79:I80"/>
    <mergeCell ref="J79:J80"/>
    <mergeCell ref="K79:K80"/>
    <mergeCell ref="O79:O80"/>
    <mergeCell ref="P79:P80"/>
    <mergeCell ref="Q79:Q80"/>
    <mergeCell ref="R79:R80"/>
    <mergeCell ref="A77:A78"/>
    <mergeCell ref="D77:D78"/>
    <mergeCell ref="E77:E78"/>
    <mergeCell ref="F77:F78"/>
    <mergeCell ref="G77:G78"/>
    <mergeCell ref="H77:H78"/>
    <mergeCell ref="I77:I78"/>
    <mergeCell ref="A81:A82"/>
    <mergeCell ref="D81:D82"/>
    <mergeCell ref="E81:E82"/>
    <mergeCell ref="F81:F82"/>
    <mergeCell ref="G81:G82"/>
    <mergeCell ref="H81:H82"/>
    <mergeCell ref="I81:I82"/>
    <mergeCell ref="J81:J82"/>
    <mergeCell ref="K81:K82"/>
    <mergeCell ref="A83:A84"/>
    <mergeCell ref="D83:D84"/>
    <mergeCell ref="E83:E84"/>
    <mergeCell ref="F83:F84"/>
    <mergeCell ref="G83:G84"/>
    <mergeCell ref="H83:H84"/>
    <mergeCell ref="I83:I84"/>
    <mergeCell ref="J83:J84"/>
    <mergeCell ref="K83:K84"/>
    <mergeCell ref="G85:G86"/>
    <mergeCell ref="H85:H86"/>
    <mergeCell ref="I85:I86"/>
    <mergeCell ref="J85:J86"/>
    <mergeCell ref="K85:K86"/>
    <mergeCell ref="O81:O82"/>
    <mergeCell ref="P81:P82"/>
    <mergeCell ref="Q81:Q82"/>
    <mergeCell ref="R81:R82"/>
    <mergeCell ref="O83:O84"/>
    <mergeCell ref="P83:P84"/>
    <mergeCell ref="Q83:Q84"/>
    <mergeCell ref="R83:R84"/>
    <mergeCell ref="I108:I109"/>
    <mergeCell ref="J108:J109"/>
    <mergeCell ref="K108:K109"/>
    <mergeCell ref="O85:O86"/>
    <mergeCell ref="P85:P86"/>
    <mergeCell ref="Q85:Q86"/>
    <mergeCell ref="R85:R86"/>
    <mergeCell ref="A106:A107"/>
    <mergeCell ref="D106:D107"/>
    <mergeCell ref="E106:E107"/>
    <mergeCell ref="F106:F107"/>
    <mergeCell ref="G106:G107"/>
    <mergeCell ref="H106:H107"/>
    <mergeCell ref="I106:I107"/>
    <mergeCell ref="J106:J107"/>
    <mergeCell ref="K106:K107"/>
    <mergeCell ref="O106:O107"/>
    <mergeCell ref="P106:P107"/>
    <mergeCell ref="Q106:Q107"/>
    <mergeCell ref="R106:R107"/>
    <mergeCell ref="A85:A86"/>
    <mergeCell ref="D85:D86"/>
    <mergeCell ref="E85:E86"/>
    <mergeCell ref="F85:F86"/>
    <mergeCell ref="J112:J113"/>
    <mergeCell ref="K112:K113"/>
    <mergeCell ref="P108:P109"/>
    <mergeCell ref="Q108:Q109"/>
    <mergeCell ref="R108:R109"/>
    <mergeCell ref="A110:A111"/>
    <mergeCell ref="D110:D111"/>
    <mergeCell ref="E110:E111"/>
    <mergeCell ref="F110:F111"/>
    <mergeCell ref="G110:G111"/>
    <mergeCell ref="H110:H111"/>
    <mergeCell ref="I110:I111"/>
    <mergeCell ref="J110:J111"/>
    <mergeCell ref="K110:K111"/>
    <mergeCell ref="O110:O111"/>
    <mergeCell ref="P110:P111"/>
    <mergeCell ref="Q110:Q111"/>
    <mergeCell ref="R110:R111"/>
    <mergeCell ref="A108:A109"/>
    <mergeCell ref="D108:D109"/>
    <mergeCell ref="E108:E109"/>
    <mergeCell ref="F108:F109"/>
    <mergeCell ref="G108:G109"/>
    <mergeCell ref="H108:H109"/>
    <mergeCell ref="O112:O113"/>
    <mergeCell ref="P112:P113"/>
    <mergeCell ref="Q112:Q113"/>
    <mergeCell ref="R112:R113"/>
    <mergeCell ref="A127:A128"/>
    <mergeCell ref="D127:D128"/>
    <mergeCell ref="E127:E128"/>
    <mergeCell ref="F127:F128"/>
    <mergeCell ref="G127:G128"/>
    <mergeCell ref="H127:H128"/>
    <mergeCell ref="I127:I128"/>
    <mergeCell ref="J127:J128"/>
    <mergeCell ref="K127:K128"/>
    <mergeCell ref="O127:O128"/>
    <mergeCell ref="P127:P128"/>
    <mergeCell ref="Q127:Q128"/>
    <mergeCell ref="R127:R128"/>
    <mergeCell ref="A112:A113"/>
    <mergeCell ref="D112:D113"/>
    <mergeCell ref="E112:E113"/>
    <mergeCell ref="F112:F113"/>
    <mergeCell ref="G112:G113"/>
    <mergeCell ref="H112:H113"/>
    <mergeCell ref="I112:I113"/>
    <mergeCell ref="O129:O130"/>
    <mergeCell ref="P129:P130"/>
    <mergeCell ref="Q129:Q130"/>
    <mergeCell ref="R129:R130"/>
    <mergeCell ref="A129:A130"/>
    <mergeCell ref="D129:D130"/>
    <mergeCell ref="E129:E130"/>
    <mergeCell ref="F129:F130"/>
    <mergeCell ref="G129:G130"/>
    <mergeCell ref="H129:H130"/>
    <mergeCell ref="I129:I130"/>
    <mergeCell ref="J129:J130"/>
    <mergeCell ref="K129:K130"/>
  </mergeCells>
  <conditionalFormatting sqref="B32 B35 B38 B41 B44 B47">
    <cfRule type="duplicateValues" dxfId="25" priority="96"/>
  </conditionalFormatting>
  <conditionalFormatting sqref="B33:B34">
    <cfRule type="duplicateValues" dxfId="24" priority="19"/>
  </conditionalFormatting>
  <conditionalFormatting sqref="B36:B37">
    <cfRule type="duplicateValues" dxfId="23" priority="18"/>
  </conditionalFormatting>
  <conditionalFormatting sqref="B39:B40">
    <cfRule type="duplicateValues" dxfId="22" priority="17"/>
  </conditionalFormatting>
  <conditionalFormatting sqref="B42:B43">
    <cfRule type="duplicateValues" dxfId="21" priority="16"/>
  </conditionalFormatting>
  <conditionalFormatting sqref="B45:B46">
    <cfRule type="duplicateValues" dxfId="20" priority="15"/>
  </conditionalFormatting>
  <conditionalFormatting sqref="B48:B49">
    <cfRule type="duplicateValues" dxfId="19" priority="14"/>
  </conditionalFormatting>
  <conditionalFormatting sqref="B73 B75 B77 B79 B81 B83 B85">
    <cfRule type="duplicateValues" dxfId="18" priority="126"/>
  </conditionalFormatting>
  <conditionalFormatting sqref="B74">
    <cfRule type="duplicateValues" dxfId="17" priority="13"/>
  </conditionalFormatting>
  <conditionalFormatting sqref="B76">
    <cfRule type="duplicateValues" dxfId="16" priority="12"/>
  </conditionalFormatting>
  <conditionalFormatting sqref="B78">
    <cfRule type="duplicateValues" dxfId="15" priority="11"/>
  </conditionalFormatting>
  <conditionalFormatting sqref="B80">
    <cfRule type="duplicateValues" dxfId="14" priority="10"/>
  </conditionalFormatting>
  <conditionalFormatting sqref="B82">
    <cfRule type="duplicateValues" dxfId="13" priority="9"/>
  </conditionalFormatting>
  <conditionalFormatting sqref="B84">
    <cfRule type="duplicateValues" dxfId="12" priority="8"/>
  </conditionalFormatting>
  <conditionalFormatting sqref="B86">
    <cfRule type="duplicateValues" dxfId="11" priority="7"/>
  </conditionalFormatting>
  <conditionalFormatting sqref="B87">
    <cfRule type="duplicateValues" dxfId="10" priority="26"/>
  </conditionalFormatting>
  <conditionalFormatting sqref="B88">
    <cfRule type="duplicateValues" dxfId="9" priority="24"/>
  </conditionalFormatting>
  <conditionalFormatting sqref="B106 B108 B110 B112">
    <cfRule type="duplicateValues" dxfId="8" priority="138"/>
  </conditionalFormatting>
  <conditionalFormatting sqref="B107">
    <cfRule type="duplicateValues" dxfId="7" priority="6"/>
  </conditionalFormatting>
  <conditionalFormatting sqref="B109">
    <cfRule type="duplicateValues" dxfId="6" priority="5"/>
  </conditionalFormatting>
  <conditionalFormatting sqref="B111">
    <cfRule type="duplicateValues" dxfId="5" priority="4"/>
  </conditionalFormatting>
  <conditionalFormatting sqref="B113">
    <cfRule type="duplicateValues" dxfId="4" priority="3"/>
  </conditionalFormatting>
  <conditionalFormatting sqref="B127 B129">
    <cfRule type="duplicateValues" dxfId="3" priority="144"/>
  </conditionalFormatting>
  <conditionalFormatting sqref="B128">
    <cfRule type="duplicateValues" dxfId="2" priority="2"/>
  </conditionalFormatting>
  <conditionalFormatting sqref="B130">
    <cfRule type="duplicateValues" dxfId="1" priority="1"/>
  </conditionalFormatting>
  <conditionalFormatting sqref="B131:B1048576 B114:B126 B89:B105 B1:B31 B50:B72">
    <cfRule type="duplicateValues" dxfId="0" priority="29"/>
  </conditionalFormatting>
  <printOptions horizontalCentered="1"/>
  <pageMargins left="0.23622047244094491" right="0.23622047244094491" top="0.74803149606299213" bottom="0.74803149606299213" header="0.31496062992125984" footer="0.31496062992125984"/>
  <pageSetup scale="39" fitToHeight="0" orientation="portrait" r:id="rId1"/>
  <headerFooter alignWithMargins="0"/>
  <rowBreaks count="1" manualBreakCount="1">
    <brk id="88" min="2" max="1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20"/>
  <sheetViews>
    <sheetView view="pageBreakPreview" topLeftCell="C217" zoomScale="70" zoomScaleNormal="85" zoomScaleSheetLayoutView="70" zoomScalePageLayoutView="85" workbookViewId="0">
      <selection activeCell="C220" sqref="C220"/>
    </sheetView>
  </sheetViews>
  <sheetFormatPr defaultColWidth="9.140625" defaultRowHeight="21" outlineLevelCol="1"/>
  <cols>
    <col min="1" max="1" width="14.7109375" style="695" hidden="1" customWidth="1" outlineLevel="1"/>
    <col min="2" max="2" width="14.42578125" style="695" hidden="1" customWidth="1" outlineLevel="1"/>
    <col min="3" max="3" width="26.140625" style="28" customWidth="1" collapsed="1"/>
    <col min="4" max="4" width="32.28515625" style="28" customWidth="1"/>
    <col min="5" max="5" width="16.28515625" style="28" customWidth="1"/>
    <col min="6" max="6" width="15.140625" style="29" customWidth="1"/>
    <col min="7" max="7" width="14.42578125" style="29" customWidth="1"/>
    <col min="8" max="8" width="21.140625" style="29" customWidth="1"/>
    <col min="9" max="9" width="18.85546875" style="29" customWidth="1"/>
    <col min="10" max="10" width="16.5703125" style="29" customWidth="1"/>
    <col min="11" max="11" width="14.140625" style="29" hidden="1" customWidth="1" outlineLevel="1"/>
    <col min="12" max="13" width="12.5703125" style="29" hidden="1" customWidth="1" outlineLevel="1"/>
    <col min="14" max="14" width="12.5703125" style="29" customWidth="1" collapsed="1"/>
    <col min="15" max="15" width="12.140625" style="29" customWidth="1"/>
    <col min="16" max="16" width="15.5703125" style="29" customWidth="1"/>
    <col min="17" max="17" width="18" style="30" customWidth="1"/>
    <col min="18" max="18" width="15.7109375" style="407" customWidth="1"/>
    <col min="19" max="21" width="9.85546875" style="21" customWidth="1"/>
    <col min="22" max="16384" width="9.140625" style="21"/>
  </cols>
  <sheetData>
    <row r="1" spans="1:21" ht="99.95" customHeight="1">
      <c r="A1" s="20"/>
      <c r="B1" s="604"/>
      <c r="C1" s="973"/>
      <c r="D1" s="973"/>
      <c r="E1" s="973"/>
      <c r="F1" s="973"/>
      <c r="G1" s="973"/>
      <c r="H1" s="973"/>
      <c r="I1" s="973"/>
      <c r="J1" s="973"/>
      <c r="K1" s="46"/>
      <c r="L1" s="46"/>
      <c r="M1" s="46"/>
      <c r="N1" s="20"/>
      <c r="O1" s="604"/>
      <c r="P1" s="604"/>
      <c r="Q1" s="19"/>
    </row>
    <row r="2" spans="1:21" s="118" customFormat="1" ht="21.75" customHeight="1">
      <c r="A2" s="129"/>
      <c r="B2" s="122"/>
      <c r="C2" s="109" t="str">
        <f>'КРАТКИЙ ПРАЙС СПЛИТЫ'!B2</f>
        <v>ПРАЙС-ЛИСТ ДЕЙСТВИТЕЛЕН С 01.01.2026</v>
      </c>
      <c r="D2" s="115"/>
      <c r="E2" s="128"/>
      <c r="F2" s="128"/>
      <c r="G2" s="129"/>
      <c r="H2" s="122"/>
      <c r="I2" s="122"/>
      <c r="J2" s="110"/>
      <c r="K2" s="531"/>
      <c r="L2" s="531"/>
      <c r="M2" s="531"/>
      <c r="N2" s="129"/>
      <c r="O2" s="1063"/>
      <c r="P2" s="1063"/>
      <c r="Q2" s="117"/>
      <c r="R2" s="408"/>
    </row>
    <row r="3" spans="1:21" ht="53.25" customHeight="1">
      <c r="A3" s="969" t="s">
        <v>423</v>
      </c>
      <c r="B3" s="1110" t="s">
        <v>1041</v>
      </c>
      <c r="C3" s="1305" t="s">
        <v>114</v>
      </c>
      <c r="D3" s="1115" t="s">
        <v>115</v>
      </c>
      <c r="E3" s="1111" t="s">
        <v>3</v>
      </c>
      <c r="F3" s="1111"/>
      <c r="G3" s="1112" t="s">
        <v>48</v>
      </c>
      <c r="H3" s="1116" t="s">
        <v>797</v>
      </c>
      <c r="I3" s="174" t="s">
        <v>750</v>
      </c>
      <c r="J3" s="1112" t="s">
        <v>100</v>
      </c>
      <c r="K3" s="818" t="s">
        <v>116</v>
      </c>
      <c r="L3" s="818" t="s">
        <v>37</v>
      </c>
      <c r="M3" s="818" t="s">
        <v>405</v>
      </c>
      <c r="N3" s="1113" t="s">
        <v>116</v>
      </c>
      <c r="O3" s="1113" t="s">
        <v>37</v>
      </c>
      <c r="P3" s="175" t="s">
        <v>405</v>
      </c>
      <c r="Q3" s="175" t="s">
        <v>55</v>
      </c>
    </row>
    <row r="4" spans="1:21" ht="21" customHeight="1">
      <c r="A4" s="969"/>
      <c r="B4" s="1110"/>
      <c r="C4" s="1305"/>
      <c r="D4" s="1115"/>
      <c r="E4" s="119" t="s">
        <v>8</v>
      </c>
      <c r="F4" s="119" t="s">
        <v>9</v>
      </c>
      <c r="G4" s="1112"/>
      <c r="H4" s="1116"/>
      <c r="I4" s="174" t="s">
        <v>4</v>
      </c>
      <c r="J4" s="1112"/>
      <c r="K4" s="818" t="s">
        <v>300</v>
      </c>
      <c r="L4" s="818" t="s">
        <v>300</v>
      </c>
      <c r="M4" s="818" t="s">
        <v>300</v>
      </c>
      <c r="N4" s="1113"/>
      <c r="O4" s="1113"/>
      <c r="P4" s="89" t="s">
        <v>0</v>
      </c>
      <c r="Q4" s="89" t="s">
        <v>0</v>
      </c>
    </row>
    <row r="5" spans="1:21" ht="30" customHeight="1">
      <c r="A5" s="151"/>
      <c r="C5" s="198" t="s">
        <v>1437</v>
      </c>
      <c r="D5" s="157"/>
      <c r="E5" s="158"/>
      <c r="F5" s="159"/>
      <c r="G5" s="158"/>
      <c r="H5" s="158"/>
      <c r="I5" s="158"/>
      <c r="J5" s="160"/>
      <c r="K5" s="160"/>
      <c r="L5" s="160"/>
      <c r="M5" s="160"/>
      <c r="N5" s="742"/>
      <c r="O5" s="742"/>
      <c r="P5" s="742"/>
      <c r="Q5" s="199"/>
    </row>
    <row r="6" spans="1:21" ht="21" customHeight="1">
      <c r="A6" s="696"/>
      <c r="B6" s="697"/>
      <c r="C6" s="92" t="s">
        <v>697</v>
      </c>
      <c r="D6" s="499"/>
      <c r="E6" s="73"/>
      <c r="F6" s="127"/>
      <c r="G6" s="130"/>
      <c r="H6" s="99"/>
      <c r="I6" s="99"/>
      <c r="J6" s="106"/>
      <c r="K6" s="743"/>
      <c r="L6" s="743"/>
      <c r="M6" s="743"/>
      <c r="N6" s="744"/>
      <c r="O6" s="745"/>
      <c r="P6" s="1379"/>
      <c r="Q6" s="1379"/>
    </row>
    <row r="7" spans="1:21" ht="21" customHeight="1">
      <c r="A7" s="696"/>
      <c r="B7" s="698"/>
      <c r="C7" s="94"/>
      <c r="D7" s="75"/>
      <c r="E7" s="73"/>
      <c r="F7" s="310" t="s">
        <v>756</v>
      </c>
      <c r="G7" s="184"/>
      <c r="H7" s="103"/>
      <c r="I7" s="317" t="s">
        <v>767</v>
      </c>
      <c r="J7" s="184"/>
      <c r="K7" s="743"/>
      <c r="L7" s="743"/>
      <c r="M7" s="743"/>
      <c r="N7" s="744"/>
      <c r="O7" s="745"/>
      <c r="P7" s="1379"/>
      <c r="Q7" s="1379"/>
    </row>
    <row r="8" spans="1:21" ht="21" customHeight="1">
      <c r="A8" s="699"/>
      <c r="B8" s="698"/>
      <c r="C8" s="94"/>
      <c r="D8" s="75"/>
      <c r="E8" s="73"/>
      <c r="F8" s="310" t="s">
        <v>759</v>
      </c>
      <c r="G8" s="184"/>
      <c r="H8" s="99"/>
      <c r="I8" s="317" t="s">
        <v>768</v>
      </c>
      <c r="J8" s="104"/>
      <c r="K8" s="746"/>
      <c r="L8" s="746"/>
      <c r="M8" s="746"/>
      <c r="N8" s="747"/>
      <c r="O8" s="747"/>
      <c r="P8" s="748"/>
      <c r="Q8" s="77"/>
    </row>
    <row r="9" spans="1:21" ht="21" customHeight="1">
      <c r="A9" s="700"/>
      <c r="B9" s="701"/>
      <c r="C9" s="95"/>
      <c r="D9" s="78"/>
      <c r="E9" s="131"/>
      <c r="F9" s="311" t="s">
        <v>757</v>
      </c>
      <c r="G9" s="184"/>
      <c r="H9" s="105"/>
      <c r="I9" s="317" t="s">
        <v>769</v>
      </c>
      <c r="J9" s="184"/>
      <c r="K9" s="749"/>
      <c r="L9" s="749"/>
      <c r="M9" s="749"/>
      <c r="N9" s="750"/>
      <c r="O9" s="750"/>
      <c r="P9" s="751"/>
      <c r="Q9" s="80"/>
    </row>
    <row r="10" spans="1:21" ht="21" customHeight="1">
      <c r="A10" s="700"/>
      <c r="B10" s="701"/>
      <c r="C10" s="95"/>
      <c r="D10" s="78"/>
      <c r="E10" s="131"/>
      <c r="F10" s="311" t="s">
        <v>758</v>
      </c>
      <c r="G10" s="184"/>
      <c r="H10" s="99"/>
      <c r="I10" s="317" t="s">
        <v>26</v>
      </c>
      <c r="J10" s="184"/>
      <c r="K10" s="749"/>
      <c r="L10" s="749"/>
      <c r="M10" s="749"/>
      <c r="N10" s="750"/>
      <c r="O10" s="750"/>
      <c r="P10" s="751"/>
      <c r="Q10" s="80"/>
    </row>
    <row r="11" spans="1:21" ht="21" customHeight="1">
      <c r="A11" s="700"/>
      <c r="B11" s="702"/>
      <c r="C11" s="96"/>
      <c r="D11" s="81"/>
      <c r="E11" s="120"/>
      <c r="F11" s="311"/>
      <c r="G11" s="184"/>
      <c r="H11" s="79"/>
      <c r="I11" s="317"/>
      <c r="J11" s="184"/>
      <c r="K11" s="752"/>
      <c r="L11" s="752"/>
      <c r="M11" s="752"/>
      <c r="N11" s="753"/>
      <c r="O11" s="753"/>
      <c r="P11" s="753"/>
      <c r="Q11" s="85"/>
    </row>
    <row r="12" spans="1:21" ht="14.25" customHeight="1">
      <c r="A12" s="375" t="s">
        <v>562</v>
      </c>
      <c r="B12" s="68" t="s">
        <v>562</v>
      </c>
      <c r="C12" s="404" t="str">
        <f>D12</f>
        <v>AMW2-14U4RGC</v>
      </c>
      <c r="D12" s="493" t="str">
        <f>VLOOKUP($A12,'КРАТКИЙ ПРАЙС СПЛИТЫ'!$A:$M,2,0)</f>
        <v>AMW2-14U4RGC</v>
      </c>
      <c r="E12" s="493" t="str">
        <f>VLOOKUP($A12,'КРАТКИЙ ПРАЙС СПЛИТЫ'!$A:$M,3,0)</f>
        <v>4,10 (1,00-5,50)</v>
      </c>
      <c r="F12" s="493" t="str">
        <f>VLOOKUP($A12,'КРАТКИЙ ПРАЙС СПЛИТЫ'!$A:$M,4,0)</f>
        <v>4,50 (1,00-6,00)</v>
      </c>
      <c r="G12" s="491" t="str">
        <f>VLOOKUP($A12,'КРАТКИЙ ПРАЙС СПЛИТЫ'!$A:$M,5,0)</f>
        <v>А++/А+</v>
      </c>
      <c r="H12" s="493">
        <f>VLOOKUP($A12,'КРАТКИЙ ПРАЙС СПЛИТЫ'!$A:$M,6,0)</f>
        <v>58</v>
      </c>
      <c r="I12" s="398" t="str">
        <f>VLOOKUP($A12,'КРАТКИЙ ПРАЙС СПЛИТЫ'!$A:$M,8,0)</f>
        <v>715×540×240</v>
      </c>
      <c r="J12" s="663">
        <f>VLOOKUP($A12,'КРАТКИЙ ПРАЙС СПЛИТЫ'!$A:$M,9,0)</f>
        <v>28.5</v>
      </c>
      <c r="K12" s="286">
        <f>N12</f>
        <v>84200</v>
      </c>
      <c r="L12" s="286">
        <f>O12</f>
        <v>71390</v>
      </c>
      <c r="M12" s="286">
        <f>P12</f>
        <v>54500</v>
      </c>
      <c r="N12" s="754">
        <f>VLOOKUP($A12,'КРАТКИЙ ПРАЙС СПЛИТЫ'!$A:$M,10,0)</f>
        <v>84200</v>
      </c>
      <c r="O12" s="754">
        <f>VLOOKUP($A12,'КРАТКИЙ ПРАЙС СПЛИТЫ'!$A:$M,11,0)</f>
        <v>71390</v>
      </c>
      <c r="P12" s="754">
        <f>VLOOKUP($A12,'КРАТКИЙ ПРАЙС СПЛИТЫ'!$A:$M,12,0)</f>
        <v>54500</v>
      </c>
      <c r="Q12" s="107">
        <f>P12*(1-1*'Скидка '!D$6)</f>
        <v>54500</v>
      </c>
      <c r="R12" s="1366" t="s">
        <v>975</v>
      </c>
      <c r="S12" s="379"/>
      <c r="T12" s="379"/>
      <c r="U12" s="379"/>
    </row>
    <row r="13" spans="1:21" ht="14.25" customHeight="1">
      <c r="A13" s="375" t="s">
        <v>563</v>
      </c>
      <c r="B13" s="68" t="s">
        <v>563</v>
      </c>
      <c r="C13" s="404" t="str">
        <f t="shared" ref="C13:C18" si="0">D13</f>
        <v>AMW2-18U4RXC</v>
      </c>
      <c r="D13" s="493" t="str">
        <f>VLOOKUP($A13,'КРАТКИЙ ПРАЙС СПЛИТЫ'!$A:$M,2,0)</f>
        <v>AMW2-18U4RXC</v>
      </c>
      <c r="E13" s="493" t="str">
        <f>VLOOKUP($A13,'КРАТКИЙ ПРАЙС СПЛИТЫ'!$A:$M,3,0)</f>
        <v>5,00 (1,20-6,60)</v>
      </c>
      <c r="F13" s="493" t="str">
        <f>VLOOKUP($A13,'КРАТКИЙ ПРАЙС СПЛИТЫ'!$A:$M,4,0)</f>
        <v>5,50 (1,20-7,00)</v>
      </c>
      <c r="G13" s="491" t="str">
        <f>VLOOKUP($A13,'КРАТКИЙ ПРАЙС СПЛИТЫ'!$A:$M,5,0)</f>
        <v>А++/А+</v>
      </c>
      <c r="H13" s="493">
        <f>VLOOKUP($A13,'КРАТКИЙ ПРАЙС СПЛИТЫ'!$A:$M,6,0)</f>
        <v>60</v>
      </c>
      <c r="I13" s="398" t="str">
        <f>VLOOKUP($A13,'КРАТКИЙ ПРАЙС СПЛИТЫ'!$A:$M,8,0)</f>
        <v>810×580×280</v>
      </c>
      <c r="J13" s="60">
        <f>VLOOKUP($A13,'КРАТКИЙ ПРАЙС СПЛИТЫ'!$A:$M,9,0)</f>
        <v>35</v>
      </c>
      <c r="K13" s="286">
        <f t="shared" ref="K13:K18" si="1">N13</f>
        <v>89300</v>
      </c>
      <c r="L13" s="286">
        <f t="shared" ref="L13:L18" si="2">O13</f>
        <v>75690</v>
      </c>
      <c r="M13" s="286">
        <f t="shared" ref="M13:M18" si="3">P13</f>
        <v>57800</v>
      </c>
      <c r="N13" s="754">
        <f>VLOOKUP($A13,'КРАТКИЙ ПРАЙС СПЛИТЫ'!$A:$M,10,0)</f>
        <v>89300</v>
      </c>
      <c r="O13" s="754">
        <f>VLOOKUP($A13,'КРАТКИЙ ПРАЙС СПЛИТЫ'!$A:$M,11,0)</f>
        <v>75690</v>
      </c>
      <c r="P13" s="754">
        <f>VLOOKUP($A13,'КРАТКИЙ ПРАЙС СПЛИТЫ'!$A:$M,12,0)</f>
        <v>57800</v>
      </c>
      <c r="Q13" s="107">
        <f>P13*(1-1*'Скидка '!D$6)</f>
        <v>57800</v>
      </c>
      <c r="R13" s="1366"/>
      <c r="S13" s="379"/>
      <c r="T13" s="379"/>
      <c r="U13" s="379"/>
    </row>
    <row r="14" spans="1:21" ht="14.25" customHeight="1">
      <c r="A14" s="375" t="s">
        <v>1546</v>
      </c>
      <c r="B14" s="68" t="s">
        <v>1546</v>
      </c>
      <c r="C14" s="404" t="str">
        <f t="shared" si="0"/>
        <v>AMW3-18U4RJC</v>
      </c>
      <c r="D14" s="493" t="str">
        <f>VLOOKUP($A14,'КРАТКИЙ ПРАЙС СПЛИТЫ'!$A:$M,2,0)</f>
        <v>AMW3-18U4RJC</v>
      </c>
      <c r="E14" s="493" t="str">
        <f>VLOOKUP($A14,'КРАТКИЙ ПРАЙС СПЛИТЫ'!$A:$M,3,0)</f>
        <v>5,20 (1,60-8,20)</v>
      </c>
      <c r="F14" s="493" t="str">
        <f>VLOOKUP($A14,'КРАТКИЙ ПРАЙС СПЛИТЫ'!$A:$M,4,0)</f>
        <v>6,00 (1,30-8,50)</v>
      </c>
      <c r="G14" s="491" t="str">
        <f>VLOOKUP($A14,'КРАТКИЙ ПРАЙС СПЛИТЫ'!$A:$M,5,0)</f>
        <v>А++/А+</v>
      </c>
      <c r="H14" s="493">
        <f>VLOOKUP($A14,'КРАТКИЙ ПРАЙС СПЛИТЫ'!$A:$M,6,0)</f>
        <v>62</v>
      </c>
      <c r="I14" s="398" t="str">
        <f>VLOOKUP($A14,'КРАТКИЙ ПРАЙС СПЛИТЫ'!$A:$M,8,0)</f>
        <v>860×670×310</v>
      </c>
      <c r="J14" s="60">
        <f>VLOOKUP($A14,'КРАТКИЙ ПРАЙС СПЛИТЫ'!$A:$M,9,0)</f>
        <v>43</v>
      </c>
      <c r="K14" s="286">
        <f t="shared" si="1"/>
        <v>116700</v>
      </c>
      <c r="L14" s="286">
        <f t="shared" si="2"/>
        <v>98890</v>
      </c>
      <c r="M14" s="286">
        <f t="shared" si="3"/>
        <v>75500</v>
      </c>
      <c r="N14" s="754">
        <f>VLOOKUP($A14,'КРАТКИЙ ПРАЙС СПЛИТЫ'!$A:$M,10,0)</f>
        <v>116700</v>
      </c>
      <c r="O14" s="754">
        <f>VLOOKUP($A14,'КРАТКИЙ ПРАЙС СПЛИТЫ'!$A:$M,11,0)</f>
        <v>98890</v>
      </c>
      <c r="P14" s="754">
        <f>VLOOKUP($A14,'КРАТКИЙ ПРАЙС СПЛИТЫ'!$A:$M,12,0)</f>
        <v>75500</v>
      </c>
      <c r="Q14" s="107">
        <f>P14*(1-1*'Скидка '!D$6)</f>
        <v>75500</v>
      </c>
      <c r="R14" s="1366"/>
      <c r="S14" s="379"/>
      <c r="T14" s="379"/>
      <c r="U14" s="379"/>
    </row>
    <row r="15" spans="1:21" ht="14.25" customHeight="1">
      <c r="A15" s="375" t="s">
        <v>564</v>
      </c>
      <c r="B15" s="68" t="s">
        <v>564</v>
      </c>
      <c r="C15" s="404" t="str">
        <f t="shared" si="0"/>
        <v>AMW3-24U4RJC</v>
      </c>
      <c r="D15" s="493" t="str">
        <f>VLOOKUP($A15,'КРАТКИЙ ПРАЙС СПЛИТЫ'!$A:$M,2,0)</f>
        <v>AMW3-24U4RJC</v>
      </c>
      <c r="E15" s="493" t="str">
        <f>VLOOKUP($A15,'КРАТКИЙ ПРАЙС СПЛИТЫ'!$A:$M,3,0)</f>
        <v>7,00 (2,00-10,00)</v>
      </c>
      <c r="F15" s="493" t="str">
        <f>VLOOKUP($A15,'КРАТКИЙ ПРАЙС СПЛИТЫ'!$A:$M,4,0)</f>
        <v>8,00 (2,00-10,00)</v>
      </c>
      <c r="G15" s="491" t="str">
        <f>VLOOKUP($A15,'КРАТКИЙ ПРАЙС СПЛИТЫ'!$A:$M,5,0)</f>
        <v>А++/А+</v>
      </c>
      <c r="H15" s="493">
        <f>VLOOKUP($A15,'КРАТКИЙ ПРАЙС СПЛИТЫ'!$A:$M,6,0)</f>
        <v>63</v>
      </c>
      <c r="I15" s="398" t="str">
        <f>VLOOKUP($A15,'КРАТКИЙ ПРАЙС СПЛИТЫ'!$A:$M,8,0)</f>
        <v>860×670×310</v>
      </c>
      <c r="J15" s="60">
        <f>VLOOKUP($A15,'КРАТКИЙ ПРАЙС СПЛИТЫ'!$A:$M,9,0)</f>
        <v>45</v>
      </c>
      <c r="K15" s="286">
        <f t="shared" si="1"/>
        <v>126000</v>
      </c>
      <c r="L15" s="286">
        <f t="shared" si="2"/>
        <v>106790</v>
      </c>
      <c r="M15" s="286">
        <f t="shared" si="3"/>
        <v>81400</v>
      </c>
      <c r="N15" s="754">
        <f>VLOOKUP($A15,'КРАТКИЙ ПРАЙС СПЛИТЫ'!$A:$M,10,0)</f>
        <v>126000</v>
      </c>
      <c r="O15" s="754">
        <f>VLOOKUP($A15,'КРАТКИЙ ПРАЙС СПЛИТЫ'!$A:$M,11,0)</f>
        <v>106790</v>
      </c>
      <c r="P15" s="754">
        <f>VLOOKUP($A15,'КРАТКИЙ ПРАЙС СПЛИТЫ'!$A:$M,12,0)</f>
        <v>81400</v>
      </c>
      <c r="Q15" s="107">
        <f>P15*(1-1*'Скидка '!D$6)</f>
        <v>81400</v>
      </c>
      <c r="R15" s="1366"/>
      <c r="S15" s="379"/>
      <c r="T15" s="379"/>
      <c r="U15" s="379"/>
    </row>
    <row r="16" spans="1:21" ht="14.25" customHeight="1">
      <c r="A16" s="375" t="s">
        <v>565</v>
      </c>
      <c r="B16" s="68" t="s">
        <v>565</v>
      </c>
      <c r="C16" s="404" t="str">
        <f t="shared" si="0"/>
        <v>AMW4-27U4RJC</v>
      </c>
      <c r="D16" s="493" t="str">
        <f>VLOOKUP($A16,'КРАТКИЙ ПРАЙС СПЛИТЫ'!$A:$M,2,0)</f>
        <v>AMW4-27U4RJC</v>
      </c>
      <c r="E16" s="493" t="str">
        <f>VLOOKUP($A16,'КРАТКИЙ ПРАЙС СПЛИТЫ'!$A:$M,3,0)</f>
        <v>8,00 (2,50-12,00)</v>
      </c>
      <c r="F16" s="493" t="str">
        <f>VLOOKUP($A16,'КРАТКИЙ ПРАЙС СПЛИТЫ'!$A:$M,4,0)</f>
        <v>9,00 (2,50-12,00)</v>
      </c>
      <c r="G16" s="491" t="str">
        <f>VLOOKUP($A16,'КРАТКИЙ ПРАЙС СПЛИТЫ'!$A:$M,5,0)</f>
        <v>А++/А+</v>
      </c>
      <c r="H16" s="493">
        <f>VLOOKUP($A16,'КРАТКИЙ ПРАЙС СПЛИТЫ'!$A:$M,6,0)</f>
        <v>64</v>
      </c>
      <c r="I16" s="398" t="str">
        <f>VLOOKUP($A16,'КРАТКИЙ ПРАЙС СПЛИТЫ'!$A:$M,8,0)</f>
        <v>860×670×310</v>
      </c>
      <c r="J16" s="60">
        <f>VLOOKUP($A16,'КРАТКИЙ ПРАЙС СПЛИТЫ'!$A:$M,9,0)</f>
        <v>48</v>
      </c>
      <c r="K16" s="286">
        <f t="shared" si="1"/>
        <v>139300</v>
      </c>
      <c r="L16" s="286">
        <f t="shared" si="2"/>
        <v>118090</v>
      </c>
      <c r="M16" s="286">
        <f t="shared" si="3"/>
        <v>90100</v>
      </c>
      <c r="N16" s="754">
        <f>VLOOKUP($A16,'КРАТКИЙ ПРАЙС СПЛИТЫ'!$A:$M,10,0)</f>
        <v>139300</v>
      </c>
      <c r="O16" s="754">
        <f>VLOOKUP($A16,'КРАТКИЙ ПРАЙС СПЛИТЫ'!$A:$M,11,0)</f>
        <v>118090</v>
      </c>
      <c r="P16" s="754">
        <f>VLOOKUP($A16,'КРАТКИЙ ПРАЙС СПЛИТЫ'!$A:$M,12,0)</f>
        <v>90100</v>
      </c>
      <c r="Q16" s="107">
        <f>P16*(1-1*'Скидка '!D$6)</f>
        <v>90100</v>
      </c>
      <c r="R16" s="1366"/>
      <c r="S16" s="379"/>
      <c r="T16" s="379"/>
      <c r="U16" s="379"/>
    </row>
    <row r="17" spans="1:21" ht="14.25" customHeight="1">
      <c r="A17" s="375" t="s">
        <v>1551</v>
      </c>
      <c r="B17" s="68" t="s">
        <v>1551</v>
      </c>
      <c r="C17" s="404" t="str">
        <f t="shared" si="0"/>
        <v>AMW5-36U4RQC</v>
      </c>
      <c r="D17" s="493" t="str">
        <f>VLOOKUP($A17,'КРАТКИЙ ПРАЙС СПЛИТЫ'!$A:$M,2,0)</f>
        <v>AMW5-36U4RQC</v>
      </c>
      <c r="E17" s="493" t="str">
        <f>VLOOKUP($A17,'КРАТКИЙ ПРАЙС СПЛИТЫ'!$A:$M,3,0)</f>
        <v>10,00 (2,50-12,00)</v>
      </c>
      <c r="F17" s="493" t="str">
        <f>VLOOKUP($A17,'КРАТКИЙ ПРАЙС СПЛИТЫ'!$A:$M,4,0)</f>
        <v>11,00 (3,00-14,00)</v>
      </c>
      <c r="G17" s="491" t="str">
        <f>VLOOKUP($A17,'КРАТКИЙ ПРАЙС СПЛИТЫ'!$A:$M,5,0)</f>
        <v>А++/А+</v>
      </c>
      <c r="H17" s="493">
        <f>VLOOKUP($A17,'КРАТКИЙ ПРАЙС СПЛИТЫ'!$A:$M,6,0)</f>
        <v>68</v>
      </c>
      <c r="I17" s="398" t="str">
        <f>VLOOKUP($A17,'КРАТКИЙ ПРАЙС СПЛИТЫ'!$A:$M,8,0)</f>
        <v>975×835×360</v>
      </c>
      <c r="J17" s="60">
        <f>VLOOKUP($A17,'КРАТКИЙ ПРАЙС СПЛИТЫ'!$A:$M,9,0)</f>
        <v>69</v>
      </c>
      <c r="K17" s="286">
        <f t="shared" si="1"/>
        <v>198900</v>
      </c>
      <c r="L17" s="286">
        <f t="shared" si="2"/>
        <v>168590</v>
      </c>
      <c r="M17" s="286">
        <f t="shared" si="3"/>
        <v>128600</v>
      </c>
      <c r="N17" s="754">
        <f>VLOOKUP($A17,'КРАТКИЙ ПРАЙС СПЛИТЫ'!$A:$M,10,0)</f>
        <v>198900</v>
      </c>
      <c r="O17" s="754">
        <f>VLOOKUP($A17,'КРАТКИЙ ПРАЙС СПЛИТЫ'!$A:$M,11,0)</f>
        <v>168590</v>
      </c>
      <c r="P17" s="754">
        <f>VLOOKUP($A17,'КРАТКИЙ ПРАЙС СПЛИТЫ'!$A:$M,12,0)</f>
        <v>128600</v>
      </c>
      <c r="Q17" s="107">
        <f>P17*(1-1*'Скидка '!D$6)</f>
        <v>128600</v>
      </c>
      <c r="R17" s="1366"/>
      <c r="S17" s="379"/>
      <c r="T17" s="379"/>
      <c r="U17" s="379"/>
    </row>
    <row r="18" spans="1:21" ht="14.25" customHeight="1">
      <c r="A18" s="375" t="s">
        <v>566</v>
      </c>
      <c r="B18" s="68" t="s">
        <v>566</v>
      </c>
      <c r="C18" s="404" t="str">
        <f t="shared" si="0"/>
        <v>AMW5-42U4RTA</v>
      </c>
      <c r="D18" s="493" t="str">
        <f>VLOOKUP($A18,'КРАТКИЙ ПРАЙС СПЛИТЫ'!$A:$M,2,0)</f>
        <v>AMW5-42U4RTA</v>
      </c>
      <c r="E18" s="493" t="str">
        <f>VLOOKUP($A18,'КРАТКИЙ ПРАЙС СПЛИТЫ'!$A:$M,3,0)</f>
        <v>12,50 (3,80-15,30)</v>
      </c>
      <c r="F18" s="493" t="str">
        <f>VLOOKUP($A18,'КРАТКИЙ ПРАЙС СПЛИТЫ'!$A:$M,4,0)</f>
        <v>13,50 (3,30-17,20)</v>
      </c>
      <c r="G18" s="491" t="str">
        <f>VLOOKUP($A18,'КРАТКИЙ ПРАЙС СПЛИТЫ'!$A:$M,5,0)</f>
        <v>А++/А</v>
      </c>
      <c r="H18" s="493">
        <f>VLOOKUP($A18,'КРАТКИЙ ПРАЙС СПЛИТЫ'!$A:$M,6,0)</f>
        <v>75</v>
      </c>
      <c r="I18" s="398" t="str">
        <f>VLOOKUP($A18,'КРАТКИЙ ПРАЙС СПЛИТЫ'!$A:$M,8,0)</f>
        <v>950×1050×340</v>
      </c>
      <c r="J18" s="60">
        <f>VLOOKUP($A18,'КРАТКИЙ ПРАЙС СПЛИТЫ'!$A:$M,9,0)</f>
        <v>90</v>
      </c>
      <c r="K18" s="286">
        <f t="shared" si="1"/>
        <v>229500</v>
      </c>
      <c r="L18" s="286">
        <f t="shared" si="2"/>
        <v>194490</v>
      </c>
      <c r="M18" s="286">
        <f t="shared" si="3"/>
        <v>148400</v>
      </c>
      <c r="N18" s="754">
        <f>VLOOKUP($A18,'КРАТКИЙ ПРАЙС СПЛИТЫ'!$A:$M,10,0)</f>
        <v>229500</v>
      </c>
      <c r="O18" s="754">
        <f>VLOOKUP($A18,'КРАТКИЙ ПРАЙС СПЛИТЫ'!$A:$M,11,0)</f>
        <v>194490</v>
      </c>
      <c r="P18" s="754">
        <f>VLOOKUP($A18,'КРАТКИЙ ПРАЙС СПЛИТЫ'!$A:$M,12,0)</f>
        <v>148400</v>
      </c>
      <c r="Q18" s="492">
        <f>P18*(1-1*'Скидка '!D$6)</f>
        <v>148400</v>
      </c>
      <c r="R18" s="1366"/>
      <c r="S18" s="379"/>
      <c r="T18" s="379"/>
      <c r="U18" s="379"/>
    </row>
    <row r="19" spans="1:21" ht="21" customHeight="1">
      <c r="A19" s="700"/>
      <c r="B19" s="701"/>
      <c r="C19" s="92" t="s">
        <v>698</v>
      </c>
      <c r="D19" s="78"/>
      <c r="E19" s="131"/>
      <c r="F19" s="311"/>
      <c r="G19" s="184"/>
      <c r="H19" s="105"/>
      <c r="I19" s="317"/>
      <c r="J19" s="184"/>
      <c r="K19" s="749"/>
      <c r="L19" s="749"/>
      <c r="M19" s="749"/>
      <c r="N19" s="750"/>
      <c r="O19" s="750"/>
      <c r="P19" s="751"/>
      <c r="Q19" s="80"/>
    </row>
    <row r="20" spans="1:21" ht="21" customHeight="1">
      <c r="A20" s="700"/>
      <c r="B20" s="701"/>
      <c r="C20" s="95"/>
      <c r="D20" s="78"/>
      <c r="E20" s="131"/>
      <c r="F20" s="311" t="s">
        <v>756</v>
      </c>
      <c r="G20" s="184"/>
      <c r="H20" s="105"/>
      <c r="I20" s="317" t="s">
        <v>760</v>
      </c>
      <c r="J20" s="184"/>
      <c r="K20" s="749"/>
      <c r="L20" s="749"/>
      <c r="M20" s="749"/>
      <c r="N20" s="750"/>
      <c r="O20" s="750"/>
      <c r="P20" s="751"/>
      <c r="Q20" s="80"/>
    </row>
    <row r="21" spans="1:21" ht="21" customHeight="1">
      <c r="A21" s="700"/>
      <c r="B21" s="701"/>
      <c r="C21" s="95"/>
      <c r="D21" s="78"/>
      <c r="E21" s="131"/>
      <c r="F21" s="311" t="s">
        <v>759</v>
      </c>
      <c r="G21" s="184"/>
      <c r="H21" s="105"/>
      <c r="I21" s="317" t="s">
        <v>770</v>
      </c>
      <c r="J21" s="184"/>
      <c r="K21" s="749"/>
      <c r="L21" s="749"/>
      <c r="M21" s="749"/>
      <c r="N21" s="750"/>
      <c r="O21" s="750"/>
      <c r="P21" s="751"/>
      <c r="Q21" s="80"/>
    </row>
    <row r="22" spans="1:21" ht="21" customHeight="1">
      <c r="A22" s="700"/>
      <c r="B22" s="701"/>
      <c r="C22" s="95"/>
      <c r="D22" s="78"/>
      <c r="E22" s="131"/>
      <c r="F22" s="311" t="s">
        <v>757</v>
      </c>
      <c r="G22" s="184"/>
      <c r="H22" s="105"/>
      <c r="I22" s="317" t="s">
        <v>769</v>
      </c>
      <c r="J22" s="184"/>
      <c r="K22" s="749"/>
      <c r="L22" s="749"/>
      <c r="M22" s="749"/>
      <c r="N22" s="750"/>
      <c r="O22" s="750"/>
      <c r="P22" s="751"/>
      <c r="Q22" s="80"/>
    </row>
    <row r="23" spans="1:21" ht="21" customHeight="1">
      <c r="A23" s="700"/>
      <c r="B23" s="701"/>
      <c r="C23" s="95"/>
      <c r="D23" s="78"/>
      <c r="E23" s="131"/>
      <c r="F23" s="311" t="s">
        <v>842</v>
      </c>
      <c r="G23" s="184"/>
      <c r="H23" s="105"/>
      <c r="I23" s="317" t="s">
        <v>26</v>
      </c>
      <c r="J23" s="184"/>
      <c r="K23" s="749"/>
      <c r="L23" s="749"/>
      <c r="M23" s="749"/>
      <c r="N23" s="750"/>
      <c r="O23" s="750"/>
      <c r="P23" s="751"/>
      <c r="Q23" s="80"/>
    </row>
    <row r="24" spans="1:21" ht="21" customHeight="1">
      <c r="A24" s="700"/>
      <c r="B24" s="701"/>
      <c r="C24" s="95"/>
      <c r="D24" s="78"/>
      <c r="E24" s="131"/>
      <c r="F24" s="311"/>
      <c r="G24" s="184"/>
      <c r="H24" s="105"/>
      <c r="I24" s="317" t="s">
        <v>766</v>
      </c>
      <c r="J24" s="184"/>
      <c r="K24" s="749"/>
      <c r="L24" s="749"/>
      <c r="M24" s="749"/>
      <c r="N24" s="750"/>
      <c r="O24" s="750"/>
      <c r="P24" s="751"/>
      <c r="Q24" s="80"/>
    </row>
    <row r="25" spans="1:21" ht="14.25" customHeight="1">
      <c r="A25" s="375" t="s">
        <v>727</v>
      </c>
      <c r="B25" s="68" t="s">
        <v>727</v>
      </c>
      <c r="C25" s="404" t="str">
        <f>D25</f>
        <v>AMW2-14U4RGC LP</v>
      </c>
      <c r="D25" s="493" t="str">
        <f>VLOOKUP($A25,'КРАТКИЙ ПРАЙС СПЛИТЫ'!$A:$M,2,0)</f>
        <v>AMW2-14U4RGC LP</v>
      </c>
      <c r="E25" s="493" t="str">
        <f>VLOOKUP($A25,'КРАТКИЙ ПРАЙС СПЛИТЫ'!$A:$M,3,0)</f>
        <v>4,1(1,0-5,5)</v>
      </c>
      <c r="F25" s="493" t="str">
        <f>VLOOKUP($A25,'КРАТКИЙ ПРАЙС СПЛИТЫ'!$A:$M,4,0)</f>
        <v>4,5(1,0-6,0)</v>
      </c>
      <c r="G25" s="491" t="str">
        <f>VLOOKUP($A25,'КРАТКИЙ ПРАЙС СПЛИТЫ'!$A:$M,5,0)</f>
        <v>А++/А+</v>
      </c>
      <c r="H25" s="493">
        <f>VLOOKUP($A25,'КРАТКИЙ ПРАЙС СПЛИТЫ'!$A:$M,6,0)</f>
        <v>58</v>
      </c>
      <c r="I25" s="398" t="str">
        <f>VLOOKUP($A25,'КРАТКИЙ ПРАЙС СПЛИТЫ'!$A:$M,8,0)</f>
        <v>715×540×240</v>
      </c>
      <c r="J25" s="663">
        <f>VLOOKUP($A25,'КРАТКИЙ ПРАЙС СПЛИТЫ'!$A:$M,9,0)</f>
        <v>28.5</v>
      </c>
      <c r="K25" s="286">
        <f t="shared" ref="K25:K31" si="4">N25</f>
        <v>87200</v>
      </c>
      <c r="L25" s="286">
        <f t="shared" ref="L25:L31" si="5">O25</f>
        <v>73890</v>
      </c>
      <c r="M25" s="286">
        <f t="shared" ref="M25:M31" si="6">P25</f>
        <v>56500</v>
      </c>
      <c r="N25" s="754">
        <f>VLOOKUP($A25,'КРАТКИЙ ПРАЙС СПЛИТЫ'!$A:$M,10,0)</f>
        <v>87200</v>
      </c>
      <c r="O25" s="754">
        <f>VLOOKUP($A25,'КРАТКИЙ ПРАЙС СПЛИТЫ'!$A:$M,11,0)</f>
        <v>73890</v>
      </c>
      <c r="P25" s="754">
        <f>VLOOKUP($A25,'КРАТКИЙ ПРАЙС СПЛИТЫ'!$A:$M,12,0)</f>
        <v>56500</v>
      </c>
      <c r="Q25" s="107">
        <f>P25*(1-1*'Скидка '!D$6)</f>
        <v>56500</v>
      </c>
      <c r="R25" s="1366" t="s">
        <v>975</v>
      </c>
      <c r="S25" s="379"/>
      <c r="T25" s="379"/>
      <c r="U25" s="379"/>
    </row>
    <row r="26" spans="1:21" ht="14.25" customHeight="1">
      <c r="A26" s="375" t="s">
        <v>728</v>
      </c>
      <c r="B26" s="68" t="s">
        <v>728</v>
      </c>
      <c r="C26" s="404" t="str">
        <f t="shared" ref="C26:C31" si="7">D26</f>
        <v>AMW2-18U4RXC LP</v>
      </c>
      <c r="D26" s="493" t="str">
        <f>VLOOKUP($A26,'КРАТКИЙ ПРАЙС СПЛИТЫ'!$A:$M,2,0)</f>
        <v>AMW2-18U4RXC LP</v>
      </c>
      <c r="E26" s="493" t="str">
        <f>VLOOKUP($A26,'КРАТКИЙ ПРАЙС СПЛИТЫ'!$A:$M,3,0)</f>
        <v>5,0(1,2-6,6)</v>
      </c>
      <c r="F26" s="493" t="str">
        <f>VLOOKUP($A26,'КРАТКИЙ ПРАЙС СПЛИТЫ'!$A:$M,4,0)</f>
        <v>5,5(1,2-7,0)</v>
      </c>
      <c r="G26" s="491" t="str">
        <f>VLOOKUP($A26,'КРАТКИЙ ПРАЙС СПЛИТЫ'!$A:$M,5,0)</f>
        <v>А++/А+</v>
      </c>
      <c r="H26" s="493">
        <f>VLOOKUP($A26,'КРАТКИЙ ПРАЙС СПЛИТЫ'!$A:$M,6,0)</f>
        <v>60</v>
      </c>
      <c r="I26" s="398" t="str">
        <f>VLOOKUP($A26,'КРАТКИЙ ПРАЙС СПЛИТЫ'!$A:$M,8,0)</f>
        <v>810×580×280</v>
      </c>
      <c r="J26" s="60">
        <f>VLOOKUP($A26,'КРАТКИЙ ПРАЙС СПЛИТЫ'!$A:$M,9,0)</f>
        <v>35</v>
      </c>
      <c r="K26" s="286">
        <f t="shared" si="4"/>
        <v>94000</v>
      </c>
      <c r="L26" s="286">
        <f t="shared" si="5"/>
        <v>79690</v>
      </c>
      <c r="M26" s="286">
        <f t="shared" si="6"/>
        <v>60800</v>
      </c>
      <c r="N26" s="754">
        <f>VLOOKUP($A26,'КРАТКИЙ ПРАЙС СПЛИТЫ'!$A:$M,10,0)</f>
        <v>94000</v>
      </c>
      <c r="O26" s="754">
        <f>VLOOKUP($A26,'КРАТКИЙ ПРАЙС СПЛИТЫ'!$A:$M,11,0)</f>
        <v>79690</v>
      </c>
      <c r="P26" s="754">
        <f>VLOOKUP($A26,'КРАТКИЙ ПРАЙС СПЛИТЫ'!$A:$M,12,0)</f>
        <v>60800</v>
      </c>
      <c r="Q26" s="107">
        <f>P26*(1-1*'Скидка '!D$6)</f>
        <v>60800</v>
      </c>
      <c r="R26" s="1366"/>
      <c r="S26" s="379"/>
      <c r="T26" s="379"/>
      <c r="U26" s="379"/>
    </row>
    <row r="27" spans="1:21" ht="14.25" customHeight="1">
      <c r="A27" s="68" t="s">
        <v>1593</v>
      </c>
      <c r="B27" s="68" t="s">
        <v>1593</v>
      </c>
      <c r="C27" s="404" t="str">
        <f t="shared" ref="C27" si="8">D27</f>
        <v>AMW3-18U4RJC LP</v>
      </c>
      <c r="D27" s="493" t="str">
        <f>VLOOKUP($A27,'КРАТКИЙ ПРАЙС СПЛИТЫ'!$A:$M,2,0)</f>
        <v>AMW3-18U4RJC LP</v>
      </c>
      <c r="E27" s="493" t="str">
        <f>VLOOKUP($A27,'КРАТКИЙ ПРАЙС СПЛИТЫ'!$A:$M,3,0)</f>
        <v>5,2 (1,6-8,2)</v>
      </c>
      <c r="F27" s="493" t="str">
        <f>VLOOKUP($A27,'КРАТКИЙ ПРАЙС СПЛИТЫ'!$A:$M,4,0)</f>
        <v>6,0 (1,3-8,5)</v>
      </c>
      <c r="G27" s="491" t="str">
        <f>VLOOKUP($A27,'КРАТКИЙ ПРАЙС СПЛИТЫ'!$A:$M,5,0)</f>
        <v>А++/А+</v>
      </c>
      <c r="H27" s="493">
        <f>VLOOKUP($A27,'КРАТКИЙ ПРАЙС СПЛИТЫ'!$A:$M,6,0)</f>
        <v>62</v>
      </c>
      <c r="I27" s="398" t="str">
        <f>VLOOKUP($A27,'КРАТКИЙ ПРАЙС СПЛИТЫ'!$A:$M,8,0)</f>
        <v>860×670×310</v>
      </c>
      <c r="J27" s="60">
        <f>VLOOKUP($A27,'КРАТКИЙ ПРАЙС СПЛИТЫ'!$A:$M,9,0)</f>
        <v>43</v>
      </c>
      <c r="K27" s="286">
        <f t="shared" si="4"/>
        <v>122000</v>
      </c>
      <c r="L27" s="286">
        <f t="shared" si="5"/>
        <v>103390</v>
      </c>
      <c r="M27" s="286">
        <f t="shared" si="6"/>
        <v>78500</v>
      </c>
      <c r="N27" s="754">
        <f>VLOOKUP($A27,'КРАТКИЙ ПРАЙС СПЛИТЫ'!$A:$M,10,0)</f>
        <v>122000</v>
      </c>
      <c r="O27" s="754">
        <f>VLOOKUP($A27,'КРАТКИЙ ПРАЙС СПЛИТЫ'!$A:$M,11,0)</f>
        <v>103390</v>
      </c>
      <c r="P27" s="754">
        <f>VLOOKUP($A27,'КРАТКИЙ ПРАЙС СПЛИТЫ'!$A:$M,12,0)</f>
        <v>78500</v>
      </c>
      <c r="Q27" s="107">
        <f>P27*(1-1*'Скидка '!D$6)</f>
        <v>78500</v>
      </c>
      <c r="R27" s="1366"/>
      <c r="S27" s="379"/>
      <c r="T27" s="379"/>
      <c r="U27" s="379"/>
    </row>
    <row r="28" spans="1:21" ht="14.25" customHeight="1">
      <c r="A28" s="375" t="s">
        <v>729</v>
      </c>
      <c r="B28" s="68" t="s">
        <v>729</v>
      </c>
      <c r="C28" s="404" t="str">
        <f t="shared" si="7"/>
        <v>AMW3-24U4RJC LP</v>
      </c>
      <c r="D28" s="493" t="str">
        <f>VLOOKUP($A28,'КРАТКИЙ ПРАЙС СПЛИТЫ'!$A:$M,2,0)</f>
        <v>AMW3-24U4RJC LP</v>
      </c>
      <c r="E28" s="493" t="str">
        <f>VLOOKUP($A28,'КРАТКИЙ ПРАЙС СПЛИТЫ'!$A:$M,3,0)</f>
        <v>7,0 (2,0-10,0)</v>
      </c>
      <c r="F28" s="493" t="str">
        <f>VLOOKUP($A28,'КРАТКИЙ ПРАЙС СПЛИТЫ'!$A:$M,4,0)</f>
        <v>8,0 (2,0-10,0)</v>
      </c>
      <c r="G28" s="491" t="str">
        <f>VLOOKUP($A28,'КРАТКИЙ ПРАЙС СПЛИТЫ'!$A:$M,5,0)</f>
        <v>А++/А+</v>
      </c>
      <c r="H28" s="493">
        <f>VLOOKUP($A28,'КРАТКИЙ ПРАЙС СПЛИТЫ'!$A:$M,6,0)</f>
        <v>63</v>
      </c>
      <c r="I28" s="398" t="str">
        <f>VLOOKUP($A28,'КРАТКИЙ ПРАЙС СПЛИТЫ'!$A:$M,8,0)</f>
        <v>860×670×310</v>
      </c>
      <c r="J28" s="60">
        <f>VLOOKUP($A28,'КРАТКИЙ ПРАЙС СПЛИТЫ'!$A:$M,9,0)</f>
        <v>45</v>
      </c>
      <c r="K28" s="286">
        <f t="shared" si="4"/>
        <v>130300</v>
      </c>
      <c r="L28" s="286">
        <f t="shared" si="5"/>
        <v>110390</v>
      </c>
      <c r="M28" s="286">
        <f t="shared" si="6"/>
        <v>84500</v>
      </c>
      <c r="N28" s="754">
        <f>VLOOKUP($A28,'КРАТКИЙ ПРАЙС СПЛИТЫ'!$A:$M,10,0)</f>
        <v>130300</v>
      </c>
      <c r="O28" s="754">
        <f>VLOOKUP($A28,'КРАТКИЙ ПРАЙС СПЛИТЫ'!$A:$M,11,0)</f>
        <v>110390</v>
      </c>
      <c r="P28" s="754">
        <f>VLOOKUP($A28,'КРАТКИЙ ПРАЙС СПЛИТЫ'!$A:$M,12,0)</f>
        <v>84500</v>
      </c>
      <c r="Q28" s="107">
        <f>P28*(1-1*'Скидка '!D$6)</f>
        <v>84500</v>
      </c>
      <c r="R28" s="1366"/>
      <c r="S28" s="379"/>
      <c r="T28" s="379"/>
      <c r="U28" s="379"/>
    </row>
    <row r="29" spans="1:21" ht="14.25" customHeight="1">
      <c r="A29" s="375" t="s">
        <v>730</v>
      </c>
      <c r="B29" s="68" t="s">
        <v>730</v>
      </c>
      <c r="C29" s="404" t="str">
        <f t="shared" si="7"/>
        <v>AMW4-27U4RJC LP</v>
      </c>
      <c r="D29" s="493" t="str">
        <f>VLOOKUP($A29,'КРАТКИЙ ПРАЙС СПЛИТЫ'!$A:$M,2,0)</f>
        <v>AMW4-27U4RJC LP</v>
      </c>
      <c r="E29" s="493" t="str">
        <f>VLOOKUP($A29,'КРАТКИЙ ПРАЙС СПЛИТЫ'!$A:$M,3,0)</f>
        <v>8,0 (2,5-12,0)</v>
      </c>
      <c r="F29" s="493" t="str">
        <f>VLOOKUP($A29,'КРАТКИЙ ПРАЙС СПЛИТЫ'!$A:$M,4,0)</f>
        <v>9,0 (2,5-12,0)</v>
      </c>
      <c r="G29" s="491" t="str">
        <f>VLOOKUP($A29,'КРАТКИЙ ПРАЙС СПЛИТЫ'!$A:$M,5,0)</f>
        <v>А++/А+</v>
      </c>
      <c r="H29" s="493">
        <f>VLOOKUP($A29,'КРАТКИЙ ПРАЙС СПЛИТЫ'!$A:$M,6,0)</f>
        <v>64</v>
      </c>
      <c r="I29" s="398" t="str">
        <f>VLOOKUP($A29,'КРАТКИЙ ПРАЙС СПЛИТЫ'!$A:$M,8,0)</f>
        <v>860×670×310</v>
      </c>
      <c r="J29" s="60">
        <f>VLOOKUP($A29,'КРАТКИЙ ПРАЙС СПЛИТЫ'!$A:$M,9,0)</f>
        <v>48</v>
      </c>
      <c r="K29" s="286">
        <f t="shared" si="4"/>
        <v>143600</v>
      </c>
      <c r="L29" s="286">
        <f t="shared" si="5"/>
        <v>121690</v>
      </c>
      <c r="M29" s="286">
        <f t="shared" si="6"/>
        <v>93100</v>
      </c>
      <c r="N29" s="754">
        <f>VLOOKUP($A29,'КРАТКИЙ ПРАЙС СПЛИТЫ'!$A:$M,10,0)</f>
        <v>143600</v>
      </c>
      <c r="O29" s="754">
        <f>VLOOKUP($A29,'КРАТКИЙ ПРАЙС СПЛИТЫ'!$A:$M,11,0)</f>
        <v>121690</v>
      </c>
      <c r="P29" s="754">
        <f>VLOOKUP($A29,'КРАТКИЙ ПРАЙС СПЛИТЫ'!$A:$M,12,0)</f>
        <v>93100</v>
      </c>
      <c r="Q29" s="107">
        <f>P29*(1-1*'Скидка '!D$6)</f>
        <v>93100</v>
      </c>
      <c r="R29" s="1366"/>
      <c r="S29" s="379"/>
      <c r="T29" s="379"/>
      <c r="U29" s="379"/>
    </row>
    <row r="30" spans="1:21" ht="14.25" customHeight="1">
      <c r="A30" s="68" t="s">
        <v>1592</v>
      </c>
      <c r="B30" s="68" t="s">
        <v>1592</v>
      </c>
      <c r="C30" s="404" t="str">
        <f t="shared" ref="C30" si="9">D30</f>
        <v>AMW5-36U4RQC LP</v>
      </c>
      <c r="D30" s="493" t="str">
        <f>VLOOKUP($A30,'КРАТКИЙ ПРАЙС СПЛИТЫ'!$A:$M,2,0)</f>
        <v>AMW5-36U4RQC LP</v>
      </c>
      <c r="E30" s="493" t="str">
        <f>VLOOKUP($A30,'КРАТКИЙ ПРАЙС СПЛИТЫ'!$A:$M,3,0)</f>
        <v>10,0 (2,5-12,0)</v>
      </c>
      <c r="F30" s="493" t="str">
        <f>VLOOKUP($A30,'КРАТКИЙ ПРАЙС СПЛИТЫ'!$A:$M,4,0)</f>
        <v>11,0 (3,0-14,0)</v>
      </c>
      <c r="G30" s="491" t="str">
        <f>VLOOKUP($A30,'КРАТКИЙ ПРАЙС СПЛИТЫ'!$A:$M,5,0)</f>
        <v>А++/А+</v>
      </c>
      <c r="H30" s="493">
        <f>VLOOKUP($A30,'КРАТКИЙ ПРАЙС СПЛИТЫ'!$A:$M,6,0)</f>
        <v>68</v>
      </c>
      <c r="I30" s="398" t="str">
        <f>VLOOKUP($A30,'КРАТКИЙ ПРАЙС СПЛИТЫ'!$A:$M,8,0)</f>
        <v>975×835×360</v>
      </c>
      <c r="J30" s="60">
        <f>VLOOKUP($A30,'КРАТКИЙ ПРАЙС СПЛИТЫ'!$A:$M,9,0)</f>
        <v>69</v>
      </c>
      <c r="K30" s="286">
        <f t="shared" si="4"/>
        <v>206800</v>
      </c>
      <c r="L30" s="286">
        <f t="shared" si="5"/>
        <v>175290</v>
      </c>
      <c r="M30" s="286">
        <f t="shared" si="6"/>
        <v>133700</v>
      </c>
      <c r="N30" s="754">
        <f>VLOOKUP($A30,'КРАТКИЙ ПРАЙС СПЛИТЫ'!$A:$M,10,0)</f>
        <v>206800</v>
      </c>
      <c r="O30" s="754">
        <f>VLOOKUP($A30,'КРАТКИЙ ПРАЙС СПЛИТЫ'!$A:$M,11,0)</f>
        <v>175290</v>
      </c>
      <c r="P30" s="754">
        <f>VLOOKUP($A30,'КРАТКИЙ ПРАЙС СПЛИТЫ'!$A:$M,12,0)</f>
        <v>133700</v>
      </c>
      <c r="Q30" s="107">
        <f>P30*(1-1*'Скидка '!D$6)</f>
        <v>133700</v>
      </c>
      <c r="R30" s="1366"/>
      <c r="S30" s="379"/>
      <c r="T30" s="379"/>
      <c r="U30" s="379"/>
    </row>
    <row r="31" spans="1:21" ht="14.25" customHeight="1">
      <c r="A31" s="375" t="s">
        <v>660</v>
      </c>
      <c r="B31" s="68" t="s">
        <v>660</v>
      </c>
      <c r="C31" s="404" t="str">
        <f t="shared" si="7"/>
        <v>AMW5-42U4RTA LP</v>
      </c>
      <c r="D31" s="493" t="str">
        <f>VLOOKUP($A31,'КРАТКИЙ ПРАЙС СПЛИТЫ'!$A:$M,2,0)</f>
        <v>AMW5-42U4RTA LP</v>
      </c>
      <c r="E31" s="493" t="str">
        <f>VLOOKUP($A31,'КРАТКИЙ ПРАЙС СПЛИТЫ'!$A:$M,3,0)</f>
        <v>12,5(3,8-15,3)</v>
      </c>
      <c r="F31" s="493" t="str">
        <f>VLOOKUP($A31,'КРАТКИЙ ПРАЙС СПЛИТЫ'!$A:$M,4,0)</f>
        <v>13,5(3,3-17,2)</v>
      </c>
      <c r="G31" s="491" t="str">
        <f>VLOOKUP($A31,'КРАТКИЙ ПРАЙС СПЛИТЫ'!$A:$M,5,0)</f>
        <v>А++/А</v>
      </c>
      <c r="H31" s="493">
        <f>VLOOKUP($A31,'КРАТКИЙ ПРАЙС СПЛИТЫ'!$A:$M,6,0)</f>
        <v>75</v>
      </c>
      <c r="I31" s="398" t="str">
        <f>VLOOKUP($A31,'КРАТКИЙ ПРАЙС СПЛИТЫ'!$A:$M,8,0)</f>
        <v>950×1050×340</v>
      </c>
      <c r="J31" s="60">
        <f>VLOOKUP($A31,'КРАТКИЙ ПРАЙС СПЛИТЫ'!$A:$M,9,0)</f>
        <v>90</v>
      </c>
      <c r="K31" s="286">
        <f t="shared" si="4"/>
        <v>237800</v>
      </c>
      <c r="L31" s="286">
        <f t="shared" si="5"/>
        <v>201490</v>
      </c>
      <c r="M31" s="286">
        <f t="shared" si="6"/>
        <v>153500</v>
      </c>
      <c r="N31" s="754">
        <f>VLOOKUP($A31,'КРАТКИЙ ПРАЙС СПЛИТЫ'!$A:$M,10,0)</f>
        <v>237800</v>
      </c>
      <c r="O31" s="754">
        <f>VLOOKUP($A31,'КРАТКИЙ ПРАЙС СПЛИТЫ'!$A:$M,11,0)</f>
        <v>201490</v>
      </c>
      <c r="P31" s="754">
        <f>VLOOKUP($A31,'КРАТКИЙ ПРАЙС СПЛИТЫ'!$A:$M,12,0)</f>
        <v>153500</v>
      </c>
      <c r="Q31" s="107">
        <f>P31*(1-1*'Скидка '!D$6)</f>
        <v>153500</v>
      </c>
      <c r="R31" s="1366"/>
      <c r="S31" s="379"/>
      <c r="T31" s="379"/>
      <c r="U31" s="379"/>
    </row>
    <row r="32" spans="1:21" ht="30" customHeight="1" thickBot="1">
      <c r="A32" s="374"/>
      <c r="B32" s="703"/>
      <c r="C32" s="198" t="s">
        <v>1911</v>
      </c>
      <c r="D32" s="157"/>
      <c r="E32" s="158"/>
      <c r="F32" s="159"/>
      <c r="G32" s="158"/>
      <c r="H32" s="597"/>
      <c r="I32" s="158"/>
      <c r="J32" s="160"/>
      <c r="K32" s="160"/>
      <c r="L32" s="160"/>
      <c r="M32" s="160"/>
      <c r="N32" s="742"/>
      <c r="O32" s="742"/>
      <c r="P32" s="742"/>
      <c r="Q32" s="199"/>
    </row>
    <row r="33" spans="1:21" ht="15.75" customHeight="1" thickBot="1">
      <c r="A33" s="375"/>
      <c r="B33" s="375"/>
      <c r="C33" s="111" t="s">
        <v>1904</v>
      </c>
      <c r="D33" s="162"/>
      <c r="E33" s="112"/>
      <c r="F33" s="74"/>
      <c r="G33" s="112"/>
      <c r="H33" s="112"/>
      <c r="I33" s="113"/>
      <c r="J33" s="74"/>
      <c r="K33" s="193"/>
      <c r="L33" s="193"/>
      <c r="M33" s="193"/>
      <c r="N33" s="755"/>
      <c r="O33" s="755"/>
      <c r="P33" s="948" t="s">
        <v>117</v>
      </c>
      <c r="Q33" s="949"/>
    </row>
    <row r="34" spans="1:21" ht="15" customHeight="1">
      <c r="A34" s="375"/>
      <c r="B34" s="375"/>
      <c r="C34" s="111"/>
      <c r="D34" s="162"/>
      <c r="E34" s="112"/>
      <c r="F34" s="74"/>
      <c r="G34" s="112"/>
      <c r="H34" s="112"/>
      <c r="I34" s="113"/>
      <c r="J34" s="74"/>
      <c r="K34" s="193"/>
      <c r="L34" s="193"/>
      <c r="M34" s="193"/>
      <c r="N34" s="755"/>
      <c r="O34" s="755"/>
      <c r="P34" s="496"/>
      <c r="Q34" s="496"/>
    </row>
    <row r="35" spans="1:21" ht="15" customHeight="1">
      <c r="A35" s="375"/>
      <c r="B35" s="375"/>
      <c r="C35" s="111"/>
      <c r="D35" s="162"/>
      <c r="E35" s="112"/>
      <c r="F35" s="310" t="s">
        <v>96</v>
      </c>
      <c r="G35" s="130"/>
      <c r="H35" s="103"/>
      <c r="I35" s="1376" t="s">
        <v>1480</v>
      </c>
      <c r="J35" s="1376"/>
      <c r="K35" s="1376"/>
      <c r="L35" s="1376"/>
      <c r="M35" s="1376"/>
      <c r="N35" s="1376"/>
      <c r="O35" s="1376"/>
      <c r="P35" s="1379"/>
      <c r="Q35" s="1379"/>
    </row>
    <row r="36" spans="1:21" ht="15" customHeight="1">
      <c r="A36" s="375"/>
      <c r="B36" s="375"/>
      <c r="C36" s="111"/>
      <c r="D36" s="162"/>
      <c r="E36" s="112"/>
      <c r="F36" s="311" t="s">
        <v>723</v>
      </c>
      <c r="G36" s="130"/>
      <c r="H36" s="99"/>
      <c r="I36" s="1376" t="s">
        <v>1481</v>
      </c>
      <c r="J36" s="1377"/>
      <c r="K36" s="1377"/>
      <c r="L36" s="1377"/>
      <c r="M36" s="1377"/>
      <c r="N36" s="1377"/>
      <c r="O36" s="1377"/>
      <c r="P36" s="755"/>
      <c r="Q36" s="194"/>
    </row>
    <row r="37" spans="1:21" ht="15" customHeight="1">
      <c r="A37" s="375"/>
      <c r="B37" s="375"/>
      <c r="C37" s="111"/>
      <c r="D37" s="162"/>
      <c r="E37" s="112"/>
      <c r="F37" s="311" t="s">
        <v>724</v>
      </c>
      <c r="G37" s="130"/>
      <c r="H37" s="105"/>
      <c r="I37" s="1377" t="s">
        <v>120</v>
      </c>
      <c r="J37" s="1377"/>
      <c r="K37" s="1377"/>
      <c r="L37" s="1377"/>
      <c r="M37" s="1377"/>
      <c r="N37" s="1377"/>
      <c r="O37" s="1377"/>
      <c r="P37" s="755"/>
      <c r="Q37" s="194"/>
    </row>
    <row r="38" spans="1:21" ht="15" customHeight="1">
      <c r="A38" s="375"/>
      <c r="B38" s="375"/>
      <c r="C38" s="111"/>
      <c r="D38" s="162"/>
      <c r="E38" s="112"/>
      <c r="F38" s="312" t="s">
        <v>131</v>
      </c>
      <c r="G38" s="130"/>
      <c r="H38" s="99"/>
      <c r="I38" s="1377" t="s">
        <v>887</v>
      </c>
      <c r="J38" s="1377"/>
      <c r="K38" s="1377"/>
      <c r="L38" s="1377"/>
      <c r="M38" s="1377"/>
      <c r="N38" s="1377"/>
      <c r="O38" s="1377"/>
      <c r="P38" s="755"/>
      <c r="Q38" s="194"/>
    </row>
    <row r="39" spans="1:21" ht="15" customHeight="1">
      <c r="A39" s="375"/>
      <c r="B39" s="375"/>
      <c r="C39" s="111"/>
      <c r="D39" s="162"/>
      <c r="E39" s="112"/>
      <c r="F39" s="312" t="s">
        <v>1249</v>
      </c>
      <c r="G39" s="74"/>
      <c r="H39" s="126"/>
      <c r="I39" s="1381" t="s">
        <v>1247</v>
      </c>
      <c r="J39" s="1381"/>
      <c r="K39" s="1381"/>
      <c r="L39" s="1381"/>
      <c r="M39" s="1381"/>
      <c r="N39" s="1381"/>
      <c r="O39" s="1381"/>
      <c r="P39" s="755"/>
      <c r="Q39" s="194"/>
    </row>
    <row r="40" spans="1:21" ht="14.25" customHeight="1">
      <c r="A40" s="375" t="s">
        <v>1312</v>
      </c>
      <c r="B40" s="68" t="s">
        <v>1312</v>
      </c>
      <c r="C40" s="404" t="str">
        <f>D40</f>
        <v>AS-10UW4RXVQH00AG</v>
      </c>
      <c r="D40" s="493" t="str">
        <f>VLOOKUP($A40,'КРАТКИЙ ПРАЙС СПЛИТЫ'!$A:$M,2,0)</f>
        <v>AS-10UW4RXVQH00AG</v>
      </c>
      <c r="E40" s="493" t="str">
        <f>VLOOKUP($A40,'КРАТКИЙ ПРАЙС СПЛИТЫ'!$A:$M,3,0)</f>
        <v>2,60 (1,00-4,00)</v>
      </c>
      <c r="F40" s="493" t="str">
        <f>VLOOKUP($A40,'КРАТКИЙ ПРАЙС СПЛИТЫ'!$A:$M,4,0)</f>
        <v>3,20 (1,60-4,20)</v>
      </c>
      <c r="G40" s="491" t="str">
        <f>VLOOKUP($A40,'КРАТКИЙ ПРАЙС СПЛИТЫ'!$A:$M,5,0)</f>
        <v>A+++/A+++</v>
      </c>
      <c r="H40" s="493" t="str">
        <f>VLOOKUP($A40,'КРАТКИЙ ПРАЙС СПЛИТЫ'!$A:$M,6,0)</f>
        <v>18/20/22/27/30/31/33</v>
      </c>
      <c r="I40" s="398" t="str">
        <f>VLOOKUP($A40,'КРАТКИЙ ПРАЙС СПЛИТЫ'!$A:$M,7,0)</f>
        <v>883×305×198</v>
      </c>
      <c r="J40" s="60" t="str">
        <f>VLOOKUP($A40,'КРАТКИЙ ПРАЙС СПЛИТЫ'!$A:$M,9,0)</f>
        <v>10/33</v>
      </c>
      <c r="K40" s="286">
        <f t="shared" ref="K40:K41" si="10">N40</f>
        <v>26500</v>
      </c>
      <c r="L40" s="286">
        <f t="shared" ref="L40:L41" si="11">O40</f>
        <v>22400</v>
      </c>
      <c r="M40" s="286">
        <f t="shared" ref="M40:M41" si="12">P40</f>
        <v>16900</v>
      </c>
      <c r="N40" s="754">
        <f>VLOOKUP($A40,'КРАТКИЙ ПРАЙС СПЛИТЫ'!$A:$M,10,0)</f>
        <v>26500</v>
      </c>
      <c r="O40" s="754">
        <f>VLOOKUP($A40,'КРАТКИЙ ПРАЙС СПЛИТЫ'!$A:$M,11,0)</f>
        <v>22400</v>
      </c>
      <c r="P40" s="754">
        <f>VLOOKUP($A40,'КРАТКИЙ ПРАЙС СПЛИТЫ'!$A:$M,12,0)</f>
        <v>16900</v>
      </c>
      <c r="Q40" s="107">
        <f>P40*(1-1*'Скидка '!D$6)</f>
        <v>16900</v>
      </c>
      <c r="R40" s="1366" t="s">
        <v>868</v>
      </c>
      <c r="S40" s="1380"/>
      <c r="T40" s="1380"/>
      <c r="U40" s="1380"/>
    </row>
    <row r="41" spans="1:21" ht="14.25" customHeight="1">
      <c r="A41" s="375" t="s">
        <v>1310</v>
      </c>
      <c r="B41" s="68" t="s">
        <v>1310</v>
      </c>
      <c r="C41" s="404" t="str">
        <f>D41</f>
        <v>AS-13UW4RXVQH01G</v>
      </c>
      <c r="D41" s="493" t="str">
        <f>VLOOKUP($A41,'КРАТКИЙ ПРАЙС СПЛИТЫ'!$A:$M,2,0)</f>
        <v>AS-13UW4RXVQH01G</v>
      </c>
      <c r="E41" s="493" t="str">
        <f>VLOOKUP($A41,'КРАТКИЙ ПРАЙС СПЛИТЫ'!$A:$M,3,0)</f>
        <v>3,50 (1,00-4,40)</v>
      </c>
      <c r="F41" s="493" t="str">
        <f>VLOOKUP($A41,'КРАТКИЙ ПРАЙС СПЛИТЫ'!$A:$M,4,0)</f>
        <v>4,20 (1,60-4,80)</v>
      </c>
      <c r="G41" s="491" t="str">
        <f>VLOOKUP($A41,'КРАТКИЙ ПРАЙС СПЛИТЫ'!$A:$M,5,0)</f>
        <v>A+++/A+++</v>
      </c>
      <c r="H41" s="493" t="str">
        <f>VLOOKUP($A41,'КРАТКИЙ ПРАЙС СПЛИТЫ'!$A:$M,6,0)</f>
        <v>18/20/22/27/30/31/33</v>
      </c>
      <c r="I41" s="398" t="str">
        <f>VLOOKUP($A41,'КРАТКИЙ ПРАЙС СПЛИТЫ'!$A:$M,7,0)</f>
        <v>883×305×198</v>
      </c>
      <c r="J41" s="60" t="str">
        <f>VLOOKUP($A41,'КРАТКИЙ ПРАЙС СПЛИТЫ'!$A:$M,9,0)</f>
        <v>10/33</v>
      </c>
      <c r="K41" s="286">
        <f t="shared" si="10"/>
        <v>28300</v>
      </c>
      <c r="L41" s="286">
        <f t="shared" si="11"/>
        <v>24000</v>
      </c>
      <c r="M41" s="286">
        <f t="shared" si="12"/>
        <v>18100</v>
      </c>
      <c r="N41" s="754">
        <f>VLOOKUP($A41,'КРАТКИЙ ПРАЙС СПЛИТЫ'!$A:$M,10,0)</f>
        <v>28300</v>
      </c>
      <c r="O41" s="754">
        <f>VLOOKUP($A41,'КРАТКИЙ ПРАЙС СПЛИТЫ'!$A:$M,11,0)</f>
        <v>24000</v>
      </c>
      <c r="P41" s="754">
        <f>VLOOKUP($A41,'КРАТКИЙ ПРАЙС СПЛИТЫ'!$A:$M,12,0)</f>
        <v>18100</v>
      </c>
      <c r="Q41" s="107">
        <f>P41*(1-1*'Скидка '!D$6)</f>
        <v>18100</v>
      </c>
      <c r="R41" s="1366"/>
      <c r="S41" s="1380"/>
      <c r="T41" s="1380"/>
      <c r="U41" s="1380"/>
    </row>
    <row r="42" spans="1:21" ht="14.25" customHeight="1" thickBot="1">
      <c r="A42" s="375" t="s">
        <v>2091</v>
      </c>
      <c r="B42" s="375" t="s">
        <v>2091</v>
      </c>
      <c r="C42" s="404" t="str">
        <f>D42</f>
        <v>AS-18UW4RBVQH00G</v>
      </c>
      <c r="D42" s="493" t="str">
        <f>VLOOKUP($A42,'КРАТКИЙ ПРАЙС СПЛИТЫ'!$A:$M,2,0)</f>
        <v>AS-18UW4RBVQH00G</v>
      </c>
      <c r="E42" s="493" t="str">
        <f>VLOOKUP($A42,'КРАТКИЙ ПРАЙС СПЛИТЫ'!$A:$M,3,0)</f>
        <v>5,00 (1,50-6,00)</v>
      </c>
      <c r="F42" s="493" t="str">
        <f>VLOOKUP($A42,'КРАТКИЙ ПРАЙС СПЛИТЫ'!$A:$M,4,0)</f>
        <v>5,20 (1,60-6,20)</v>
      </c>
      <c r="G42" s="491" t="str">
        <f>VLOOKUP($A42,'КРАТКИЙ ПРАЙС СПЛИТЫ'!$A:$M,5,0)</f>
        <v>A++/A+++</v>
      </c>
      <c r="H42" s="493" t="str">
        <f>VLOOKUP($A42,'КРАТКИЙ ПРАЙС СПЛИТЫ'!$A:$M,6,0)</f>
        <v>29/32/35/38/40/42/45</v>
      </c>
      <c r="I42" s="398" t="str">
        <f>VLOOKUP($A42,'КРАТКИЙ ПРАЙС СПЛИТЫ'!$A:$M,7,0)</f>
        <v>877×301×194</v>
      </c>
      <c r="J42" s="60" t="str">
        <f>VLOOKUP($A42,'КРАТКИЙ ПРАЙС СПЛИТЫ'!$A:$M,9,0)</f>
        <v>10/39</v>
      </c>
      <c r="K42" s="286">
        <f t="shared" ref="K42" si="13">N42</f>
        <v>42900</v>
      </c>
      <c r="L42" s="286">
        <f t="shared" ref="L42" si="14">O42</f>
        <v>36400</v>
      </c>
      <c r="M42" s="286">
        <f t="shared" ref="M42" si="15">P42</f>
        <v>27500</v>
      </c>
      <c r="N42" s="754">
        <f>VLOOKUP($A42,'КРАТКИЙ ПРАЙС СПЛИТЫ'!$A:$M,10,0)</f>
        <v>42900</v>
      </c>
      <c r="O42" s="754">
        <f>VLOOKUP($A42,'КРАТКИЙ ПРАЙС СПЛИТЫ'!$A:$M,11,0)</f>
        <v>36400</v>
      </c>
      <c r="P42" s="754">
        <f>VLOOKUP($A42,'КРАТКИЙ ПРАЙС СПЛИТЫ'!$A:$M,12,0)</f>
        <v>27500</v>
      </c>
      <c r="Q42" s="107">
        <f>P42*(1-1*'Скидка '!D$6)</f>
        <v>27500</v>
      </c>
      <c r="R42" s="1366"/>
      <c r="S42" s="1380"/>
      <c r="T42" s="1380"/>
      <c r="U42" s="1380"/>
    </row>
    <row r="43" spans="1:21" ht="17.25" customHeight="1" thickBot="1">
      <c r="A43" s="375"/>
      <c r="B43" s="375"/>
      <c r="C43" s="1382" t="s">
        <v>1903</v>
      </c>
      <c r="D43" s="1382"/>
      <c r="E43" s="1382"/>
      <c r="F43" s="1382"/>
      <c r="G43" s="1382"/>
      <c r="H43" s="1382"/>
      <c r="I43" s="1382"/>
      <c r="J43" s="1382"/>
      <c r="K43" s="1382"/>
      <c r="L43" s="1382"/>
      <c r="M43" s="1382"/>
      <c r="N43" s="1382"/>
      <c r="O43" s="1382"/>
      <c r="P43" s="948" t="s">
        <v>117</v>
      </c>
      <c r="Q43" s="949"/>
    </row>
    <row r="44" spans="1:21" ht="17.25" customHeight="1">
      <c r="A44" s="375"/>
      <c r="B44" s="375"/>
      <c r="C44" s="111"/>
      <c r="D44" s="162"/>
      <c r="E44" s="112"/>
      <c r="F44" s="311"/>
      <c r="G44" s="112"/>
      <c r="H44" s="112"/>
      <c r="I44" s="242"/>
      <c r="J44" s="74"/>
      <c r="K44" s="193"/>
      <c r="L44" s="193"/>
      <c r="M44" s="193"/>
      <c r="N44" s="755"/>
      <c r="O44" s="755"/>
      <c r="P44" s="755"/>
      <c r="Q44" s="194"/>
    </row>
    <row r="45" spans="1:21" ht="17.25" customHeight="1">
      <c r="A45" s="375"/>
      <c r="B45" s="375"/>
      <c r="C45" s="111"/>
      <c r="D45" s="162"/>
      <c r="E45" s="112"/>
      <c r="F45" s="310" t="s">
        <v>96</v>
      </c>
      <c r="G45" s="130"/>
      <c r="H45" s="103"/>
      <c r="I45" s="1376" t="s">
        <v>1480</v>
      </c>
      <c r="J45" s="1376"/>
      <c r="K45" s="1376"/>
      <c r="L45" s="1376"/>
      <c r="M45" s="1376"/>
      <c r="N45" s="1376"/>
      <c r="O45" s="1376"/>
      <c r="P45" s="1379"/>
      <c r="Q45" s="1379"/>
    </row>
    <row r="46" spans="1:21" ht="17.25" customHeight="1">
      <c r="A46" s="375"/>
      <c r="B46" s="375"/>
      <c r="C46" s="111"/>
      <c r="D46" s="162"/>
      <c r="E46" s="112"/>
      <c r="F46" s="311" t="s">
        <v>723</v>
      </c>
      <c r="G46" s="130"/>
      <c r="H46" s="99"/>
      <c r="I46" s="1376" t="s">
        <v>1481</v>
      </c>
      <c r="J46" s="1377"/>
      <c r="K46" s="1377"/>
      <c r="L46" s="1377"/>
      <c r="M46" s="1377"/>
      <c r="N46" s="1377"/>
      <c r="O46" s="1377"/>
      <c r="P46" s="755"/>
      <c r="Q46" s="194"/>
    </row>
    <row r="47" spans="1:21" ht="17.25" customHeight="1">
      <c r="A47" s="375"/>
      <c r="B47" s="375"/>
      <c r="C47" s="111"/>
      <c r="D47" s="162"/>
      <c r="E47" s="112"/>
      <c r="F47" s="311" t="s">
        <v>724</v>
      </c>
      <c r="G47" s="130"/>
      <c r="H47" s="105"/>
      <c r="I47" s="1377" t="s">
        <v>120</v>
      </c>
      <c r="J47" s="1377"/>
      <c r="K47" s="1377"/>
      <c r="L47" s="1377"/>
      <c r="M47" s="1377"/>
      <c r="N47" s="1377"/>
      <c r="O47" s="1377"/>
      <c r="P47" s="755"/>
      <c r="Q47" s="194"/>
    </row>
    <row r="48" spans="1:21" ht="17.25" customHeight="1">
      <c r="A48" s="375"/>
      <c r="B48" s="375"/>
      <c r="C48" s="111"/>
      <c r="D48" s="162"/>
      <c r="E48" s="112"/>
      <c r="F48" s="312" t="s">
        <v>131</v>
      </c>
      <c r="G48" s="130"/>
      <c r="H48" s="99"/>
      <c r="I48" s="1377" t="s">
        <v>887</v>
      </c>
      <c r="J48" s="1377"/>
      <c r="K48" s="1377"/>
      <c r="L48" s="1377"/>
      <c r="M48" s="1377"/>
      <c r="N48" s="1377"/>
      <c r="O48" s="1377"/>
      <c r="P48" s="755"/>
      <c r="Q48" s="194"/>
    </row>
    <row r="49" spans="1:21" ht="17.25" customHeight="1">
      <c r="A49" s="375"/>
      <c r="B49" s="375"/>
      <c r="C49" s="111"/>
      <c r="D49" s="162"/>
      <c r="E49" s="112"/>
      <c r="F49" s="312" t="s">
        <v>1249</v>
      </c>
      <c r="G49" s="74"/>
      <c r="H49" s="126"/>
      <c r="I49" s="1381" t="s">
        <v>1247</v>
      </c>
      <c r="J49" s="1381"/>
      <c r="K49" s="1381"/>
      <c r="L49" s="1381"/>
      <c r="M49" s="1381"/>
      <c r="N49" s="1381"/>
      <c r="O49" s="1381"/>
      <c r="P49" s="755"/>
      <c r="Q49" s="194"/>
    </row>
    <row r="50" spans="1:21" ht="14.25" customHeight="1">
      <c r="A50" s="375" t="s">
        <v>1305</v>
      </c>
      <c r="B50" s="68" t="s">
        <v>1305</v>
      </c>
      <c r="C50" s="404" t="str">
        <f t="shared" ref="C50:C51" si="16">D50</f>
        <v>AS-10UW4RXVQH00AG(B)</v>
      </c>
      <c r="D50" s="493" t="str">
        <f>VLOOKUP($A50,'КРАТКИЙ ПРАЙС СПЛИТЫ'!$A:$M,2,0)</f>
        <v>AS-10UW4RXVQH00AG(B)</v>
      </c>
      <c r="E50" s="493" t="str">
        <f>VLOOKUP($A50,'КРАТКИЙ ПРАЙС СПЛИТЫ'!$A:$M,3,0)</f>
        <v>2,60 (1,00-4,00)</v>
      </c>
      <c r="F50" s="493" t="str">
        <f>VLOOKUP($A50,'КРАТКИЙ ПРАЙС СПЛИТЫ'!$A:$M,4,0)</f>
        <v>3,20 (1,60-4,20)</v>
      </c>
      <c r="G50" s="491" t="str">
        <f>VLOOKUP($A50,'КРАТКИЙ ПРАЙС СПЛИТЫ'!$A:$M,5,0)</f>
        <v>A+++/A+++</v>
      </c>
      <c r="H50" s="493" t="str">
        <f>VLOOKUP($A50,'КРАТКИЙ ПРАЙС СПЛИТЫ'!$A:$M,6,0)</f>
        <v>18/20/22/27/30/31/33</v>
      </c>
      <c r="I50" s="398" t="str">
        <f>VLOOKUP($A50,'КРАТКИЙ ПРАЙС СПЛИТЫ'!$A:$M,7,0)</f>
        <v>883×305×198</v>
      </c>
      <c r="J50" s="60" t="str">
        <f>VLOOKUP($A50,'КРАТКИЙ ПРАЙС СПЛИТЫ'!$A:$M,9,0)</f>
        <v>10/33</v>
      </c>
      <c r="K50" s="286">
        <f t="shared" ref="K50:K51" si="17">N50</f>
        <v>30900</v>
      </c>
      <c r="L50" s="286">
        <f t="shared" ref="L50:L51" si="18">O50</f>
        <v>26200</v>
      </c>
      <c r="M50" s="286">
        <f t="shared" ref="M50:M51" si="19">P50</f>
        <v>19700</v>
      </c>
      <c r="N50" s="754">
        <f>VLOOKUP($A50,'КРАТКИЙ ПРАЙС СПЛИТЫ'!$A:$M,10,0)</f>
        <v>30900</v>
      </c>
      <c r="O50" s="754">
        <f>VLOOKUP($A50,'КРАТКИЙ ПРАЙС СПЛИТЫ'!$A:$M,11,0)</f>
        <v>26200</v>
      </c>
      <c r="P50" s="754">
        <f>VLOOKUP($A50,'КРАТКИЙ ПРАЙС СПЛИТЫ'!$A:$M,12,0)</f>
        <v>19700</v>
      </c>
      <c r="Q50" s="107">
        <f>P50*(1-1*'Скидка '!D$6)</f>
        <v>19700</v>
      </c>
      <c r="R50" s="1366" t="s">
        <v>868</v>
      </c>
      <c r="S50" s="1380"/>
      <c r="T50" s="1380"/>
      <c r="U50" s="1380"/>
    </row>
    <row r="51" spans="1:21" ht="14.25" customHeight="1">
      <c r="A51" s="375" t="s">
        <v>1303</v>
      </c>
      <c r="B51" s="68" t="s">
        <v>1303</v>
      </c>
      <c r="C51" s="404" t="str">
        <f t="shared" si="16"/>
        <v>AS-13UW4RXVQH01G(B)</v>
      </c>
      <c r="D51" s="493" t="str">
        <f>VLOOKUP($A51,'КРАТКИЙ ПРАЙС СПЛИТЫ'!$A:$M,2,0)</f>
        <v>AS-13UW4RXVQH01G(B)</v>
      </c>
      <c r="E51" s="493" t="str">
        <f>VLOOKUP($A51,'КРАТКИЙ ПРАЙС СПЛИТЫ'!$A:$M,3,0)</f>
        <v>3,50 (1,00-4,40)</v>
      </c>
      <c r="F51" s="493" t="str">
        <f>VLOOKUP($A51,'КРАТКИЙ ПРАЙС СПЛИТЫ'!$A:$M,4,0)</f>
        <v>4,20 (1,60-4,80)</v>
      </c>
      <c r="G51" s="491" t="str">
        <f>VLOOKUP($A51,'КРАТКИЙ ПРАЙС СПЛИТЫ'!$A:$M,5,0)</f>
        <v>A+++/A+++</v>
      </c>
      <c r="H51" s="493" t="str">
        <f>VLOOKUP($A51,'КРАТКИЙ ПРАЙС СПЛИТЫ'!$A:$M,6,0)</f>
        <v>18/20/22/27/30/31/33</v>
      </c>
      <c r="I51" s="398" t="str">
        <f>VLOOKUP($A51,'КРАТКИЙ ПРАЙС СПЛИТЫ'!$A:$M,7,0)</f>
        <v>883×305×198</v>
      </c>
      <c r="J51" s="60" t="str">
        <f>VLOOKUP($A51,'КРАТКИЙ ПРАЙС СПЛИТЫ'!$A:$M,9,0)</f>
        <v>10/33</v>
      </c>
      <c r="K51" s="286">
        <f t="shared" si="17"/>
        <v>33400</v>
      </c>
      <c r="L51" s="286">
        <f t="shared" si="18"/>
        <v>28400</v>
      </c>
      <c r="M51" s="286">
        <f t="shared" si="19"/>
        <v>21400</v>
      </c>
      <c r="N51" s="754">
        <f>VLOOKUP($A51,'КРАТКИЙ ПРАЙС СПЛИТЫ'!$A:$M,10,0)</f>
        <v>33400</v>
      </c>
      <c r="O51" s="754">
        <f>VLOOKUP($A51,'КРАТКИЙ ПРАЙС СПЛИТЫ'!$A:$M,11,0)</f>
        <v>28400</v>
      </c>
      <c r="P51" s="754">
        <f>VLOOKUP($A51,'КРАТКИЙ ПРАЙС СПЛИТЫ'!$A:$M,12,0)</f>
        <v>21400</v>
      </c>
      <c r="Q51" s="107">
        <f>P51*(1-1*'Скидка '!D$6)</f>
        <v>21400</v>
      </c>
      <c r="R51" s="1366"/>
      <c r="S51" s="1380"/>
      <c r="T51" s="1380"/>
      <c r="U51" s="1380"/>
    </row>
    <row r="52" spans="1:21" ht="15.75" customHeight="1">
      <c r="A52" s="375"/>
      <c r="B52" s="375"/>
      <c r="C52" s="111" t="s">
        <v>880</v>
      </c>
      <c r="D52" s="162"/>
      <c r="E52" s="112"/>
      <c r="F52" s="74"/>
      <c r="G52" s="112"/>
      <c r="H52" s="112"/>
      <c r="I52" s="113"/>
      <c r="J52" s="74"/>
      <c r="K52" s="193"/>
      <c r="L52" s="193"/>
      <c r="M52" s="193"/>
      <c r="N52" s="755"/>
      <c r="O52" s="755"/>
      <c r="P52" s="496"/>
      <c r="Q52" s="496"/>
    </row>
    <row r="53" spans="1:21" ht="15" customHeight="1">
      <c r="A53" s="375"/>
      <c r="B53" s="375"/>
      <c r="C53" s="111"/>
      <c r="D53" s="162"/>
      <c r="E53" s="112"/>
      <c r="F53" s="74"/>
      <c r="G53" s="112"/>
      <c r="H53" s="112"/>
      <c r="I53" s="113"/>
      <c r="J53" s="74"/>
      <c r="K53" s="193"/>
      <c r="L53" s="193"/>
      <c r="M53" s="193"/>
      <c r="N53" s="755"/>
      <c r="O53" s="755"/>
      <c r="P53" s="496"/>
      <c r="Q53" s="496"/>
    </row>
    <row r="54" spans="1:21" ht="15" customHeight="1">
      <c r="A54" s="375"/>
      <c r="B54" s="375"/>
      <c r="C54" s="111"/>
      <c r="D54" s="162"/>
      <c r="E54" s="112"/>
      <c r="F54" s="311" t="s">
        <v>756</v>
      </c>
      <c r="G54" s="112"/>
      <c r="H54" s="112"/>
      <c r="I54" s="242" t="s">
        <v>843</v>
      </c>
      <c r="J54" s="74"/>
      <c r="K54" s="193"/>
      <c r="L54" s="193"/>
      <c r="M54" s="193"/>
      <c r="N54" s="755"/>
      <c r="O54" s="755"/>
      <c r="P54" s="1379"/>
      <c r="Q54" s="1379"/>
    </row>
    <row r="55" spans="1:21" ht="15" customHeight="1">
      <c r="A55" s="375"/>
      <c r="B55" s="375"/>
      <c r="C55" s="111"/>
      <c r="D55" s="162"/>
      <c r="E55" s="112"/>
      <c r="F55" s="311" t="s">
        <v>757</v>
      </c>
      <c r="G55" s="112"/>
      <c r="H55" s="112"/>
      <c r="I55" s="242" t="s">
        <v>61</v>
      </c>
      <c r="J55" s="74"/>
      <c r="K55" s="193"/>
      <c r="L55" s="193"/>
      <c r="M55" s="193"/>
      <c r="N55" s="755"/>
      <c r="O55" s="755"/>
      <c r="P55" s="755"/>
      <c r="Q55" s="194"/>
    </row>
    <row r="56" spans="1:21" ht="15" customHeight="1">
      <c r="A56" s="375"/>
      <c r="B56" s="375"/>
      <c r="C56" s="111"/>
      <c r="D56" s="162"/>
      <c r="E56" s="112"/>
      <c r="F56" s="311" t="s">
        <v>1902</v>
      </c>
      <c r="G56" s="112"/>
      <c r="H56" s="112"/>
      <c r="I56" s="242" t="s">
        <v>809</v>
      </c>
      <c r="J56" s="74"/>
      <c r="K56" s="193"/>
      <c r="L56" s="193"/>
      <c r="M56" s="193"/>
      <c r="N56" s="755"/>
      <c r="O56" s="755"/>
      <c r="P56" s="755"/>
      <c r="Q56" s="194"/>
    </row>
    <row r="57" spans="1:21" ht="15" customHeight="1">
      <c r="A57" s="375"/>
      <c r="B57" s="375"/>
      <c r="C57" s="111"/>
      <c r="D57" s="162"/>
      <c r="E57" s="112"/>
      <c r="F57" s="311" t="s">
        <v>761</v>
      </c>
      <c r="G57" s="112"/>
      <c r="H57" s="112"/>
      <c r="I57" s="242"/>
      <c r="J57" s="74"/>
      <c r="K57" s="193"/>
      <c r="L57" s="193"/>
      <c r="M57" s="193"/>
      <c r="N57" s="755"/>
      <c r="O57" s="755"/>
      <c r="P57" s="755"/>
      <c r="Q57" s="194"/>
    </row>
    <row r="58" spans="1:21" ht="15" customHeight="1">
      <c r="A58" s="375"/>
      <c r="B58" s="375"/>
      <c r="C58" s="111"/>
      <c r="D58" s="162"/>
      <c r="E58" s="112"/>
      <c r="F58" s="585"/>
      <c r="G58" s="112"/>
      <c r="H58" s="112"/>
      <c r="I58" s="318"/>
      <c r="J58" s="74"/>
      <c r="K58" s="193"/>
      <c r="L58" s="193"/>
      <c r="M58" s="193"/>
      <c r="N58" s="755"/>
      <c r="O58" s="755"/>
      <c r="P58" s="755"/>
      <c r="Q58" s="194"/>
    </row>
    <row r="59" spans="1:21" ht="14.25" customHeight="1">
      <c r="A59" s="375" t="s">
        <v>573</v>
      </c>
      <c r="B59" s="68" t="s">
        <v>573</v>
      </c>
      <c r="C59" s="404" t="str">
        <f>D59</f>
        <v>AMS-09UW4RVETG00(С)</v>
      </c>
      <c r="D59" s="493" t="str">
        <f>VLOOKUP($A59,'КРАТКИЙ ПРАЙС СПЛИТЫ'!$A:$M,2,0)</f>
        <v>AMS-09UW4RVETG00(С)</v>
      </c>
      <c r="E59" s="493">
        <f>VLOOKUP($A59,'КРАТКИЙ ПРАЙС СПЛИТЫ'!$A:$M,3,0)</f>
        <v>2.6</v>
      </c>
      <c r="F59" s="493">
        <f>VLOOKUP($A59,'КРАТКИЙ ПРАЙС СПЛИТЫ'!$A:$M,4,0)</f>
        <v>2.8</v>
      </c>
      <c r="G59" s="491" t="str">
        <f>VLOOKUP($A59,'КРАТКИЙ ПРАЙС СПЛИТЫ'!$A:$M,5,0)</f>
        <v>А++/А+</v>
      </c>
      <c r="H59" s="493" t="str">
        <f>VLOOKUP($A59,'КРАТКИЙ ПРАЙС СПЛИТЫ'!$A:$M,6,0)</f>
        <v>22/27,5/29/30,5/32,5/35,5/38</v>
      </c>
      <c r="I59" s="398" t="str">
        <f>VLOOKUP($A59,'КРАТКИЙ ПРАЙС СПЛИТЫ'!$A:$M,7,0)</f>
        <v>950x272x207</v>
      </c>
      <c r="J59" s="60">
        <f>VLOOKUP($A59,'КРАТКИЙ ПРАЙС СПЛИТЫ'!$A:$M,9,0)</f>
        <v>8.5</v>
      </c>
      <c r="K59" s="286">
        <f t="shared" ref="K59:K60" si="20">N59</f>
        <v>30600</v>
      </c>
      <c r="L59" s="286">
        <f t="shared" ref="L59:L60" si="21">O59</f>
        <v>25890</v>
      </c>
      <c r="M59" s="286">
        <f t="shared" ref="M59:M60" si="22">P59</f>
        <v>19700</v>
      </c>
      <c r="N59" s="754">
        <f>VLOOKUP($A59,'КРАТКИЙ ПРАЙС СПЛИТЫ'!$A:$M,10,0)</f>
        <v>30600</v>
      </c>
      <c r="O59" s="754">
        <f>VLOOKUP($A59,'КРАТКИЙ ПРАЙС СПЛИТЫ'!$A:$M,11,0)</f>
        <v>25890</v>
      </c>
      <c r="P59" s="754">
        <f>VLOOKUP($A59,'КРАТКИЙ ПРАЙС СПЛИТЫ'!$A:$M,12,0)</f>
        <v>19700</v>
      </c>
      <c r="Q59" s="107">
        <f>P59*(1-1*'Скидка '!D$6)</f>
        <v>19700</v>
      </c>
      <c r="R59" s="1366" t="s">
        <v>868</v>
      </c>
      <c r="S59" s="1380"/>
      <c r="T59" s="1380"/>
      <c r="U59" s="1380"/>
    </row>
    <row r="60" spans="1:21" ht="14.25" customHeight="1">
      <c r="A60" s="375" t="s">
        <v>574</v>
      </c>
      <c r="B60" s="68" t="s">
        <v>574</v>
      </c>
      <c r="C60" s="404" t="str">
        <f>D60</f>
        <v>AMS-12UW4RVETG00(С)</v>
      </c>
      <c r="D60" s="493" t="str">
        <f>VLOOKUP($A60,'КРАТКИЙ ПРАЙС СПЛИТЫ'!$A:$M,2,0)</f>
        <v>AMS-12UW4RVETG00(С)</v>
      </c>
      <c r="E60" s="493">
        <f>VLOOKUP($A60,'КРАТКИЙ ПРАЙС СПЛИТЫ'!$A:$M,3,0)</f>
        <v>3.5</v>
      </c>
      <c r="F60" s="493">
        <f>VLOOKUP($A60,'КРАТКИЙ ПРАЙС СПЛИТЫ'!$A:$M,4,0)</f>
        <v>3.9</v>
      </c>
      <c r="G60" s="491" t="str">
        <f>VLOOKUP($A60,'КРАТКИЙ ПРАЙС СПЛИТЫ'!$A:$M,5,0)</f>
        <v>А++/А+</v>
      </c>
      <c r="H60" s="493" t="str">
        <f>VLOOKUP($A60,'КРАТКИЙ ПРАЙС СПЛИТЫ'!$A:$M,6,0)</f>
        <v>23/27,5/29/32/34/36,5/40,5</v>
      </c>
      <c r="I60" s="398" t="str">
        <f>VLOOKUP($A60,'КРАТКИЙ ПРАЙС СПЛИТЫ'!$A:$M,7,0)</f>
        <v>950x272x207</v>
      </c>
      <c r="J60" s="60">
        <f>VLOOKUP($A60,'КРАТКИЙ ПРАЙС СПЛИТЫ'!$A:$M,9,0)</f>
        <v>8.5</v>
      </c>
      <c r="K60" s="286">
        <f t="shared" si="20"/>
        <v>34300</v>
      </c>
      <c r="L60" s="286">
        <f t="shared" si="21"/>
        <v>29090</v>
      </c>
      <c r="M60" s="286">
        <f t="shared" si="22"/>
        <v>22400</v>
      </c>
      <c r="N60" s="754">
        <f>VLOOKUP($A60,'КРАТКИЙ ПРАЙС СПЛИТЫ'!$A:$M,10,0)</f>
        <v>34300</v>
      </c>
      <c r="O60" s="754">
        <f>VLOOKUP($A60,'КРАТКИЙ ПРАЙС СПЛИТЫ'!$A:$M,11,0)</f>
        <v>29090</v>
      </c>
      <c r="P60" s="754">
        <f>VLOOKUP($A60,'КРАТКИЙ ПРАЙС СПЛИТЫ'!$A:$M,12,0)</f>
        <v>22400</v>
      </c>
      <c r="Q60" s="107">
        <f>P60*(1-1*'Скидка '!D$6)</f>
        <v>22400</v>
      </c>
      <c r="R60" s="1366"/>
      <c r="S60" s="1380"/>
      <c r="T60" s="1380"/>
      <c r="U60" s="1380"/>
    </row>
    <row r="61" spans="1:21" ht="14.25" customHeight="1">
      <c r="A61" s="68"/>
      <c r="B61" s="68"/>
      <c r="C61" s="681" t="s">
        <v>1677</v>
      </c>
      <c r="D61" s="687"/>
      <c r="E61" s="675"/>
      <c r="F61" s="675"/>
      <c r="G61" s="414"/>
      <c r="H61" s="675"/>
      <c r="I61" s="676"/>
      <c r="J61" s="679"/>
      <c r="K61" s="688"/>
      <c r="L61" s="688"/>
      <c r="M61" s="688"/>
      <c r="N61" s="756"/>
      <c r="O61" s="756"/>
      <c r="P61" s="152"/>
      <c r="Q61" s="107"/>
      <c r="R61" s="594"/>
      <c r="S61" s="470"/>
      <c r="T61" s="470"/>
      <c r="U61" s="470"/>
    </row>
    <row r="62" spans="1:21" ht="14.25" customHeight="1">
      <c r="A62" s="375" t="s">
        <v>1663</v>
      </c>
      <c r="B62" s="375" t="s">
        <v>1663</v>
      </c>
      <c r="C62" s="689" t="str">
        <f t="shared" ref="C62:C63" si="23">D62</f>
        <v>AMS-09UW4RVETG00(С)</v>
      </c>
      <c r="D62" s="690" t="str">
        <f>VLOOKUP($A62,'КРАТКИЙ ПРАЙС СПЛИТЫ'!$A:$M,2,0)</f>
        <v>AMS-09UW4RVETG00(С)</v>
      </c>
      <c r="E62" s="690">
        <f>VLOOKUP($A62,'КРАТКИЙ ПРАЙС СПЛИТЫ'!$A:$M,3,0)</f>
        <v>2.6</v>
      </c>
      <c r="F62" s="690">
        <f>VLOOKUP($A62,'КРАТКИЙ ПРАЙС СПЛИТЫ'!$A:$M,4,0)</f>
        <v>2.8</v>
      </c>
      <c r="G62" s="691" t="str">
        <f>VLOOKUP($A62,'КРАТКИЙ ПРАЙС СПЛИТЫ'!$A:$M,5,0)</f>
        <v>А++/А+</v>
      </c>
      <c r="H62" s="690" t="str">
        <f>VLOOKUP($A62,'КРАТКИЙ ПРАЙС СПЛИТЫ'!$A:$M,6,0)</f>
        <v>22/27,5/29/30,5/32,5/35,5/38</v>
      </c>
      <c r="I62" s="692" t="str">
        <f>VLOOKUP($A62,'КРАТКИЙ ПРАЙС СПЛИТЫ'!$A:$M,7,0)</f>
        <v>950x272x207</v>
      </c>
      <c r="J62" s="693">
        <f>VLOOKUP($A62,'КРАТКИЙ ПРАЙС СПЛИТЫ'!$A:$M,9,0)</f>
        <v>8.5</v>
      </c>
      <c r="K62" s="694">
        <f t="shared" ref="K62:K63" si="24">N62</f>
        <v>32300</v>
      </c>
      <c r="L62" s="694">
        <f t="shared" ref="L62:L63" si="25">O62</f>
        <v>27390</v>
      </c>
      <c r="M62" s="694">
        <f t="shared" ref="M62:M63" si="26">P62</f>
        <v>20900</v>
      </c>
      <c r="N62" s="705">
        <f>VLOOKUP($A62,'КРАТКИЙ ПРАЙС СПЛИТЫ'!$A:$M,10,0)</f>
        <v>32300</v>
      </c>
      <c r="O62" s="705">
        <f>VLOOKUP($A62,'КРАТКИЙ ПРАЙС СПЛИТЫ'!$A:$M,11,0)</f>
        <v>27390</v>
      </c>
      <c r="P62" s="705">
        <f>VLOOKUP($A62,'КРАТКИЙ ПРАЙС СПЛИТЫ'!$A:$M,12,0)</f>
        <v>20900</v>
      </c>
      <c r="Q62" s="107">
        <f>P62*(1-1*'Скидка '!D$6)</f>
        <v>20900</v>
      </c>
      <c r="R62" s="470"/>
      <c r="S62" s="470"/>
      <c r="T62" s="470"/>
      <c r="U62" s="470"/>
    </row>
    <row r="63" spans="1:21" ht="14.25" customHeight="1">
      <c r="A63" s="375" t="s">
        <v>1664</v>
      </c>
      <c r="B63" s="375" t="s">
        <v>1664</v>
      </c>
      <c r="C63" s="689" t="str">
        <f t="shared" si="23"/>
        <v>AMS-12UW4RVETG00(С)</v>
      </c>
      <c r="D63" s="690" t="str">
        <f>VLOOKUP($A63,'КРАТКИЙ ПРАЙС СПЛИТЫ'!$A:$M,2,0)</f>
        <v>AMS-12UW4RVETG00(С)</v>
      </c>
      <c r="E63" s="690">
        <f>VLOOKUP($A63,'КРАТКИЙ ПРАЙС СПЛИТЫ'!$A:$M,3,0)</f>
        <v>3.5</v>
      </c>
      <c r="F63" s="690">
        <f>VLOOKUP($A63,'КРАТКИЙ ПРАЙС СПЛИТЫ'!$A:$M,4,0)</f>
        <v>3.9</v>
      </c>
      <c r="G63" s="691" t="str">
        <f>VLOOKUP($A63,'КРАТКИЙ ПРАЙС СПЛИТЫ'!$A:$M,5,0)</f>
        <v>А++/А+</v>
      </c>
      <c r="H63" s="690" t="str">
        <f>VLOOKUP($A63,'КРАТКИЙ ПРАЙС СПЛИТЫ'!$A:$M,6,0)</f>
        <v>23/27,5/29/32/34/36,5/40,5</v>
      </c>
      <c r="I63" s="692" t="str">
        <f>VLOOKUP($A63,'КРАТКИЙ ПРАЙС СПЛИТЫ'!$A:$M,7,0)</f>
        <v>950x272x207</v>
      </c>
      <c r="J63" s="693">
        <f>VLOOKUP($A63,'КРАТКИЙ ПРАЙС СПЛИТЫ'!$A:$M,9,0)</f>
        <v>8.5</v>
      </c>
      <c r="K63" s="694">
        <f t="shared" si="24"/>
        <v>36200</v>
      </c>
      <c r="L63" s="694">
        <f t="shared" si="25"/>
        <v>30690</v>
      </c>
      <c r="M63" s="694">
        <f t="shared" si="26"/>
        <v>23600</v>
      </c>
      <c r="N63" s="705">
        <f>VLOOKUP($A63,'КРАТКИЙ ПРАЙС СПЛИТЫ'!$A:$M,10,0)</f>
        <v>36200</v>
      </c>
      <c r="O63" s="705">
        <f>VLOOKUP($A63,'КРАТКИЙ ПРАЙС СПЛИТЫ'!$A:$M,11,0)</f>
        <v>30690</v>
      </c>
      <c r="P63" s="705">
        <f>VLOOKUP($A63,'КРАТКИЙ ПРАЙС СПЛИТЫ'!$A:$M,12,0)</f>
        <v>23600</v>
      </c>
      <c r="Q63" s="107">
        <f>P63*(1-1*'Скидка '!D$6)</f>
        <v>23600</v>
      </c>
      <c r="R63" s="470"/>
      <c r="S63" s="470"/>
      <c r="T63" s="470"/>
      <c r="U63" s="470"/>
    </row>
    <row r="64" spans="1:21" ht="17.25" customHeight="1">
      <c r="B64" s="375"/>
      <c r="C64" s="111" t="s">
        <v>881</v>
      </c>
      <c r="D64" s="162"/>
      <c r="E64" s="112"/>
      <c r="F64" s="74"/>
      <c r="G64" s="112"/>
      <c r="H64" s="112" t="s">
        <v>700</v>
      </c>
      <c r="I64" s="113"/>
      <c r="J64" s="74"/>
      <c r="K64" s="193"/>
      <c r="L64" s="193"/>
      <c r="M64" s="193"/>
      <c r="N64" s="755"/>
      <c r="O64" s="755"/>
      <c r="P64" s="1379"/>
      <c r="Q64" s="1379"/>
    </row>
    <row r="65" spans="1:21" ht="17.25" customHeight="1">
      <c r="B65" s="375"/>
      <c r="C65" s="111"/>
      <c r="D65" s="162"/>
      <c r="E65" s="112"/>
      <c r="F65" s="311" t="s">
        <v>756</v>
      </c>
      <c r="G65" s="112"/>
      <c r="H65" s="112"/>
      <c r="I65" s="242" t="s">
        <v>843</v>
      </c>
      <c r="J65" s="74"/>
      <c r="K65" s="193"/>
      <c r="L65" s="193"/>
      <c r="M65" s="193"/>
      <c r="N65" s="755"/>
      <c r="O65" s="755"/>
      <c r="P65" s="1379"/>
      <c r="Q65" s="1379"/>
    </row>
    <row r="66" spans="1:21" ht="17.25" customHeight="1">
      <c r="B66" s="375"/>
      <c r="C66" s="111"/>
      <c r="D66" s="162"/>
      <c r="E66" s="112"/>
      <c r="F66" s="311" t="s">
        <v>757</v>
      </c>
      <c r="G66" s="112"/>
      <c r="H66" s="112"/>
      <c r="I66" s="242" t="s">
        <v>61</v>
      </c>
      <c r="J66" s="74"/>
      <c r="K66" s="193"/>
      <c r="L66" s="193"/>
      <c r="M66" s="193"/>
      <c r="N66" s="755"/>
      <c r="O66" s="755"/>
      <c r="P66" s="755"/>
      <c r="Q66" s="194"/>
    </row>
    <row r="67" spans="1:21" ht="17.25" customHeight="1">
      <c r="B67" s="375"/>
      <c r="C67" s="111"/>
      <c r="D67" s="162"/>
      <c r="E67" s="112"/>
      <c r="F67" s="311" t="s">
        <v>1902</v>
      </c>
      <c r="G67" s="112"/>
      <c r="H67" s="112"/>
      <c r="I67" s="242" t="s">
        <v>809</v>
      </c>
      <c r="J67" s="74"/>
      <c r="K67" s="193"/>
      <c r="L67" s="193"/>
      <c r="M67" s="193"/>
      <c r="N67" s="755"/>
      <c r="O67" s="755"/>
      <c r="P67" s="755"/>
      <c r="Q67" s="194"/>
    </row>
    <row r="68" spans="1:21" ht="17.25" customHeight="1">
      <c r="A68" s="375"/>
      <c r="B68" s="375"/>
      <c r="C68" s="111"/>
      <c r="D68" s="162"/>
      <c r="E68" s="112"/>
      <c r="F68" s="311" t="s">
        <v>761</v>
      </c>
      <c r="G68" s="112"/>
      <c r="H68" s="112"/>
      <c r="I68" s="242"/>
      <c r="J68" s="74"/>
      <c r="K68" s="193"/>
      <c r="L68" s="193"/>
      <c r="M68" s="193"/>
      <c r="N68" s="755"/>
      <c r="O68" s="755"/>
      <c r="P68" s="755"/>
      <c r="Q68" s="194"/>
    </row>
    <row r="69" spans="1:21" ht="17.25" customHeight="1">
      <c r="A69" s="375"/>
      <c r="B69" s="375"/>
      <c r="C69" s="111"/>
      <c r="D69" s="162"/>
      <c r="E69" s="112"/>
      <c r="F69" s="585"/>
      <c r="G69" s="112"/>
      <c r="H69" s="112"/>
      <c r="I69" s="113"/>
      <c r="J69" s="74"/>
      <c r="K69" s="193"/>
      <c r="L69" s="193"/>
      <c r="M69" s="193"/>
      <c r="N69" s="755"/>
      <c r="O69" s="755"/>
      <c r="P69" s="755"/>
      <c r="Q69" s="194"/>
    </row>
    <row r="70" spans="1:21" ht="14.25" customHeight="1">
      <c r="A70" s="375" t="s">
        <v>593</v>
      </c>
      <c r="B70" s="68" t="s">
        <v>593</v>
      </c>
      <c r="C70" s="404" t="str">
        <f t="shared" ref="C70:C71" si="27">D70</f>
        <v>AMS-09UW4RVETG00(S)</v>
      </c>
      <c r="D70" s="493" t="str">
        <f>VLOOKUP($A70,'КРАТКИЙ ПРАЙС СПЛИТЫ'!$A:$M,2,0)</f>
        <v>AMS-09UW4RVETG00(S)</v>
      </c>
      <c r="E70" s="493">
        <f>VLOOKUP($A70,'КРАТКИЙ ПРАЙС СПЛИТЫ'!$A:$M,3,0)</f>
        <v>2.6</v>
      </c>
      <c r="F70" s="493">
        <f>VLOOKUP($A70,'КРАТКИЙ ПРАЙС СПЛИТЫ'!$A:$M,4,0)</f>
        <v>2.8</v>
      </c>
      <c r="G70" s="491" t="str">
        <f>VLOOKUP($A70,'КРАТКИЙ ПРАЙС СПЛИТЫ'!$A:$M,5,0)</f>
        <v>А++/А+</v>
      </c>
      <c r="H70" s="493" t="str">
        <f>VLOOKUP($A70,'КРАТКИЙ ПРАЙС СПЛИТЫ'!$A:$M,6,0)</f>
        <v>22/27,5/29/30,5/32,5/35,5/38</v>
      </c>
      <c r="I70" s="398" t="str">
        <f>VLOOKUP($A70,'КРАТКИЙ ПРАЙС СПЛИТЫ'!$A:$M,7,0)</f>
        <v>950x272x207</v>
      </c>
      <c r="J70" s="60">
        <f>VLOOKUP($A70,'КРАТКИЙ ПРАЙС СПЛИТЫ'!$A:$M,9,0)</f>
        <v>8.5</v>
      </c>
      <c r="K70" s="286">
        <f t="shared" ref="K70:K71" si="28">N70</f>
        <v>30600</v>
      </c>
      <c r="L70" s="286">
        <f t="shared" ref="L70:L71" si="29">O70</f>
        <v>25890</v>
      </c>
      <c r="M70" s="286">
        <f t="shared" ref="M70:M71" si="30">P70</f>
        <v>19700</v>
      </c>
      <c r="N70" s="754">
        <f>VLOOKUP($A70,'КРАТКИЙ ПРАЙС СПЛИТЫ'!$A:$M,10,0)</f>
        <v>30600</v>
      </c>
      <c r="O70" s="754">
        <f>VLOOKUP($A70,'КРАТКИЙ ПРАЙС СПЛИТЫ'!$A:$M,11,0)</f>
        <v>25890</v>
      </c>
      <c r="P70" s="754">
        <f>VLOOKUP($A70,'КРАТКИЙ ПРАЙС СПЛИТЫ'!$A:$M,12,0)</f>
        <v>19700</v>
      </c>
      <c r="Q70" s="107">
        <f>P70*(1-1*'Скидка '!D$6)</f>
        <v>19700</v>
      </c>
      <c r="R70" s="1366" t="s">
        <v>868</v>
      </c>
      <c r="S70" s="1380"/>
      <c r="T70" s="1380"/>
      <c r="U70" s="1380"/>
    </row>
    <row r="71" spans="1:21" ht="14.25" customHeight="1">
      <c r="A71" s="375" t="s">
        <v>594</v>
      </c>
      <c r="B71" s="68" t="s">
        <v>594</v>
      </c>
      <c r="C71" s="404" t="str">
        <f t="shared" si="27"/>
        <v>AMS-12UW4RVETG00(S)</v>
      </c>
      <c r="D71" s="493" t="str">
        <f>VLOOKUP($A71,'КРАТКИЙ ПРАЙС СПЛИТЫ'!$A:$M,2,0)</f>
        <v>AMS-12UW4RVETG00(S)</v>
      </c>
      <c r="E71" s="493">
        <f>VLOOKUP($A71,'КРАТКИЙ ПРАЙС СПЛИТЫ'!$A:$M,3,0)</f>
        <v>3.5</v>
      </c>
      <c r="F71" s="493">
        <f>VLOOKUP($A71,'КРАТКИЙ ПРАЙС СПЛИТЫ'!$A:$M,4,0)</f>
        <v>3.9</v>
      </c>
      <c r="G71" s="491" t="str">
        <f>VLOOKUP($A71,'КРАТКИЙ ПРАЙС СПЛИТЫ'!$A:$M,5,0)</f>
        <v>А++/А+</v>
      </c>
      <c r="H71" s="493" t="str">
        <f>VLOOKUP($A71,'КРАТКИЙ ПРАЙС СПЛИТЫ'!$A:$M,6,0)</f>
        <v>23/27,5/29/32/34/36,5/40,5</v>
      </c>
      <c r="I71" s="398" t="str">
        <f>VLOOKUP($A71,'КРАТКИЙ ПРАЙС СПЛИТЫ'!$A:$M,7,0)</f>
        <v>950x272x207</v>
      </c>
      <c r="J71" s="60">
        <f>VLOOKUP($A71,'КРАТКИЙ ПРАЙС СПЛИТЫ'!$A:$M,9,0)</f>
        <v>8.5</v>
      </c>
      <c r="K71" s="286">
        <f t="shared" si="28"/>
        <v>34300</v>
      </c>
      <c r="L71" s="286">
        <f t="shared" si="29"/>
        <v>29090</v>
      </c>
      <c r="M71" s="286">
        <f t="shared" si="30"/>
        <v>22400</v>
      </c>
      <c r="N71" s="754">
        <f>VLOOKUP($A71,'КРАТКИЙ ПРАЙС СПЛИТЫ'!$A:$M,10,0)</f>
        <v>34300</v>
      </c>
      <c r="O71" s="754">
        <f>VLOOKUP($A71,'КРАТКИЙ ПРАЙС СПЛИТЫ'!$A:$M,11,0)</f>
        <v>29090</v>
      </c>
      <c r="P71" s="754">
        <f>VLOOKUP($A71,'КРАТКИЙ ПРАЙС СПЛИТЫ'!$A:$M,12,0)</f>
        <v>22400</v>
      </c>
      <c r="Q71" s="107">
        <f>P71*(1-1*'Скидка '!D$6)</f>
        <v>22400</v>
      </c>
      <c r="R71" s="1366"/>
      <c r="S71" s="1380"/>
      <c r="T71" s="1380"/>
      <c r="U71" s="1380"/>
    </row>
    <row r="72" spans="1:21" ht="14.25" customHeight="1">
      <c r="A72" s="68"/>
      <c r="B72" s="68"/>
      <c r="C72" s="681" t="s">
        <v>1677</v>
      </c>
      <c r="D72" s="687"/>
      <c r="E72" s="675"/>
      <c r="F72" s="675"/>
      <c r="G72" s="414"/>
      <c r="H72" s="675"/>
      <c r="I72" s="676"/>
      <c r="J72" s="679"/>
      <c r="K72" s="688"/>
      <c r="L72" s="688"/>
      <c r="M72" s="688"/>
      <c r="N72" s="756"/>
      <c r="O72" s="756"/>
      <c r="P72" s="152"/>
      <c r="Q72" s="107"/>
      <c r="R72" s="594"/>
      <c r="S72" s="470"/>
      <c r="T72" s="470"/>
      <c r="U72" s="470"/>
    </row>
    <row r="73" spans="1:21" ht="14.25" customHeight="1">
      <c r="A73" s="375" t="s">
        <v>1665</v>
      </c>
      <c r="B73" s="375" t="s">
        <v>1665</v>
      </c>
      <c r="C73" s="689" t="str">
        <f t="shared" ref="C73:C74" si="31">D73</f>
        <v>AMS-09UW4RVETG00(S)</v>
      </c>
      <c r="D73" s="690" t="str">
        <f>VLOOKUP($A73,'КРАТКИЙ ПРАЙС СПЛИТЫ'!$A:$M,2,0)</f>
        <v>AMS-09UW4RVETG00(S)</v>
      </c>
      <c r="E73" s="690">
        <f>VLOOKUP($A73,'КРАТКИЙ ПРАЙС СПЛИТЫ'!$A:$M,3,0)</f>
        <v>2.6</v>
      </c>
      <c r="F73" s="690">
        <f>VLOOKUP($A73,'КРАТКИЙ ПРАЙС СПЛИТЫ'!$A:$M,4,0)</f>
        <v>2.8</v>
      </c>
      <c r="G73" s="691" t="str">
        <f>VLOOKUP($A73,'КРАТКИЙ ПРАЙС СПЛИТЫ'!$A:$M,5,0)</f>
        <v>А++/А+</v>
      </c>
      <c r="H73" s="690" t="str">
        <f>VLOOKUP($A73,'КРАТКИЙ ПРАЙС СПЛИТЫ'!$A:$M,6,0)</f>
        <v>22/27,5/29/30,5/32,5/35,5/38</v>
      </c>
      <c r="I73" s="692" t="str">
        <f>VLOOKUP($A73,'КРАТКИЙ ПРАЙС СПЛИТЫ'!$A:$M,7,0)</f>
        <v>950x272x207</v>
      </c>
      <c r="J73" s="693">
        <f>VLOOKUP($A73,'КРАТКИЙ ПРАЙС СПЛИТЫ'!$A:$M,9,0)</f>
        <v>8.5</v>
      </c>
      <c r="K73" s="694">
        <f t="shared" ref="K73:K74" si="32">N73</f>
        <v>32300</v>
      </c>
      <c r="L73" s="694">
        <f t="shared" ref="L73:L74" si="33">O73</f>
        <v>27390</v>
      </c>
      <c r="M73" s="694">
        <f t="shared" ref="M73:M74" si="34">P73</f>
        <v>20900</v>
      </c>
      <c r="N73" s="705">
        <f>VLOOKUP($A73,'КРАТКИЙ ПРАЙС СПЛИТЫ'!$A:$M,10,0)</f>
        <v>32300</v>
      </c>
      <c r="O73" s="705">
        <f>VLOOKUP($A73,'КРАТКИЙ ПРАЙС СПЛИТЫ'!$A:$M,11,0)</f>
        <v>27390</v>
      </c>
      <c r="P73" s="705">
        <f>VLOOKUP($A73,'КРАТКИЙ ПРАЙС СПЛИТЫ'!$A:$M,12,0)</f>
        <v>20900</v>
      </c>
      <c r="Q73" s="107">
        <f>P73*(1-1*'Скидка '!D$6)</f>
        <v>20900</v>
      </c>
      <c r="R73" s="470"/>
      <c r="S73" s="470"/>
      <c r="T73" s="470"/>
      <c r="U73" s="470"/>
    </row>
    <row r="74" spans="1:21" ht="14.25" customHeight="1">
      <c r="A74" s="375" t="s">
        <v>1666</v>
      </c>
      <c r="B74" s="375" t="s">
        <v>1666</v>
      </c>
      <c r="C74" s="689" t="str">
        <f t="shared" si="31"/>
        <v>AMS-12UW4RVETG00(S)</v>
      </c>
      <c r="D74" s="690" t="str">
        <f>VLOOKUP($A74,'КРАТКИЙ ПРАЙС СПЛИТЫ'!$A:$M,2,0)</f>
        <v>AMS-12UW4RVETG00(S)</v>
      </c>
      <c r="E74" s="690">
        <f>VLOOKUP($A74,'КРАТКИЙ ПРАЙС СПЛИТЫ'!$A:$M,3,0)</f>
        <v>3.5</v>
      </c>
      <c r="F74" s="690">
        <f>VLOOKUP($A74,'КРАТКИЙ ПРАЙС СПЛИТЫ'!$A:$M,4,0)</f>
        <v>3.9</v>
      </c>
      <c r="G74" s="691" t="str">
        <f>VLOOKUP($A74,'КРАТКИЙ ПРАЙС СПЛИТЫ'!$A:$M,5,0)</f>
        <v>А++/А+</v>
      </c>
      <c r="H74" s="690" t="str">
        <f>VLOOKUP($A74,'КРАТКИЙ ПРАЙС СПЛИТЫ'!$A:$M,6,0)</f>
        <v>23/27,5/29/32/34/36,5/40,5</v>
      </c>
      <c r="I74" s="692" t="str">
        <f>VLOOKUP($A74,'КРАТКИЙ ПРАЙС СПЛИТЫ'!$A:$M,7,0)</f>
        <v>950x272x207</v>
      </c>
      <c r="J74" s="693">
        <f>VLOOKUP($A74,'КРАТКИЙ ПРАЙС СПЛИТЫ'!$A:$M,9,0)</f>
        <v>8.5</v>
      </c>
      <c r="K74" s="694">
        <f t="shared" si="32"/>
        <v>36200</v>
      </c>
      <c r="L74" s="694">
        <f t="shared" si="33"/>
        <v>30690</v>
      </c>
      <c r="M74" s="694">
        <f t="shared" si="34"/>
        <v>23600</v>
      </c>
      <c r="N74" s="705">
        <f>VLOOKUP($A74,'КРАТКИЙ ПРАЙС СПЛИТЫ'!$A:$M,10,0)</f>
        <v>36200</v>
      </c>
      <c r="O74" s="705">
        <f>VLOOKUP($A74,'КРАТКИЙ ПРАЙС СПЛИТЫ'!$A:$M,11,0)</f>
        <v>30690</v>
      </c>
      <c r="P74" s="705">
        <f>VLOOKUP($A74,'КРАТКИЙ ПРАЙС СПЛИТЫ'!$A:$M,12,0)</f>
        <v>23600</v>
      </c>
      <c r="Q74" s="107">
        <f>P74*(1-1*'Скидка '!D$6)</f>
        <v>23600</v>
      </c>
      <c r="R74" s="470"/>
      <c r="S74" s="470"/>
      <c r="T74" s="470"/>
      <c r="U74" s="470"/>
    </row>
    <row r="75" spans="1:21" ht="17.25" customHeight="1">
      <c r="B75" s="375"/>
      <c r="C75" s="111" t="s">
        <v>882</v>
      </c>
      <c r="D75" s="162"/>
      <c r="E75" s="112"/>
      <c r="F75" s="74"/>
      <c r="G75" s="112"/>
      <c r="H75" s="112"/>
      <c r="I75" s="113"/>
      <c r="J75" s="74"/>
      <c r="K75" s="193"/>
      <c r="L75" s="193"/>
      <c r="M75" s="193"/>
      <c r="N75" s="755"/>
      <c r="O75" s="755"/>
      <c r="P75" s="1379"/>
      <c r="Q75" s="1379"/>
    </row>
    <row r="76" spans="1:21" ht="17.25" customHeight="1">
      <c r="B76" s="375"/>
      <c r="C76" s="111"/>
      <c r="D76" s="162"/>
      <c r="E76" s="112"/>
      <c r="F76" s="311" t="s">
        <v>756</v>
      </c>
      <c r="G76" s="112"/>
      <c r="H76" s="112"/>
      <c r="I76" s="242" t="s">
        <v>843</v>
      </c>
      <c r="J76" s="74"/>
      <c r="K76" s="193"/>
      <c r="L76" s="193"/>
      <c r="M76" s="193"/>
      <c r="N76" s="755"/>
      <c r="O76" s="755"/>
      <c r="P76" s="1379"/>
      <c r="Q76" s="1379"/>
    </row>
    <row r="77" spans="1:21" ht="17.25" customHeight="1">
      <c r="A77" s="375"/>
      <c r="B77" s="375"/>
      <c r="C77" s="111"/>
      <c r="D77" s="162"/>
      <c r="E77" s="112"/>
      <c r="F77" s="311" t="s">
        <v>757</v>
      </c>
      <c r="G77" s="112"/>
      <c r="H77" s="112"/>
      <c r="I77" s="242" t="s">
        <v>61</v>
      </c>
      <c r="J77" s="74"/>
      <c r="K77" s="193"/>
      <c r="L77" s="193"/>
      <c r="M77" s="193"/>
      <c r="N77" s="755"/>
      <c r="O77" s="755"/>
      <c r="P77" s="755"/>
      <c r="Q77" s="194"/>
    </row>
    <row r="78" spans="1:21" ht="17.25" customHeight="1">
      <c r="A78" s="375"/>
      <c r="B78" s="375"/>
      <c r="C78" s="111"/>
      <c r="D78" s="162"/>
      <c r="E78" s="112"/>
      <c r="F78" s="311" t="s">
        <v>1902</v>
      </c>
      <c r="G78" s="112"/>
      <c r="H78" s="112"/>
      <c r="I78" s="242" t="s">
        <v>809</v>
      </c>
      <c r="J78" s="74"/>
      <c r="K78" s="193"/>
      <c r="L78" s="193"/>
      <c r="M78" s="193"/>
      <c r="N78" s="755"/>
      <c r="O78" s="755"/>
      <c r="P78" s="755"/>
      <c r="Q78" s="194"/>
    </row>
    <row r="79" spans="1:21" ht="17.25" customHeight="1">
      <c r="A79" s="375"/>
      <c r="B79" s="375"/>
      <c r="C79" s="111"/>
      <c r="D79" s="162"/>
      <c r="E79" s="112"/>
      <c r="F79" s="311" t="s">
        <v>761</v>
      </c>
      <c r="G79" s="112"/>
      <c r="H79" s="112"/>
      <c r="I79" s="242"/>
      <c r="J79" s="74"/>
      <c r="K79" s="193"/>
      <c r="L79" s="193"/>
      <c r="M79" s="193"/>
      <c r="N79" s="755"/>
      <c r="O79" s="755"/>
      <c r="P79" s="755"/>
      <c r="Q79" s="194"/>
    </row>
    <row r="80" spans="1:21" ht="17.25" customHeight="1">
      <c r="A80" s="375"/>
      <c r="B80" s="375"/>
      <c r="C80" s="111"/>
      <c r="D80" s="162"/>
      <c r="E80" s="112"/>
      <c r="F80" s="585"/>
      <c r="G80" s="112"/>
      <c r="H80" s="112"/>
      <c r="I80" s="113"/>
      <c r="J80" s="74"/>
      <c r="K80" s="193"/>
      <c r="L80" s="193"/>
      <c r="M80" s="193"/>
      <c r="N80" s="755"/>
      <c r="O80" s="755"/>
      <c r="P80" s="755"/>
      <c r="Q80" s="194"/>
    </row>
    <row r="81" spans="1:21" ht="14.25" customHeight="1">
      <c r="A81" s="375" t="s">
        <v>577</v>
      </c>
      <c r="B81" s="68" t="s">
        <v>577</v>
      </c>
      <c r="C81" s="404" t="str">
        <f t="shared" ref="C81:C82" si="35">D81</f>
        <v>AMS-09UW4RVETG00(B)</v>
      </c>
      <c r="D81" s="493" t="str">
        <f>VLOOKUP($A81,'КРАТКИЙ ПРАЙС СПЛИТЫ'!$A:$M,2,0)</f>
        <v>AMS-09UW4RVETG00(B)</v>
      </c>
      <c r="E81" s="493">
        <f>VLOOKUP($A81,'КРАТКИЙ ПРАЙС СПЛИТЫ'!$A:$M,3,0)</f>
        <v>2.6</v>
      </c>
      <c r="F81" s="493">
        <f>VLOOKUP($A81,'КРАТКИЙ ПРАЙС СПЛИТЫ'!$A:$M,4,0)</f>
        <v>2.8</v>
      </c>
      <c r="G81" s="491" t="str">
        <f>VLOOKUP($A81,'КРАТКИЙ ПРАЙС СПЛИТЫ'!$A:$M,5,0)</f>
        <v>А++/А+</v>
      </c>
      <c r="H81" s="493" t="str">
        <f>VLOOKUP($A81,'КРАТКИЙ ПРАЙС СПЛИТЫ'!$A:$M,6,0)</f>
        <v>22/27,5/29/30,5/32,5/35,5/38</v>
      </c>
      <c r="I81" s="398" t="str">
        <f>VLOOKUP($A81,'КРАТКИЙ ПРАЙС СПЛИТЫ'!$A:$M,7,0)</f>
        <v>950x272x207</v>
      </c>
      <c r="J81" s="60">
        <f>VLOOKUP($A81,'КРАТКИЙ ПРАЙС СПЛИТЫ'!$A:$M,9,0)</f>
        <v>8.5</v>
      </c>
      <c r="K81" s="286">
        <f t="shared" ref="K81:K82" si="36">N81</f>
        <v>29300</v>
      </c>
      <c r="L81" s="286">
        <f t="shared" ref="L81:L82" si="37">O81</f>
        <v>24790</v>
      </c>
      <c r="M81" s="286">
        <f t="shared" ref="M81:M82" si="38">P81</f>
        <v>18900</v>
      </c>
      <c r="N81" s="754">
        <f>VLOOKUP($A81,'КРАТКИЙ ПРАЙС СПЛИТЫ'!$A:$M,10,0)</f>
        <v>29300</v>
      </c>
      <c r="O81" s="754">
        <f>VLOOKUP($A81,'КРАТКИЙ ПРАЙС СПЛИТЫ'!$A:$M,11,0)</f>
        <v>24790</v>
      </c>
      <c r="P81" s="754">
        <f>VLOOKUP($A81,'КРАТКИЙ ПРАЙС СПЛИТЫ'!$A:$M,12,0)</f>
        <v>18900</v>
      </c>
      <c r="Q81" s="107">
        <f>P81*(1-1*'Скидка '!D$6)</f>
        <v>18900</v>
      </c>
      <c r="R81" s="1366" t="s">
        <v>868</v>
      </c>
      <c r="S81" s="1380"/>
      <c r="T81" s="1380"/>
      <c r="U81" s="1380"/>
    </row>
    <row r="82" spans="1:21" ht="14.25" customHeight="1">
      <c r="A82" s="375" t="s">
        <v>578</v>
      </c>
      <c r="B82" s="68" t="s">
        <v>578</v>
      </c>
      <c r="C82" s="404" t="str">
        <f t="shared" si="35"/>
        <v>AMS-12UW4RVETG00(B)</v>
      </c>
      <c r="D82" s="493" t="str">
        <f>VLOOKUP($A82,'КРАТКИЙ ПРАЙС СПЛИТЫ'!$A:$M,2,0)</f>
        <v>AMS-12UW4RVETG00(B)</v>
      </c>
      <c r="E82" s="493">
        <f>VLOOKUP($A82,'КРАТКИЙ ПРАЙС СПЛИТЫ'!$A:$M,3,0)</f>
        <v>3.5</v>
      </c>
      <c r="F82" s="493">
        <f>VLOOKUP($A82,'КРАТКИЙ ПРАЙС СПЛИТЫ'!$A:$M,4,0)</f>
        <v>3.9</v>
      </c>
      <c r="G82" s="491" t="str">
        <f>VLOOKUP($A82,'КРАТКИЙ ПРАЙС СПЛИТЫ'!$A:$M,5,0)</f>
        <v>А++/А+</v>
      </c>
      <c r="H82" s="493" t="str">
        <f>VLOOKUP($A82,'КРАТКИЙ ПРАЙС СПЛИТЫ'!$A:$M,6,0)</f>
        <v>23/27,5/29/32/34/36,5/40,5</v>
      </c>
      <c r="I82" s="398" t="str">
        <f>VLOOKUP($A82,'КРАТКИЙ ПРАЙС СПЛИТЫ'!$A:$M,7,0)</f>
        <v>950x272x207</v>
      </c>
      <c r="J82" s="60">
        <f>VLOOKUP($A82,'КРАТКИЙ ПРАЙС СПЛИТЫ'!$A:$M,9,0)</f>
        <v>8.5</v>
      </c>
      <c r="K82" s="286">
        <f t="shared" si="36"/>
        <v>33000</v>
      </c>
      <c r="L82" s="286">
        <f t="shared" si="37"/>
        <v>27990</v>
      </c>
      <c r="M82" s="286">
        <f t="shared" si="38"/>
        <v>21500</v>
      </c>
      <c r="N82" s="754">
        <f>VLOOKUP($A82,'КРАТКИЙ ПРАЙС СПЛИТЫ'!$A:$M,10,0)</f>
        <v>33000</v>
      </c>
      <c r="O82" s="754">
        <f>VLOOKUP($A82,'КРАТКИЙ ПРАЙС СПЛИТЫ'!$A:$M,11,0)</f>
        <v>27990</v>
      </c>
      <c r="P82" s="754">
        <f>VLOOKUP($A82,'КРАТКИЙ ПРАЙС СПЛИТЫ'!$A:$M,12,0)</f>
        <v>21500</v>
      </c>
      <c r="Q82" s="107">
        <f>P82*(1-1*'Скидка '!D$6)</f>
        <v>21500</v>
      </c>
      <c r="R82" s="1366"/>
      <c r="S82" s="1380"/>
      <c r="T82" s="1380"/>
      <c r="U82" s="1380"/>
    </row>
    <row r="83" spans="1:21" ht="14.25" customHeight="1">
      <c r="A83" s="68"/>
      <c r="B83" s="68"/>
      <c r="C83" s="681" t="s">
        <v>1677</v>
      </c>
      <c r="D83" s="687"/>
      <c r="E83" s="675"/>
      <c r="F83" s="675"/>
      <c r="G83" s="414"/>
      <c r="H83" s="675"/>
      <c r="I83" s="676"/>
      <c r="J83" s="679"/>
      <c r="K83" s="688"/>
      <c r="L83" s="688"/>
      <c r="M83" s="688"/>
      <c r="N83" s="756"/>
      <c r="O83" s="756"/>
      <c r="P83" s="152"/>
      <c r="Q83" s="107"/>
      <c r="R83" s="594"/>
      <c r="S83" s="470"/>
      <c r="T83" s="470"/>
      <c r="U83" s="470"/>
    </row>
    <row r="84" spans="1:21" ht="14.25" customHeight="1">
      <c r="A84" s="375" t="s">
        <v>1667</v>
      </c>
      <c r="B84" s="375" t="s">
        <v>1667</v>
      </c>
      <c r="C84" s="689" t="str">
        <f t="shared" ref="C84:C85" si="39">D84</f>
        <v>AMS-09UW4RVETG00(B)</v>
      </c>
      <c r="D84" s="690" t="str">
        <f>VLOOKUP($A84,'КРАТКИЙ ПРАЙС СПЛИТЫ'!$A:$M,2,0)</f>
        <v>AMS-09UW4RVETG00(B)</v>
      </c>
      <c r="E84" s="690">
        <f>VLOOKUP($A84,'КРАТКИЙ ПРАЙС СПЛИТЫ'!$A:$M,3,0)</f>
        <v>2.6</v>
      </c>
      <c r="F84" s="690">
        <f>VLOOKUP($A84,'КРАТКИЙ ПРАЙС СПЛИТЫ'!$A:$M,4,0)</f>
        <v>2.8</v>
      </c>
      <c r="G84" s="691" t="str">
        <f>VLOOKUP($A84,'КРАТКИЙ ПРАЙС СПЛИТЫ'!$A:$M,5,0)</f>
        <v>А++/А+</v>
      </c>
      <c r="H84" s="690" t="str">
        <f>VLOOKUP($A84,'КРАТКИЙ ПРАЙС СПЛИТЫ'!$A:$M,6,0)</f>
        <v>22/27,5/29/30,5/32,5/35,5/38</v>
      </c>
      <c r="I84" s="692" t="str">
        <f>VLOOKUP($A84,'КРАТКИЙ ПРАЙС СПЛИТЫ'!$A:$M,7,0)</f>
        <v>950x272x207</v>
      </c>
      <c r="J84" s="693">
        <f>VLOOKUP($A84,'КРАТКИЙ ПРАЙС СПЛИТЫ'!$A:$M,9,0)</f>
        <v>8.5</v>
      </c>
      <c r="K84" s="694">
        <f t="shared" ref="K84:K85" si="40">N84</f>
        <v>31100</v>
      </c>
      <c r="L84" s="694">
        <f t="shared" ref="L84:L85" si="41">O84</f>
        <v>26390</v>
      </c>
      <c r="M84" s="694">
        <f t="shared" ref="M84:M85" si="42">P84</f>
        <v>20100</v>
      </c>
      <c r="N84" s="705">
        <f>VLOOKUP($A84,'КРАТКИЙ ПРАЙС СПЛИТЫ'!$A:$M,10,0)</f>
        <v>31100</v>
      </c>
      <c r="O84" s="705">
        <f>VLOOKUP($A84,'КРАТКИЙ ПРАЙС СПЛИТЫ'!$A:$M,11,0)</f>
        <v>26390</v>
      </c>
      <c r="P84" s="705">
        <f>VLOOKUP($A84,'КРАТКИЙ ПРАЙС СПЛИТЫ'!$A:$M,12,0)</f>
        <v>20100</v>
      </c>
      <c r="Q84" s="107">
        <f>P84*(1-1*'Скидка '!D$6)</f>
        <v>20100</v>
      </c>
      <c r="R84" s="470"/>
      <c r="S84" s="470"/>
      <c r="T84" s="470"/>
      <c r="U84" s="470"/>
    </row>
    <row r="85" spans="1:21" ht="14.25" customHeight="1">
      <c r="A85" s="375" t="s">
        <v>1668</v>
      </c>
      <c r="B85" s="375" t="s">
        <v>1668</v>
      </c>
      <c r="C85" s="689" t="str">
        <f t="shared" si="39"/>
        <v>AMS-12UW4RVETG00(B)</v>
      </c>
      <c r="D85" s="690" t="str">
        <f>VLOOKUP($A85,'КРАТКИЙ ПРАЙС СПЛИТЫ'!$A:$M,2,0)</f>
        <v>AMS-12UW4RVETG00(B)</v>
      </c>
      <c r="E85" s="690">
        <f>VLOOKUP($A85,'КРАТКИЙ ПРАЙС СПЛИТЫ'!$A:$M,3,0)</f>
        <v>3.5</v>
      </c>
      <c r="F85" s="690">
        <f>VLOOKUP($A85,'КРАТКИЙ ПРАЙС СПЛИТЫ'!$A:$M,4,0)</f>
        <v>3.9</v>
      </c>
      <c r="G85" s="691" t="str">
        <f>VLOOKUP($A85,'КРАТКИЙ ПРАЙС СПЛИТЫ'!$A:$M,5,0)</f>
        <v>А++/А+</v>
      </c>
      <c r="H85" s="690" t="str">
        <f>VLOOKUP($A85,'КРАТКИЙ ПРАЙС СПЛИТЫ'!$A:$M,6,0)</f>
        <v>23/27,5/29/32/34/36,5/40,5</v>
      </c>
      <c r="I85" s="692" t="str">
        <f>VLOOKUP($A85,'КРАТКИЙ ПРАЙС СПЛИТЫ'!$A:$M,7,0)</f>
        <v>950x272x207</v>
      </c>
      <c r="J85" s="693">
        <f>VLOOKUP($A85,'КРАТКИЙ ПРАЙС СПЛИТЫ'!$A:$M,9,0)</f>
        <v>8.5</v>
      </c>
      <c r="K85" s="694">
        <f t="shared" si="40"/>
        <v>34900</v>
      </c>
      <c r="L85" s="694">
        <f t="shared" si="41"/>
        <v>29590</v>
      </c>
      <c r="M85" s="694">
        <f t="shared" si="42"/>
        <v>22700</v>
      </c>
      <c r="N85" s="705">
        <f>VLOOKUP($A85,'КРАТКИЙ ПРАЙС СПЛИТЫ'!$A:$M,10,0)</f>
        <v>34900</v>
      </c>
      <c r="O85" s="705">
        <f>VLOOKUP($A85,'КРАТКИЙ ПРАЙС СПЛИТЫ'!$A:$M,11,0)</f>
        <v>29590</v>
      </c>
      <c r="P85" s="705">
        <f>VLOOKUP($A85,'КРАТКИЙ ПРАЙС СПЛИТЫ'!$A:$M,12,0)</f>
        <v>22700</v>
      </c>
      <c r="Q85" s="107">
        <f>P85*(1-1*'Скидка '!D$6)</f>
        <v>22700</v>
      </c>
      <c r="R85" s="470"/>
      <c r="S85" s="470"/>
      <c r="T85" s="470"/>
      <c r="U85" s="470"/>
    </row>
    <row r="86" spans="1:21" ht="17.25" customHeight="1">
      <c r="A86" s="375"/>
      <c r="B86" s="375"/>
      <c r="C86" s="111" t="s">
        <v>883</v>
      </c>
      <c r="D86" s="162"/>
      <c r="E86" s="112"/>
      <c r="F86" s="74"/>
      <c r="G86" s="112"/>
      <c r="H86" s="112"/>
      <c r="I86" s="113"/>
      <c r="J86" s="74"/>
      <c r="K86" s="193"/>
      <c r="L86" s="193"/>
      <c r="M86" s="193"/>
      <c r="N86" s="755"/>
      <c r="O86" s="755"/>
      <c r="P86" s="1379"/>
      <c r="Q86" s="1379"/>
    </row>
    <row r="87" spans="1:21" ht="17.25" customHeight="1">
      <c r="A87" s="375"/>
      <c r="B87" s="375"/>
      <c r="C87" s="111"/>
      <c r="D87" s="162"/>
      <c r="E87" s="112"/>
      <c r="F87" s="311" t="s">
        <v>756</v>
      </c>
      <c r="G87" s="112"/>
      <c r="H87" s="112"/>
      <c r="I87" s="242" t="s">
        <v>843</v>
      </c>
      <c r="J87" s="74"/>
      <c r="K87" s="193"/>
      <c r="L87" s="193"/>
      <c r="M87" s="193"/>
      <c r="N87" s="755"/>
      <c r="O87" s="755"/>
      <c r="P87" s="1379"/>
      <c r="Q87" s="1379"/>
    </row>
    <row r="88" spans="1:21" ht="17.25" customHeight="1">
      <c r="A88" s="375"/>
      <c r="B88" s="375"/>
      <c r="C88" s="111"/>
      <c r="D88" s="162"/>
      <c r="E88" s="112"/>
      <c r="F88" s="311" t="s">
        <v>757</v>
      </c>
      <c r="G88" s="112"/>
      <c r="H88" s="112"/>
      <c r="I88" s="242" t="s">
        <v>61</v>
      </c>
      <c r="J88" s="74"/>
      <c r="K88" s="193"/>
      <c r="L88" s="193"/>
      <c r="M88" s="193"/>
      <c r="N88" s="755"/>
      <c r="O88" s="755"/>
      <c r="P88" s="755"/>
      <c r="Q88" s="194"/>
    </row>
    <row r="89" spans="1:21" ht="17.25" customHeight="1">
      <c r="A89" s="375"/>
      <c r="B89" s="375"/>
      <c r="C89" s="111"/>
      <c r="D89" s="162"/>
      <c r="E89" s="112"/>
      <c r="F89" s="311" t="s">
        <v>1902</v>
      </c>
      <c r="G89" s="112"/>
      <c r="H89" s="112"/>
      <c r="I89" s="242" t="s">
        <v>809</v>
      </c>
      <c r="J89" s="74"/>
      <c r="K89" s="193"/>
      <c r="L89" s="193"/>
      <c r="M89" s="193"/>
      <c r="N89" s="755"/>
      <c r="O89" s="755"/>
      <c r="P89" s="755"/>
      <c r="Q89" s="194"/>
    </row>
    <row r="90" spans="1:21" ht="17.25" customHeight="1">
      <c r="A90" s="375"/>
      <c r="B90" s="375"/>
      <c r="C90" s="111"/>
      <c r="D90" s="162"/>
      <c r="E90" s="112"/>
      <c r="F90" s="311" t="s">
        <v>761</v>
      </c>
      <c r="G90" s="112"/>
      <c r="H90" s="112"/>
      <c r="I90" s="242"/>
      <c r="J90" s="74"/>
      <c r="K90" s="193"/>
      <c r="L90" s="193"/>
      <c r="M90" s="193"/>
      <c r="N90" s="755"/>
      <c r="O90" s="755"/>
      <c r="P90" s="755"/>
      <c r="Q90" s="194"/>
    </row>
    <row r="91" spans="1:21" ht="17.25" customHeight="1">
      <c r="A91" s="375"/>
      <c r="B91" s="375"/>
      <c r="C91" s="111"/>
      <c r="D91" s="162"/>
      <c r="E91" s="112"/>
      <c r="F91" s="585"/>
      <c r="G91" s="112"/>
      <c r="H91" s="112"/>
      <c r="I91" s="113"/>
      <c r="J91" s="74"/>
      <c r="K91" s="193"/>
      <c r="L91" s="193"/>
      <c r="M91" s="193"/>
      <c r="N91" s="755"/>
      <c r="O91" s="755"/>
      <c r="P91" s="755"/>
      <c r="Q91" s="194"/>
    </row>
    <row r="92" spans="1:21" ht="14.25" customHeight="1">
      <c r="A92" s="375" t="s">
        <v>567</v>
      </c>
      <c r="B92" s="68" t="s">
        <v>567</v>
      </c>
      <c r="C92" s="404" t="str">
        <f t="shared" ref="C92:C94" si="43">D92</f>
        <v>AMS-09UW4RVETG00</v>
      </c>
      <c r="D92" s="493" t="str">
        <f>VLOOKUP($A92,'КРАТКИЙ ПРАЙС СПЛИТЫ'!$A:$M,2,0)</f>
        <v>AMS-09UW4RVETG00</v>
      </c>
      <c r="E92" s="493">
        <f>VLOOKUP($A92,'КРАТКИЙ ПРАЙС СПЛИТЫ'!$A:$M,3,0)</f>
        <v>2.6</v>
      </c>
      <c r="F92" s="493">
        <f>VLOOKUP($A92,'КРАТКИЙ ПРАЙС СПЛИТЫ'!$A:$M,4,0)</f>
        <v>2.8</v>
      </c>
      <c r="G92" s="491" t="str">
        <f>VLOOKUP($A92,'КРАТКИЙ ПРАЙС СПЛИТЫ'!$A:$M,5,0)</f>
        <v>А++/А+</v>
      </c>
      <c r="H92" s="493" t="str">
        <f>VLOOKUP($A92,'КРАТКИЙ ПРАЙС СПЛИТЫ'!$A:$M,6,0)</f>
        <v>22/27,5/29/30,5/32,5/35,5/38</v>
      </c>
      <c r="I92" s="398" t="str">
        <f>VLOOKUP($A92,'КРАТКИЙ ПРАЙС СПЛИТЫ'!$A:$M,7,0)</f>
        <v>950x272x207</v>
      </c>
      <c r="J92" s="60">
        <f>VLOOKUP($A92,'КРАТКИЙ ПРАЙС СПЛИТЫ'!$A:$M,9,0)</f>
        <v>8.5</v>
      </c>
      <c r="K92" s="286">
        <f t="shared" ref="K92:K94" si="44">N92</f>
        <v>23200</v>
      </c>
      <c r="L92" s="286">
        <f t="shared" ref="L92:L94" si="45">O92</f>
        <v>19690</v>
      </c>
      <c r="M92" s="286">
        <f t="shared" ref="M92:M94" si="46">P92</f>
        <v>15000</v>
      </c>
      <c r="N92" s="754">
        <f>VLOOKUP($A92,'КРАТКИЙ ПРАЙС СПЛИТЫ'!$A:$M,10,0)</f>
        <v>23200</v>
      </c>
      <c r="O92" s="754">
        <f>VLOOKUP($A92,'КРАТКИЙ ПРАЙС СПЛИТЫ'!$A:$M,11,0)</f>
        <v>19690</v>
      </c>
      <c r="P92" s="754">
        <f>VLOOKUP($A92,'КРАТКИЙ ПРАЙС СПЛИТЫ'!$A:$M,12,0)</f>
        <v>15000</v>
      </c>
      <c r="Q92" s="107">
        <f>P92*(1-1*'Скидка '!D$6)</f>
        <v>15000</v>
      </c>
      <c r="R92" s="1366" t="s">
        <v>868</v>
      </c>
      <c r="S92" s="1380"/>
      <c r="T92" s="1380"/>
      <c r="U92" s="1380"/>
    </row>
    <row r="93" spans="1:21" ht="14.25" customHeight="1">
      <c r="A93" s="375" t="s">
        <v>568</v>
      </c>
      <c r="B93" s="68" t="s">
        <v>568</v>
      </c>
      <c r="C93" s="404" t="str">
        <f t="shared" si="43"/>
        <v>AMS-12UW4RVETG00</v>
      </c>
      <c r="D93" s="493" t="str">
        <f>VLOOKUP($A93,'КРАТКИЙ ПРАЙС СПЛИТЫ'!$A:$M,2,0)</f>
        <v>AMS-12UW4RVETG00</v>
      </c>
      <c r="E93" s="493">
        <f>VLOOKUP($A93,'КРАТКИЙ ПРАЙС СПЛИТЫ'!$A:$M,3,0)</f>
        <v>3.5</v>
      </c>
      <c r="F93" s="493">
        <f>VLOOKUP($A93,'КРАТКИЙ ПРАЙС СПЛИТЫ'!$A:$M,4,0)</f>
        <v>4</v>
      </c>
      <c r="G93" s="491" t="str">
        <f>VLOOKUP($A93,'КРАТКИЙ ПРАЙС СПЛИТЫ'!$A:$M,5,0)</f>
        <v>А++/А+</v>
      </c>
      <c r="H93" s="493" t="str">
        <f>VLOOKUP($A93,'КРАТКИЙ ПРАЙС СПЛИТЫ'!$A:$M,6,0)</f>
        <v>23/27,5/29/32/34/36,5/40,5</v>
      </c>
      <c r="I93" s="398" t="str">
        <f>VLOOKUP($A93,'КРАТКИЙ ПРАЙС СПЛИТЫ'!$A:$M,7,0)</f>
        <v>950x272x207</v>
      </c>
      <c r="J93" s="60">
        <f>VLOOKUP($A93,'КРАТКИЙ ПРАЙС СПЛИТЫ'!$A:$M,9,0)</f>
        <v>8.5</v>
      </c>
      <c r="K93" s="286">
        <f t="shared" si="44"/>
        <v>26100</v>
      </c>
      <c r="L93" s="286">
        <f t="shared" si="45"/>
        <v>22090</v>
      </c>
      <c r="M93" s="286">
        <f t="shared" si="46"/>
        <v>17000</v>
      </c>
      <c r="N93" s="754">
        <f>VLOOKUP($A93,'КРАТКИЙ ПРАЙС СПЛИТЫ'!$A:$M,10,0)</f>
        <v>26100</v>
      </c>
      <c r="O93" s="754">
        <f>VLOOKUP($A93,'КРАТКИЙ ПРАЙС СПЛИТЫ'!$A:$M,11,0)</f>
        <v>22090</v>
      </c>
      <c r="P93" s="754">
        <f>VLOOKUP($A93,'КРАТКИЙ ПРАЙС СПЛИТЫ'!$A:$M,12,0)</f>
        <v>17000</v>
      </c>
      <c r="Q93" s="107">
        <f>P93*(1-1*'Скидка '!D$6)</f>
        <v>17000</v>
      </c>
      <c r="R93" s="1366"/>
      <c r="S93" s="1380"/>
      <c r="T93" s="1380"/>
      <c r="U93" s="1380"/>
    </row>
    <row r="94" spans="1:21" ht="14.25" customHeight="1">
      <c r="A94" s="375" t="s">
        <v>569</v>
      </c>
      <c r="B94" s="68" t="s">
        <v>569</v>
      </c>
      <c r="C94" s="404" t="str">
        <f t="shared" si="43"/>
        <v>AMS-18UW4RXATG03</v>
      </c>
      <c r="D94" s="493" t="str">
        <f>VLOOKUP($A94,'КРАТКИЙ ПРАЙС СПЛИТЫ'!$A:$M,2,0)</f>
        <v>AMS-18UW4RXATG03</v>
      </c>
      <c r="E94" s="493">
        <f>VLOOKUP($A94,'КРАТКИЙ ПРАЙС СПЛИТЫ'!$A:$M,3,0)</f>
        <v>5</v>
      </c>
      <c r="F94" s="493">
        <f>VLOOKUP($A94,'КРАТКИЙ ПРАЙС СПЛИТЫ'!$A:$M,4,0)</f>
        <v>5.6</v>
      </c>
      <c r="G94" s="491" t="str">
        <f>VLOOKUP($A94,'КРАТКИЙ ПРАЙС СПЛИТЫ'!$A:$M,5,0)</f>
        <v>А++/А+</v>
      </c>
      <c r="H94" s="493" t="str">
        <f>VLOOKUP($A94,'КРАТКИЙ ПРАЙС СПЛИТЫ'!$A:$M,6,0)</f>
        <v>29/33,5/36/38/40/42,5/43,5</v>
      </c>
      <c r="I94" s="398" t="str">
        <f>VLOOKUP($A94,'КРАТКИЙ ПРАЙС СПЛИТЫ'!$A:$M,7,0)</f>
        <v>1050x320x235</v>
      </c>
      <c r="J94" s="60">
        <f>VLOOKUP($A94,'КРАТКИЙ ПРАЙС СПЛИТЫ'!$A:$M,9,0)</f>
        <v>8.5</v>
      </c>
      <c r="K94" s="286">
        <f t="shared" si="44"/>
        <v>33700</v>
      </c>
      <c r="L94" s="286">
        <f t="shared" si="45"/>
        <v>28590</v>
      </c>
      <c r="M94" s="286">
        <f t="shared" si="46"/>
        <v>22000</v>
      </c>
      <c r="N94" s="754">
        <f>VLOOKUP($A94,'КРАТКИЙ ПРАЙС СПЛИТЫ'!$A:$M,10,0)</f>
        <v>33700</v>
      </c>
      <c r="O94" s="754">
        <f>VLOOKUP($A94,'КРАТКИЙ ПРАЙС СПЛИТЫ'!$A:$M,11,0)</f>
        <v>28590</v>
      </c>
      <c r="P94" s="754">
        <f>VLOOKUP($A94,'КРАТКИЙ ПРАЙС СПЛИТЫ'!$A:$M,12,0)</f>
        <v>22000</v>
      </c>
      <c r="Q94" s="107">
        <f>P94*(1-1*'Скидка '!D$6)</f>
        <v>22000</v>
      </c>
      <c r="R94" s="1366"/>
      <c r="S94" s="1380"/>
      <c r="T94" s="1380"/>
      <c r="U94" s="1380"/>
    </row>
    <row r="95" spans="1:21" ht="14.25" customHeight="1">
      <c r="A95" s="68"/>
      <c r="B95" s="68"/>
      <c r="C95" s="681" t="s">
        <v>1677</v>
      </c>
      <c r="D95" s="687"/>
      <c r="E95" s="675"/>
      <c r="F95" s="675"/>
      <c r="G95" s="414"/>
      <c r="H95" s="675"/>
      <c r="I95" s="676"/>
      <c r="J95" s="679"/>
      <c r="K95" s="688"/>
      <c r="L95" s="688"/>
      <c r="M95" s="688"/>
      <c r="N95" s="756"/>
      <c r="O95" s="756"/>
      <c r="P95" s="152"/>
      <c r="Q95" s="107"/>
      <c r="R95" s="594"/>
      <c r="S95" s="470"/>
      <c r="T95" s="470"/>
      <c r="U95" s="470"/>
    </row>
    <row r="96" spans="1:21" ht="14.25" customHeight="1">
      <c r="A96" s="68" t="s">
        <v>1669</v>
      </c>
      <c r="B96" s="68" t="s">
        <v>1669</v>
      </c>
      <c r="C96" s="689" t="str">
        <f t="shared" ref="C96:C98" si="47">D96</f>
        <v>AMS-09UW4RVETG00</v>
      </c>
      <c r="D96" s="690" t="str">
        <f>VLOOKUP($A96,'КРАТКИЙ ПРАЙС СПЛИТЫ'!$A:$M,2,0)</f>
        <v>AMS-09UW4RVETG00</v>
      </c>
      <c r="E96" s="690">
        <f>VLOOKUP($A96,'КРАТКИЙ ПРАЙС СПЛИТЫ'!$A:$M,3,0)</f>
        <v>2.6</v>
      </c>
      <c r="F96" s="690">
        <f>VLOOKUP($A96,'КРАТКИЙ ПРАЙС СПЛИТЫ'!$A:$M,4,0)</f>
        <v>2.8</v>
      </c>
      <c r="G96" s="691" t="str">
        <f>VLOOKUP($A96,'КРАТКИЙ ПРАЙС СПЛИТЫ'!$A:$M,5,0)</f>
        <v>А++/А+</v>
      </c>
      <c r="H96" s="690" t="str">
        <f>VLOOKUP($A96,'КРАТКИЙ ПРАЙС СПЛИТЫ'!$A:$M,6,0)</f>
        <v>22/27,5/29/30,5/32,5/35,5/38</v>
      </c>
      <c r="I96" s="692" t="str">
        <f>VLOOKUP($A96,'КРАТКИЙ ПРАЙС СПЛИТЫ'!$A:$M,7,0)</f>
        <v>950x272x207</v>
      </c>
      <c r="J96" s="693">
        <f>VLOOKUP($A96,'КРАТКИЙ ПРАЙС СПЛИТЫ'!$A:$M,9,0)</f>
        <v>8.5</v>
      </c>
      <c r="K96" s="694">
        <f t="shared" ref="K96:K98" si="48">N96</f>
        <v>25000</v>
      </c>
      <c r="L96" s="694">
        <f t="shared" ref="L96:L98" si="49">O96</f>
        <v>21190</v>
      </c>
      <c r="M96" s="694">
        <f t="shared" ref="M96:M98" si="50">P96</f>
        <v>16200</v>
      </c>
      <c r="N96" s="705">
        <f>VLOOKUP($A96,'КРАТКИЙ ПРАЙС СПЛИТЫ'!$A:$M,10,0)</f>
        <v>25000</v>
      </c>
      <c r="O96" s="705">
        <f>VLOOKUP($A96,'КРАТКИЙ ПРАЙС СПЛИТЫ'!$A:$M,11,0)</f>
        <v>21190</v>
      </c>
      <c r="P96" s="705">
        <f>VLOOKUP($A96,'КРАТКИЙ ПРАЙС СПЛИТЫ'!$A:$M,12,0)</f>
        <v>16200</v>
      </c>
      <c r="Q96" s="107">
        <f>P96*(1-1*'Скидка '!D$6)</f>
        <v>16200</v>
      </c>
      <c r="R96" s="470"/>
      <c r="S96" s="470"/>
      <c r="T96" s="470"/>
      <c r="U96" s="470"/>
    </row>
    <row r="97" spans="1:21" ht="14.25" customHeight="1">
      <c r="A97" s="68" t="s">
        <v>1670</v>
      </c>
      <c r="B97" s="68" t="s">
        <v>1670</v>
      </c>
      <c r="C97" s="689" t="str">
        <f t="shared" si="47"/>
        <v>AMS-12UW4RVETG00</v>
      </c>
      <c r="D97" s="690" t="str">
        <f>VLOOKUP($A97,'КРАТКИЙ ПРАЙС СПЛИТЫ'!$A:$M,2,0)</f>
        <v>AMS-12UW4RVETG00</v>
      </c>
      <c r="E97" s="690">
        <f>VLOOKUP($A97,'КРАТКИЙ ПРАЙС СПЛИТЫ'!$A:$M,3,0)</f>
        <v>3.5</v>
      </c>
      <c r="F97" s="690">
        <f>VLOOKUP($A97,'КРАТКИЙ ПРАЙС СПЛИТЫ'!$A:$M,4,0)</f>
        <v>4</v>
      </c>
      <c r="G97" s="691" t="str">
        <f>VLOOKUP($A97,'КРАТКИЙ ПРАЙС СПЛИТЫ'!$A:$M,5,0)</f>
        <v>А++/А+</v>
      </c>
      <c r="H97" s="690" t="str">
        <f>VLOOKUP($A97,'КРАТКИЙ ПРАЙС СПЛИТЫ'!$A:$M,6,0)</f>
        <v>23/27,5/29/32/34/36,5/40,5</v>
      </c>
      <c r="I97" s="692" t="str">
        <f>VLOOKUP($A97,'КРАТКИЙ ПРАЙС СПЛИТЫ'!$A:$M,7,0)</f>
        <v>950x272x207</v>
      </c>
      <c r="J97" s="693">
        <f>VLOOKUP($A97,'КРАТКИЙ ПРАЙС СПЛИТЫ'!$A:$M,9,0)</f>
        <v>8.5</v>
      </c>
      <c r="K97" s="694">
        <f t="shared" si="48"/>
        <v>28000</v>
      </c>
      <c r="L97" s="694">
        <f t="shared" si="49"/>
        <v>23690</v>
      </c>
      <c r="M97" s="694">
        <f t="shared" si="50"/>
        <v>18200</v>
      </c>
      <c r="N97" s="705">
        <f>VLOOKUP($A97,'КРАТКИЙ ПРАЙС СПЛИТЫ'!$A:$M,10,0)</f>
        <v>28000</v>
      </c>
      <c r="O97" s="705">
        <f>VLOOKUP($A97,'КРАТКИЙ ПРАЙС СПЛИТЫ'!$A:$M,11,0)</f>
        <v>23690</v>
      </c>
      <c r="P97" s="705">
        <f>VLOOKUP($A97,'КРАТКИЙ ПРАЙС СПЛИТЫ'!$A:$M,12,0)</f>
        <v>18200</v>
      </c>
      <c r="Q97" s="107">
        <f>P97*(1-1*'Скидка '!D$6)</f>
        <v>18200</v>
      </c>
      <c r="R97" s="470"/>
      <c r="S97" s="470"/>
      <c r="T97" s="470"/>
      <c r="U97" s="470"/>
    </row>
    <row r="98" spans="1:21" ht="14.25" customHeight="1">
      <c r="A98" s="68" t="s">
        <v>1671</v>
      </c>
      <c r="B98" s="68" t="s">
        <v>1671</v>
      </c>
      <c r="C98" s="689" t="str">
        <f t="shared" si="47"/>
        <v>AMS-18UW4RXATG03</v>
      </c>
      <c r="D98" s="690" t="str">
        <f>VLOOKUP($A98,'КРАТКИЙ ПРАЙС СПЛИТЫ'!$A:$M,2,0)</f>
        <v>AMS-18UW4RXATG03</v>
      </c>
      <c r="E98" s="690">
        <f>VLOOKUP($A98,'КРАТКИЙ ПРАЙС СПЛИТЫ'!$A:$M,3,0)</f>
        <v>5</v>
      </c>
      <c r="F98" s="690">
        <f>VLOOKUP($A98,'КРАТКИЙ ПРАЙС СПЛИТЫ'!$A:$M,4,0)</f>
        <v>5.6</v>
      </c>
      <c r="G98" s="691" t="str">
        <f>VLOOKUP($A98,'КРАТКИЙ ПРАЙС СПЛИТЫ'!$A:$M,5,0)</f>
        <v>А++/А+</v>
      </c>
      <c r="H98" s="690" t="str">
        <f>VLOOKUP($A98,'КРАТКИЙ ПРАЙС СПЛИТЫ'!$A:$M,6,0)</f>
        <v>29/33,5/36/38/40/42,5/43,5</v>
      </c>
      <c r="I98" s="692" t="str">
        <f>VLOOKUP($A98,'КРАТКИЙ ПРАЙС СПЛИТЫ'!$A:$M,7,0)</f>
        <v>1050x320x235</v>
      </c>
      <c r="J98" s="693">
        <f>VLOOKUP($A98,'КРАТКИЙ ПРАЙС СПЛИТЫ'!$A:$M,9,0)</f>
        <v>8.5</v>
      </c>
      <c r="K98" s="694">
        <f t="shared" si="48"/>
        <v>35600</v>
      </c>
      <c r="L98" s="694">
        <f t="shared" si="49"/>
        <v>30190</v>
      </c>
      <c r="M98" s="694">
        <f t="shared" si="50"/>
        <v>23200</v>
      </c>
      <c r="N98" s="705">
        <f>VLOOKUP($A98,'КРАТКИЙ ПРАЙС СПЛИТЫ'!$A:$M,10,0)</f>
        <v>35600</v>
      </c>
      <c r="O98" s="705">
        <f>VLOOKUP($A98,'КРАТКИЙ ПРАЙС СПЛИТЫ'!$A:$M,11,0)</f>
        <v>30190</v>
      </c>
      <c r="P98" s="705">
        <f>VLOOKUP($A98,'КРАТКИЙ ПРАЙС СПЛИТЫ'!$A:$M,12,0)</f>
        <v>23200</v>
      </c>
      <c r="Q98" s="107">
        <f>P98*(1-1*'Скидка '!D$6)</f>
        <v>23200</v>
      </c>
      <c r="R98" s="470"/>
      <c r="S98" s="470"/>
      <c r="T98" s="470"/>
      <c r="U98" s="470"/>
    </row>
    <row r="99" spans="1:21" ht="17.25" customHeight="1">
      <c r="A99" s="375"/>
      <c r="B99" s="375"/>
      <c r="C99" s="111" t="s">
        <v>884</v>
      </c>
      <c r="D99" s="162"/>
      <c r="E99" s="112"/>
      <c r="F99" s="74"/>
      <c r="G99" s="112"/>
      <c r="H99" s="112"/>
      <c r="I99" s="113"/>
      <c r="J99" s="74"/>
      <c r="K99" s="193"/>
      <c r="L99" s="193"/>
      <c r="M99" s="193"/>
      <c r="N99" s="755"/>
      <c r="O99" s="755"/>
      <c r="P99" s="1379"/>
      <c r="Q99" s="1379"/>
    </row>
    <row r="100" spans="1:21" ht="17.25" customHeight="1">
      <c r="A100" s="375"/>
      <c r="B100" s="375"/>
      <c r="C100" s="111"/>
      <c r="D100" s="162"/>
      <c r="E100" s="112"/>
      <c r="F100" s="311" t="s">
        <v>756</v>
      </c>
      <c r="G100" s="112"/>
      <c r="H100" s="112"/>
      <c r="I100" s="242" t="s">
        <v>843</v>
      </c>
      <c r="J100" s="74"/>
      <c r="K100" s="193"/>
      <c r="L100" s="193"/>
      <c r="M100" s="193"/>
      <c r="N100" s="755"/>
      <c r="O100" s="755"/>
      <c r="P100" s="1379"/>
      <c r="Q100" s="1379"/>
    </row>
    <row r="101" spans="1:21" ht="17.25" customHeight="1">
      <c r="A101" s="375"/>
      <c r="B101" s="375"/>
      <c r="C101" s="111"/>
      <c r="D101" s="162"/>
      <c r="E101" s="112"/>
      <c r="F101" s="311" t="s">
        <v>757</v>
      </c>
      <c r="G101" s="112"/>
      <c r="H101" s="112"/>
      <c r="I101" s="242" t="s">
        <v>61</v>
      </c>
      <c r="J101" s="74"/>
      <c r="K101" s="193"/>
      <c r="L101" s="193"/>
      <c r="M101" s="193"/>
      <c r="N101" s="755"/>
      <c r="O101" s="755"/>
      <c r="P101" s="755"/>
      <c r="Q101" s="194"/>
    </row>
    <row r="102" spans="1:21" ht="17.25" customHeight="1">
      <c r="A102" s="375"/>
      <c r="B102" s="375"/>
      <c r="C102" s="111"/>
      <c r="D102" s="162"/>
      <c r="E102" s="112"/>
      <c r="F102" s="311" t="s">
        <v>808</v>
      </c>
      <c r="G102" s="112"/>
      <c r="H102" s="112"/>
      <c r="I102" s="242" t="s">
        <v>809</v>
      </c>
      <c r="J102" s="74"/>
      <c r="K102" s="193"/>
      <c r="L102" s="193"/>
      <c r="M102" s="193"/>
      <c r="N102" s="755"/>
      <c r="O102" s="755"/>
      <c r="P102" s="755"/>
      <c r="Q102" s="194"/>
    </row>
    <row r="103" spans="1:21" ht="17.25" customHeight="1">
      <c r="A103" s="375"/>
      <c r="B103" s="375"/>
      <c r="C103" s="111"/>
      <c r="D103" s="162"/>
      <c r="E103" s="112"/>
      <c r="F103" s="311"/>
      <c r="G103" s="112"/>
      <c r="H103" s="112"/>
      <c r="I103" s="242"/>
      <c r="J103" s="74"/>
      <c r="K103" s="193"/>
      <c r="L103" s="193"/>
      <c r="M103" s="193"/>
      <c r="N103" s="755"/>
      <c r="O103" s="755"/>
      <c r="P103" s="755"/>
      <c r="Q103" s="194"/>
    </row>
    <row r="104" spans="1:21" ht="17.25" customHeight="1">
      <c r="A104" s="375"/>
      <c r="B104" s="375"/>
      <c r="C104" s="111"/>
      <c r="D104" s="162"/>
      <c r="E104" s="112"/>
      <c r="F104" s="585"/>
      <c r="G104" s="112"/>
      <c r="H104" s="112"/>
      <c r="I104" s="113"/>
      <c r="J104" s="74"/>
      <c r="K104" s="193"/>
      <c r="L104" s="193"/>
      <c r="M104" s="193"/>
      <c r="N104" s="755"/>
      <c r="O104" s="755"/>
      <c r="P104" s="82" t="s">
        <v>2104</v>
      </c>
      <c r="Q104" s="194"/>
    </row>
    <row r="105" spans="1:21" ht="14.25" customHeight="1">
      <c r="A105" s="375" t="s">
        <v>585</v>
      </c>
      <c r="B105" s="68" t="s">
        <v>585</v>
      </c>
      <c r="C105" s="404" t="str">
        <f t="shared" ref="C105:C108" si="51">D105</f>
        <v>AMS-07UW4RVEDB00H</v>
      </c>
      <c r="D105" s="493" t="str">
        <f>VLOOKUP($A105,'КРАТКИЙ ПРАЙС СПЛИТЫ'!$A:$M,2,0)</f>
        <v>AMS-07UW4RVEDB00H</v>
      </c>
      <c r="E105" s="493">
        <f>VLOOKUP($A105,'КРАТКИЙ ПРАЙС СПЛИТЫ'!$A:$M,3,0)</f>
        <v>2.1</v>
      </c>
      <c r="F105" s="493">
        <f>VLOOKUP($A105,'КРАТКИЙ ПРАЙС СПЛИТЫ'!$A:$M,4,0)</f>
        <v>2.6</v>
      </c>
      <c r="G105" s="491" t="str">
        <f>VLOOKUP($A105,'КРАТКИЙ ПРАЙС СПЛИТЫ'!$A:$M,5,0)</f>
        <v>А++/А+</v>
      </c>
      <c r="H105" s="493" t="str">
        <f>VLOOKUP($A105,'КРАТКИЙ ПРАЙС СПЛИТЫ'!$A:$M,6,0)</f>
        <v>22/27,5/29/30,5/32,5/35,5/38</v>
      </c>
      <c r="I105" s="398" t="str">
        <f>VLOOKUP($A105,'КРАТКИЙ ПРАЙС СПЛИТЫ'!$A:$M,7,0)</f>
        <v>834×280×220</v>
      </c>
      <c r="J105" s="60">
        <f>VLOOKUP($A105,'КРАТКИЙ ПРАЙС СПЛИТЫ'!$A:$M,9,0)</f>
        <v>8.5</v>
      </c>
      <c r="K105" s="286">
        <f t="shared" ref="K105:K108" si="52">N105</f>
        <v>18400</v>
      </c>
      <c r="L105" s="286">
        <f t="shared" ref="L105:L108" si="53">O105</f>
        <v>15590</v>
      </c>
      <c r="M105" s="286">
        <f t="shared" ref="M105:M108" si="54">P105</f>
        <v>11800</v>
      </c>
      <c r="N105" s="754">
        <f>VLOOKUP($A105,'КРАТКИЙ ПРАЙС СПЛИТЫ'!$A:$M,10,0)</f>
        <v>18400</v>
      </c>
      <c r="O105" s="754">
        <f>VLOOKUP($A105,'КРАТКИЙ ПРАЙС СПЛИТЫ'!$A:$M,11,0)</f>
        <v>15590</v>
      </c>
      <c r="P105" s="754">
        <f>VLOOKUP($A105,'КРАТКИЙ ПРАЙС СПЛИТЫ'!$A:$M,12,0)</f>
        <v>11800</v>
      </c>
      <c r="Q105" s="107">
        <f>P105*(1-1*'Скидка '!D$6)</f>
        <v>11800</v>
      </c>
      <c r="R105" s="1366" t="s">
        <v>868</v>
      </c>
      <c r="S105" s="1380"/>
      <c r="T105" s="1380"/>
      <c r="U105" s="1380"/>
    </row>
    <row r="106" spans="1:21" ht="14.25" customHeight="1">
      <c r="A106" s="375" t="s">
        <v>586</v>
      </c>
      <c r="B106" s="68" t="s">
        <v>586</v>
      </c>
      <c r="C106" s="404" t="str">
        <f t="shared" si="51"/>
        <v>AMS-09UW4RVEDB00</v>
      </c>
      <c r="D106" s="493" t="str">
        <f>VLOOKUP($A106,'КРАТКИЙ ПРАЙС СПЛИТЫ'!$A:$M,2,0)</f>
        <v>AMS-09UW4RVEDB00</v>
      </c>
      <c r="E106" s="493">
        <f>VLOOKUP($A106,'КРАТКИЙ ПРАЙС СПЛИТЫ'!$A:$M,3,0)</f>
        <v>2.6</v>
      </c>
      <c r="F106" s="493">
        <f>VLOOKUP($A106,'КРАТКИЙ ПРАЙС СПЛИТЫ'!$A:$M,4,0)</f>
        <v>2.8</v>
      </c>
      <c r="G106" s="491" t="str">
        <f>VLOOKUP($A106,'КРАТКИЙ ПРАЙС СПЛИТЫ'!$A:$M,5,0)</f>
        <v>А++/А+</v>
      </c>
      <c r="H106" s="493" t="str">
        <f>VLOOKUP($A106,'КРАТКИЙ ПРАЙС СПЛИТЫ'!$A:$M,6,0)</f>
        <v>22,5/27,5/29/30,5/32,5/35,5/38</v>
      </c>
      <c r="I106" s="398" t="str">
        <f>VLOOKUP($A106,'КРАТКИЙ ПРАЙС СПЛИТЫ'!$A:$M,7,0)</f>
        <v>834×280×220</v>
      </c>
      <c r="J106" s="60">
        <f>VLOOKUP($A106,'КРАТКИЙ ПРАЙС СПЛИТЫ'!$A:$M,9,0)</f>
        <v>8.5</v>
      </c>
      <c r="K106" s="286">
        <f t="shared" si="52"/>
        <v>18900</v>
      </c>
      <c r="L106" s="286">
        <f t="shared" si="53"/>
        <v>15990</v>
      </c>
      <c r="M106" s="286">
        <f t="shared" si="54"/>
        <v>12100</v>
      </c>
      <c r="N106" s="754">
        <f>VLOOKUP($A106,'КРАТКИЙ ПРАЙС СПЛИТЫ'!$A:$M,10,0)</f>
        <v>18900</v>
      </c>
      <c r="O106" s="754">
        <f>VLOOKUP($A106,'КРАТКИЙ ПРАЙС СПЛИТЫ'!$A:$M,11,0)</f>
        <v>15990</v>
      </c>
      <c r="P106" s="754">
        <f>VLOOKUP($A106,'КРАТКИЙ ПРАЙС СПЛИТЫ'!$A:$M,12,0)</f>
        <v>12100</v>
      </c>
      <c r="Q106" s="107">
        <f>P106*(1-1*'Скидка '!D$6)</f>
        <v>12100</v>
      </c>
      <c r="R106" s="1366"/>
      <c r="S106" s="1380"/>
      <c r="T106" s="1380"/>
      <c r="U106" s="1380"/>
    </row>
    <row r="107" spans="1:21" ht="14.25" customHeight="1">
      <c r="A107" s="375" t="s">
        <v>587</v>
      </c>
      <c r="B107" s="68" t="s">
        <v>587</v>
      </c>
      <c r="C107" s="404" t="str">
        <f t="shared" si="51"/>
        <v>AMS-12UW4RVEDB00</v>
      </c>
      <c r="D107" s="493" t="str">
        <f>VLOOKUP($A107,'КРАТКИЙ ПРАЙС СПЛИТЫ'!$A:$M,2,0)</f>
        <v>AMS-12UW4RVEDB00</v>
      </c>
      <c r="E107" s="493">
        <f>VLOOKUP($A107,'КРАТКИЙ ПРАЙС СПЛИТЫ'!$A:$M,3,0)</f>
        <v>3.5</v>
      </c>
      <c r="F107" s="493">
        <f>VLOOKUP($A107,'КРАТКИЙ ПРАЙС СПЛИТЫ'!$A:$M,4,0)</f>
        <v>4</v>
      </c>
      <c r="G107" s="491" t="str">
        <f>VLOOKUP($A107,'КРАТКИЙ ПРАЙС СПЛИТЫ'!$A:$M,5,0)</f>
        <v>А++/А+</v>
      </c>
      <c r="H107" s="493" t="str">
        <f>VLOOKUP($A107,'КРАТКИЙ ПРАЙС СПЛИТЫ'!$A:$M,6,0)</f>
        <v>23/27,5/29/32/34/36,5/40,5</v>
      </c>
      <c r="I107" s="398" t="str">
        <f>VLOOKUP($A107,'КРАТКИЙ ПРАЙС СПЛИТЫ'!$A:$M,7,0)</f>
        <v>834×280×220</v>
      </c>
      <c r="J107" s="60">
        <f>VLOOKUP($A107,'КРАТКИЙ ПРАЙС СПЛИТЫ'!$A:$M,9,0)</f>
        <v>8.5</v>
      </c>
      <c r="K107" s="286">
        <f t="shared" si="52"/>
        <v>20800</v>
      </c>
      <c r="L107" s="286">
        <f t="shared" si="53"/>
        <v>17590</v>
      </c>
      <c r="M107" s="286">
        <f t="shared" si="54"/>
        <v>13200</v>
      </c>
      <c r="N107" s="754">
        <f>VLOOKUP($A107,'КРАТКИЙ ПРАЙС СПЛИТЫ'!$A:$M,10,0)</f>
        <v>20800</v>
      </c>
      <c r="O107" s="754">
        <f>VLOOKUP($A107,'КРАТКИЙ ПРАЙС СПЛИТЫ'!$A:$M,11,0)</f>
        <v>17590</v>
      </c>
      <c r="P107" s="754">
        <f>VLOOKUP($A107,'КРАТКИЙ ПРАЙС СПЛИТЫ'!$A:$M,12,0)</f>
        <v>13200</v>
      </c>
      <c r="Q107" s="107">
        <f>P107*(1-1*'Скидка '!D$6)</f>
        <v>13200</v>
      </c>
      <c r="R107" s="1366"/>
      <c r="S107" s="1380"/>
      <c r="T107" s="1380"/>
      <c r="U107" s="1380"/>
    </row>
    <row r="108" spans="1:21" ht="14.25" customHeight="1">
      <c r="A108" s="375" t="s">
        <v>588</v>
      </c>
      <c r="B108" s="68" t="s">
        <v>588</v>
      </c>
      <c r="C108" s="404" t="str">
        <f t="shared" si="51"/>
        <v>AMS-18UW4RXADB03</v>
      </c>
      <c r="D108" s="493" t="str">
        <f>VLOOKUP($A108,'КРАТКИЙ ПРАЙС СПЛИТЫ'!$A:$M,2,0)</f>
        <v>AMS-18UW4RXADB03</v>
      </c>
      <c r="E108" s="493">
        <f>VLOOKUP($A108,'КРАТКИЙ ПРАЙС СПЛИТЫ'!$A:$M,3,0)</f>
        <v>5</v>
      </c>
      <c r="F108" s="493">
        <f>VLOOKUP($A108,'КРАТКИЙ ПРАЙС СПЛИТЫ'!$A:$M,4,0)</f>
        <v>5.6</v>
      </c>
      <c r="G108" s="491" t="str">
        <f>VLOOKUP($A108,'КРАТКИЙ ПРАЙС СПЛИТЫ'!$A:$M,5,0)</f>
        <v>А++/А+</v>
      </c>
      <c r="H108" s="493" t="str">
        <f>VLOOKUP($A108,'КРАТКИЙ ПРАЙС СПЛИТЫ'!$A:$M,6,0)</f>
        <v>31/33,5/36/38/40/42,5/43,5</v>
      </c>
      <c r="I108" s="398" t="str">
        <f>VLOOKUP($A108,'КРАТКИЙ ПРАЙС СПЛИТЫ'!$A:$M,7,0)</f>
        <v>915×315×236</v>
      </c>
      <c r="J108" s="60">
        <f>VLOOKUP($A108,'КРАТКИЙ ПРАЙС СПЛИТЫ'!$A:$M,9,0)</f>
        <v>12</v>
      </c>
      <c r="K108" s="286">
        <f t="shared" si="52"/>
        <v>23700</v>
      </c>
      <c r="L108" s="286">
        <f t="shared" si="53"/>
        <v>20090</v>
      </c>
      <c r="M108" s="286">
        <f t="shared" si="54"/>
        <v>15100</v>
      </c>
      <c r="N108" s="754">
        <f>VLOOKUP($A108,'КРАТКИЙ ПРАЙС СПЛИТЫ'!$A:$M,10,0)</f>
        <v>23700</v>
      </c>
      <c r="O108" s="754">
        <f>VLOOKUP($A108,'КРАТКИЙ ПРАЙС СПЛИТЫ'!$A:$M,11,0)</f>
        <v>20090</v>
      </c>
      <c r="P108" s="754">
        <f>VLOOKUP($A108,'КРАТКИЙ ПРАЙС СПЛИТЫ'!$A:$M,12,0)</f>
        <v>15100</v>
      </c>
      <c r="Q108" s="107">
        <f>P108*(1-1*'Скидка '!D$6)</f>
        <v>15100</v>
      </c>
      <c r="R108" s="1366"/>
      <c r="S108" s="1380"/>
      <c r="T108" s="1380"/>
      <c r="U108" s="1380"/>
    </row>
    <row r="109" spans="1:21" ht="17.25" customHeight="1">
      <c r="A109" s="375"/>
      <c r="B109" s="375"/>
      <c r="C109" s="111" t="s">
        <v>995</v>
      </c>
      <c r="D109" s="162"/>
      <c r="E109" s="112"/>
      <c r="F109" s="74"/>
      <c r="G109" s="112"/>
      <c r="H109" s="112"/>
      <c r="I109" s="113"/>
      <c r="J109" s="74"/>
      <c r="K109" s="193"/>
      <c r="L109" s="193"/>
      <c r="M109" s="193"/>
      <c r="N109" s="755"/>
      <c r="O109" s="755"/>
      <c r="P109" s="1379"/>
      <c r="Q109" s="1379"/>
    </row>
    <row r="110" spans="1:21" ht="17.25" customHeight="1">
      <c r="A110" s="375"/>
      <c r="B110" s="375"/>
      <c r="C110" s="111"/>
      <c r="D110" s="162"/>
      <c r="E110" s="112"/>
      <c r="F110" s="311" t="s">
        <v>756</v>
      </c>
      <c r="G110" s="112"/>
      <c r="H110" s="112"/>
      <c r="I110" s="242" t="s">
        <v>843</v>
      </c>
      <c r="J110" s="74"/>
      <c r="K110" s="193"/>
      <c r="L110" s="193"/>
      <c r="M110" s="193"/>
      <c r="N110" s="755"/>
      <c r="O110" s="755"/>
      <c r="P110" s="1379"/>
      <c r="Q110" s="1379"/>
    </row>
    <row r="111" spans="1:21" ht="17.25" customHeight="1">
      <c r="A111" s="375"/>
      <c r="B111" s="375"/>
      <c r="C111" s="111"/>
      <c r="D111" s="162"/>
      <c r="E111" s="112"/>
      <c r="F111" s="311" t="s">
        <v>757</v>
      </c>
      <c r="G111" s="112"/>
      <c r="H111" s="112"/>
      <c r="I111" s="242" t="s">
        <v>61</v>
      </c>
      <c r="J111" s="74"/>
      <c r="K111" s="193"/>
      <c r="L111" s="193"/>
      <c r="M111" s="193"/>
      <c r="N111" s="755"/>
      <c r="O111" s="755"/>
      <c r="P111" s="755"/>
      <c r="Q111" s="194"/>
    </row>
    <row r="112" spans="1:21" ht="17.25" customHeight="1">
      <c r="A112" s="375"/>
      <c r="B112" s="375"/>
      <c r="C112" s="111"/>
      <c r="D112" s="162"/>
      <c r="E112" s="112"/>
      <c r="F112" s="311" t="s">
        <v>1902</v>
      </c>
      <c r="G112" s="112"/>
      <c r="H112" s="112"/>
      <c r="I112" s="242" t="s">
        <v>809</v>
      </c>
      <c r="J112" s="74"/>
      <c r="K112" s="193"/>
      <c r="L112" s="193"/>
      <c r="M112" s="193"/>
      <c r="N112" s="755"/>
      <c r="O112" s="755"/>
      <c r="P112" s="755"/>
      <c r="Q112" s="194"/>
    </row>
    <row r="113" spans="1:21" ht="17.25" customHeight="1">
      <c r="A113" s="375"/>
      <c r="B113" s="375"/>
      <c r="C113" s="111"/>
      <c r="D113" s="162"/>
      <c r="E113" s="112"/>
      <c r="F113" s="311"/>
      <c r="G113" s="112"/>
      <c r="H113" s="112"/>
      <c r="I113" s="242"/>
      <c r="J113" s="74"/>
      <c r="K113" s="193"/>
      <c r="L113" s="193"/>
      <c r="M113" s="193"/>
      <c r="N113" s="755"/>
      <c r="O113" s="755"/>
      <c r="P113" s="755"/>
      <c r="Q113" s="194"/>
    </row>
    <row r="114" spans="1:21" ht="17.25" customHeight="1">
      <c r="A114" s="375"/>
      <c r="B114" s="375"/>
      <c r="C114" s="111"/>
      <c r="D114" s="162"/>
      <c r="E114" s="112"/>
      <c r="F114" s="585"/>
      <c r="G114" s="112"/>
      <c r="H114" s="112"/>
      <c r="I114" s="113"/>
      <c r="J114" s="74"/>
      <c r="K114" s="193"/>
      <c r="L114" s="193"/>
      <c r="M114" s="193"/>
      <c r="N114" s="755"/>
      <c r="O114" s="755"/>
      <c r="P114" s="755"/>
      <c r="Q114" s="194"/>
    </row>
    <row r="115" spans="1:21" ht="14.25" customHeight="1">
      <c r="A115" s="68" t="s">
        <v>1122</v>
      </c>
      <c r="B115" s="68" t="s">
        <v>1122</v>
      </c>
      <c r="C115" s="404" t="str">
        <f t="shared" ref="C115:C119" si="55">D115</f>
        <v>AMS-07UW4RMRKB00</v>
      </c>
      <c r="D115" s="493" t="str">
        <f>VLOOKUP($A115,'КРАТКИЙ ПРАЙС СПЛИТЫ'!$A:$M,2,0)</f>
        <v>AMS-07UW4RMRKB00</v>
      </c>
      <c r="E115" s="493">
        <f>VLOOKUP($A115,'КРАТКИЙ ПРАЙС СПЛИТЫ'!$A:$M,3,0)</f>
        <v>2.15</v>
      </c>
      <c r="F115" s="493">
        <f>VLOOKUP($A115,'КРАТКИЙ ПРАЙС СПЛИТЫ'!$A:$M,4,0)</f>
        <v>2.5</v>
      </c>
      <c r="G115" s="491" t="str">
        <f>VLOOKUP($A115,'КРАТКИЙ ПРАЙС СПЛИТЫ'!$A:$M,5,0)</f>
        <v>А++/А+</v>
      </c>
      <c r="H115" s="493" t="str">
        <f>VLOOKUP($A115,'КРАТКИЙ ПРАЙС СПЛИТЫ'!$A:$M,6,0)</f>
        <v>22/27,5/29/30,5/32,5/35,5/38</v>
      </c>
      <c r="I115" s="398" t="str">
        <f>VLOOKUP($A115,'КРАТКИЙ ПРАЙС СПЛИТЫ'!$A:$M,7,0)</f>
        <v>832×256×203</v>
      </c>
      <c r="J115" s="60">
        <f>VLOOKUP($A115,'КРАТКИЙ ПРАЙС СПЛИТЫ'!$A:$M,9,0)</f>
        <v>7.1</v>
      </c>
      <c r="K115" s="286">
        <f t="shared" ref="K115:K119" si="56">N115</f>
        <v>20300</v>
      </c>
      <c r="L115" s="286">
        <f t="shared" ref="L115:L119" si="57">O115</f>
        <v>17190</v>
      </c>
      <c r="M115" s="286">
        <f t="shared" ref="M115:M119" si="58">P115</f>
        <v>13100</v>
      </c>
      <c r="N115" s="754">
        <f>VLOOKUP($A115,'КРАТКИЙ ПРАЙС СПЛИТЫ'!$A:$M,10,0)</f>
        <v>20300</v>
      </c>
      <c r="O115" s="754">
        <f>VLOOKUP($A115,'КРАТКИЙ ПРАЙС СПЛИТЫ'!$A:$M,11,0)</f>
        <v>17190</v>
      </c>
      <c r="P115" s="754">
        <f>VLOOKUP($A115,'КРАТКИЙ ПРАЙС СПЛИТЫ'!$A:$M,12,0)</f>
        <v>13100</v>
      </c>
      <c r="Q115" s="107">
        <f>P115*(1-1*'Скидка '!D$6)</f>
        <v>13100</v>
      </c>
      <c r="R115" s="495"/>
      <c r="S115" s="470"/>
      <c r="T115" s="470"/>
      <c r="U115" s="470"/>
    </row>
    <row r="116" spans="1:21" ht="14.25" customHeight="1">
      <c r="A116" s="68" t="s">
        <v>1124</v>
      </c>
      <c r="B116" s="68" t="s">
        <v>1124</v>
      </c>
      <c r="C116" s="404" t="str">
        <f t="shared" si="55"/>
        <v>AMS-09UW4RMRKB00</v>
      </c>
      <c r="D116" s="493" t="str">
        <f>VLOOKUP($A116,'КРАТКИЙ ПРАЙС СПЛИТЫ'!$A:$M,2,0)</f>
        <v>AMS-09UW4RMRKB00</v>
      </c>
      <c r="E116" s="493">
        <f>VLOOKUP($A116,'КРАТКИЙ ПРАЙС СПЛИТЫ'!$A:$M,3,0)</f>
        <v>2.6</v>
      </c>
      <c r="F116" s="493">
        <f>VLOOKUP($A116,'КРАТКИЙ ПРАЙС СПЛИТЫ'!$A:$M,4,0)</f>
        <v>2.7</v>
      </c>
      <c r="G116" s="491" t="str">
        <f>VLOOKUP($A116,'КРАТКИЙ ПРАЙС СПЛИТЫ'!$A:$M,5,0)</f>
        <v>А++/А+</v>
      </c>
      <c r="H116" s="493" t="str">
        <f>VLOOKUP($A116,'КРАТКИЙ ПРАЙС СПЛИТЫ'!$A:$M,6,0)</f>
        <v>22,5/27,5/29/30,5/32,5/35,5/38</v>
      </c>
      <c r="I116" s="398" t="str">
        <f>VLOOKUP($A116,'КРАТКИЙ ПРАЙС СПЛИТЫ'!$A:$M,7,0)</f>
        <v>832×256×203</v>
      </c>
      <c r="J116" s="60">
        <f>VLOOKUP($A116,'КРАТКИЙ ПРАЙС СПЛИТЫ'!$A:$M,9,0)</f>
        <v>7.1</v>
      </c>
      <c r="K116" s="286">
        <f t="shared" si="56"/>
        <v>20600</v>
      </c>
      <c r="L116" s="286">
        <f t="shared" si="57"/>
        <v>17490</v>
      </c>
      <c r="M116" s="286">
        <f t="shared" si="58"/>
        <v>13400</v>
      </c>
      <c r="N116" s="754">
        <f>VLOOKUP($A116,'КРАТКИЙ ПРАЙС СПЛИТЫ'!$A:$M,10,0)</f>
        <v>20600</v>
      </c>
      <c r="O116" s="754">
        <f>VLOOKUP($A116,'КРАТКИЙ ПРАЙС СПЛИТЫ'!$A:$M,11,0)</f>
        <v>17490</v>
      </c>
      <c r="P116" s="754">
        <f>VLOOKUP($A116,'КРАТКИЙ ПРАЙС СПЛИТЫ'!$A:$M,12,0)</f>
        <v>13400</v>
      </c>
      <c r="Q116" s="107">
        <f>P116*(1-1*'Скидка '!D$6)</f>
        <v>13400</v>
      </c>
      <c r="R116" s="495"/>
      <c r="S116" s="470"/>
      <c r="T116" s="470"/>
      <c r="U116" s="470"/>
    </row>
    <row r="117" spans="1:21" ht="14.25" customHeight="1">
      <c r="A117" s="68" t="s">
        <v>1126</v>
      </c>
      <c r="B117" s="68" t="s">
        <v>1126</v>
      </c>
      <c r="C117" s="404" t="str">
        <f t="shared" si="55"/>
        <v>AMS-12UW4RXRKB00</v>
      </c>
      <c r="D117" s="493" t="str">
        <f>VLOOKUP($A117,'КРАТКИЙ ПРАЙС СПЛИТЫ'!$A:$M,2,0)</f>
        <v>AMS-12UW4RXRKB00</v>
      </c>
      <c r="E117" s="493">
        <f>VLOOKUP($A117,'КРАТКИЙ ПРАЙС СПЛИТЫ'!$A:$M,3,0)</f>
        <v>3.5</v>
      </c>
      <c r="F117" s="493">
        <f>VLOOKUP($A117,'КРАТКИЙ ПРАЙС СПЛИТЫ'!$A:$M,4,0)</f>
        <v>3.8</v>
      </c>
      <c r="G117" s="491" t="str">
        <f>VLOOKUP($A117,'КРАТКИЙ ПРАЙС СПЛИТЫ'!$A:$M,5,0)</f>
        <v>А++/А+</v>
      </c>
      <c r="H117" s="493" t="str">
        <f>VLOOKUP($A117,'КРАТКИЙ ПРАЙС СПЛИТЫ'!$A:$M,6,0)</f>
        <v>23/27,5/29/30,5/32,5/35,5/38</v>
      </c>
      <c r="I117" s="398" t="str">
        <f>VLOOKUP($A117,'КРАТКИЙ ПРАЙС СПЛИТЫ'!$A:$M,7,0)</f>
        <v>832×256×203</v>
      </c>
      <c r="J117" s="60">
        <f>VLOOKUP($A117,'КРАТКИЙ ПРАЙС СПЛИТЫ'!$A:$M,9,0)</f>
        <v>7.1</v>
      </c>
      <c r="K117" s="286">
        <f t="shared" si="56"/>
        <v>22800</v>
      </c>
      <c r="L117" s="286">
        <f t="shared" si="57"/>
        <v>19290</v>
      </c>
      <c r="M117" s="286">
        <f t="shared" si="58"/>
        <v>14700</v>
      </c>
      <c r="N117" s="754">
        <f>VLOOKUP($A117,'КРАТКИЙ ПРАЙС СПЛИТЫ'!$A:$M,10,0)</f>
        <v>22800</v>
      </c>
      <c r="O117" s="754">
        <f>VLOOKUP($A117,'КРАТКИЙ ПРАЙС СПЛИТЫ'!$A:$M,11,0)</f>
        <v>19290</v>
      </c>
      <c r="P117" s="754">
        <f>VLOOKUP($A117,'КРАТКИЙ ПРАЙС СПЛИТЫ'!$A:$M,12,0)</f>
        <v>14700</v>
      </c>
      <c r="Q117" s="107">
        <f>P117*(1-1*'Скидка '!D$6)</f>
        <v>14700</v>
      </c>
      <c r="R117" s="495"/>
      <c r="S117" s="470"/>
      <c r="T117" s="470"/>
      <c r="U117" s="470"/>
    </row>
    <row r="118" spans="1:21" ht="14.25" customHeight="1">
      <c r="A118" s="68" t="s">
        <v>996</v>
      </c>
      <c r="B118" s="68" t="s">
        <v>996</v>
      </c>
      <c r="C118" s="404" t="str">
        <f t="shared" ref="C118" si="59">D118</f>
        <v>AMS-18UW4RXSKB01</v>
      </c>
      <c r="D118" s="493" t="str">
        <f>VLOOKUP($A118,'КРАТКИЙ ПРАЙС СПЛИТЫ'!$A:$M,2,0)</f>
        <v>AMS-18UW4RXSKB01</v>
      </c>
      <c r="E118" s="493">
        <f>VLOOKUP($A118,'КРАТКИЙ ПРАЙС СПЛИТЫ'!$A:$M,3,0)</f>
        <v>5</v>
      </c>
      <c r="F118" s="493">
        <f>VLOOKUP($A118,'КРАТКИЙ ПРАЙС СПЛИТЫ'!$A:$M,4,0)</f>
        <v>5.6</v>
      </c>
      <c r="G118" s="491" t="str">
        <f>VLOOKUP($A118,'КРАТКИЙ ПРАЙС СПЛИТЫ'!$A:$M,5,0)</f>
        <v>А++/А+</v>
      </c>
      <c r="H118" s="493" t="str">
        <f>VLOOKUP($A118,'КРАТКИЙ ПРАЙС СПЛИТЫ'!$A:$M,6,0)</f>
        <v>30/32,5/35/37/39/41,5/42,5</v>
      </c>
      <c r="I118" s="398" t="str">
        <f>VLOOKUP($A118,'КРАТКИЙ ПРАЙС СПЛИТЫ'!$A:$M,7,0)</f>
        <v>943×300×245</v>
      </c>
      <c r="J118" s="60">
        <f>VLOOKUP($A118,'КРАТКИЙ ПРАЙС СПЛИТЫ'!$A:$M,9,0)</f>
        <v>11</v>
      </c>
      <c r="K118" s="286">
        <f t="shared" si="56"/>
        <v>28200</v>
      </c>
      <c r="L118" s="286">
        <f t="shared" si="57"/>
        <v>23890</v>
      </c>
      <c r="M118" s="286">
        <f t="shared" si="58"/>
        <v>18200</v>
      </c>
      <c r="N118" s="754">
        <f>VLOOKUP($A118,'КРАТКИЙ ПРАЙС СПЛИТЫ'!$A:$M,10,0)</f>
        <v>28200</v>
      </c>
      <c r="O118" s="754">
        <f>VLOOKUP($A118,'КРАТКИЙ ПРАЙС СПЛИТЫ'!$A:$M,11,0)</f>
        <v>23890</v>
      </c>
      <c r="P118" s="754">
        <f>VLOOKUP($A118,'КРАТКИЙ ПРАЙС СПЛИТЫ'!$A:$M,12,0)</f>
        <v>18200</v>
      </c>
      <c r="Q118" s="107">
        <f>P118*(1-1*'Скидка '!D$6)</f>
        <v>18200</v>
      </c>
      <c r="R118" s="470"/>
      <c r="S118" s="470"/>
      <c r="T118" s="470"/>
      <c r="U118" s="470"/>
    </row>
    <row r="119" spans="1:21" ht="14.25" customHeight="1">
      <c r="A119" s="68" t="s">
        <v>1413</v>
      </c>
      <c r="B119" s="68" t="s">
        <v>1413</v>
      </c>
      <c r="C119" s="404" t="str">
        <f t="shared" si="55"/>
        <v>AMS-24UW4RBTKB02</v>
      </c>
      <c r="D119" s="493" t="str">
        <f>VLOOKUP($A119,'КРАТКИЙ ПРАЙС СПЛИТЫ'!$A:$M,2,0)</f>
        <v>AMS-24UW4RBTKB02</v>
      </c>
      <c r="E119" s="493">
        <f>VLOOKUP($A119,'КРАТКИЙ ПРАЙС СПЛИТЫ'!$A:$M,3,0)</f>
        <v>6.5</v>
      </c>
      <c r="F119" s="493">
        <f>VLOOKUP($A119,'КРАТКИЙ ПРАЙС СПЛИТЫ'!$A:$M,4,0)</f>
        <v>7.1</v>
      </c>
      <c r="G119" s="491" t="str">
        <f>VLOOKUP($A119,'КРАТКИЙ ПРАЙС СПЛИТЫ'!$A:$M,5,0)</f>
        <v>А++/А+</v>
      </c>
      <c r="H119" s="493" t="str">
        <f>VLOOKUP($A119,'КРАТКИЙ ПРАЙС СПЛИТЫ'!$A:$M,6,0)</f>
        <v>30/32/35/38/40/42/45</v>
      </c>
      <c r="I119" s="398" t="str">
        <f>VLOOKUP($A119,'КРАТКИЙ ПРАЙС СПЛИТЫ'!$A:$M,7,0)</f>
        <v>1039×325×237</v>
      </c>
      <c r="J119" s="60">
        <f>VLOOKUP($A119,'КРАТКИЙ ПРАЙС СПЛИТЫ'!$A:$M,9,0)</f>
        <v>11</v>
      </c>
      <c r="K119" s="286">
        <f t="shared" si="56"/>
        <v>33900</v>
      </c>
      <c r="L119" s="286">
        <f t="shared" si="57"/>
        <v>28690</v>
      </c>
      <c r="M119" s="286">
        <f t="shared" si="58"/>
        <v>22200</v>
      </c>
      <c r="N119" s="754">
        <f>VLOOKUP($A119,'КРАТКИЙ ПРАЙС СПЛИТЫ'!$A:$M,10,0)</f>
        <v>33900</v>
      </c>
      <c r="O119" s="754">
        <f>VLOOKUP($A119,'КРАТКИЙ ПРАЙС СПЛИТЫ'!$A:$M,11,0)</f>
        <v>28690</v>
      </c>
      <c r="P119" s="754">
        <f>VLOOKUP($A119,'КРАТКИЙ ПРАЙС СПЛИТЫ'!$A:$M,12,0)</f>
        <v>22200</v>
      </c>
      <c r="Q119" s="107">
        <f>P119*(1-1*'Скидка '!D$6)</f>
        <v>22200</v>
      </c>
      <c r="R119" s="594"/>
      <c r="S119" s="470"/>
      <c r="T119" s="470"/>
      <c r="U119" s="470"/>
    </row>
    <row r="120" spans="1:21" ht="14.25" customHeight="1">
      <c r="A120" s="68"/>
      <c r="B120" s="68"/>
      <c r="C120" s="681" t="s">
        <v>1677</v>
      </c>
      <c r="D120" s="687"/>
      <c r="E120" s="675"/>
      <c r="F120" s="675"/>
      <c r="G120" s="414"/>
      <c r="H120" s="675"/>
      <c r="I120" s="676"/>
      <c r="J120" s="679"/>
      <c r="K120" s="688"/>
      <c r="L120" s="688"/>
      <c r="M120" s="688"/>
      <c r="N120" s="756"/>
      <c r="O120" s="756"/>
      <c r="P120" s="152"/>
      <c r="Q120" s="107"/>
      <c r="R120" s="594"/>
      <c r="S120" s="470"/>
      <c r="T120" s="470"/>
      <c r="U120" s="470"/>
    </row>
    <row r="121" spans="1:21" ht="14.25" customHeight="1">
      <c r="A121" s="68" t="s">
        <v>1672</v>
      </c>
      <c r="B121" s="68" t="s">
        <v>1672</v>
      </c>
      <c r="C121" s="689" t="str">
        <f t="shared" ref="C121:C125" si="60">D121</f>
        <v>AMS-07UW4RMRKB00</v>
      </c>
      <c r="D121" s="690" t="str">
        <f>VLOOKUP($A121,'КРАТКИЙ ПРАЙС СПЛИТЫ'!$A:$M,2,0)</f>
        <v>AMS-07UW4RMRKB00</v>
      </c>
      <c r="E121" s="690">
        <f>VLOOKUP($A121,'КРАТКИЙ ПРАЙС СПЛИТЫ'!$A:$M,3,0)</f>
        <v>2.15</v>
      </c>
      <c r="F121" s="690">
        <f>VLOOKUP($A121,'КРАТКИЙ ПРАЙС СПЛИТЫ'!$A:$M,4,0)</f>
        <v>2.5</v>
      </c>
      <c r="G121" s="691" t="str">
        <f>VLOOKUP($A121,'КРАТКИЙ ПРАЙС СПЛИТЫ'!$A:$M,5,0)</f>
        <v>А++/А+</v>
      </c>
      <c r="H121" s="690" t="str">
        <f>VLOOKUP($A121,'КРАТКИЙ ПРАЙС СПЛИТЫ'!$A:$M,6,0)</f>
        <v>22/27,5/29/30,5/32,5/35,5/38</v>
      </c>
      <c r="I121" s="692" t="str">
        <f>VLOOKUP($A121,'КРАТКИЙ ПРАЙС СПЛИТЫ'!$A:$M,7,0)</f>
        <v>832×256×203</v>
      </c>
      <c r="J121" s="693">
        <f>VLOOKUP($A121,'КРАТКИЙ ПРАЙС СПЛИТЫ'!$A:$M,9,0)</f>
        <v>7.1</v>
      </c>
      <c r="K121" s="694">
        <f t="shared" ref="K121:K125" si="61">N121</f>
        <v>22200</v>
      </c>
      <c r="L121" s="694">
        <f t="shared" ref="L121:L125" si="62">O121</f>
        <v>18790</v>
      </c>
      <c r="M121" s="694">
        <f t="shared" ref="M121:M125" si="63">P121</f>
        <v>14300</v>
      </c>
      <c r="N121" s="705">
        <f>VLOOKUP($A121,'КРАТКИЙ ПРАЙС СПЛИТЫ'!$A:$M,10,0)</f>
        <v>22200</v>
      </c>
      <c r="O121" s="705">
        <f>VLOOKUP($A121,'КРАТКИЙ ПРАЙС СПЛИТЫ'!$A:$M,11,0)</f>
        <v>18790</v>
      </c>
      <c r="P121" s="705">
        <f>VLOOKUP($A121,'КРАТКИЙ ПРАЙС СПЛИТЫ'!$A:$M,12,0)</f>
        <v>14300</v>
      </c>
      <c r="Q121" s="107">
        <f>P121*(1-1*'Скидка '!D$6)</f>
        <v>14300</v>
      </c>
      <c r="R121" s="594"/>
      <c r="S121" s="470"/>
      <c r="T121" s="470"/>
      <c r="U121" s="470"/>
    </row>
    <row r="122" spans="1:21" ht="14.25" customHeight="1">
      <c r="A122" s="68" t="s">
        <v>1673</v>
      </c>
      <c r="B122" s="68" t="s">
        <v>1673</v>
      </c>
      <c r="C122" s="689" t="str">
        <f t="shared" si="60"/>
        <v>AMS-09UW4RMRKB00</v>
      </c>
      <c r="D122" s="690" t="str">
        <f>VLOOKUP($A122,'КРАТКИЙ ПРАЙС СПЛИТЫ'!$A:$M,2,0)</f>
        <v>AMS-09UW4RMRKB00</v>
      </c>
      <c r="E122" s="690">
        <f>VLOOKUP($A122,'КРАТКИЙ ПРАЙС СПЛИТЫ'!$A:$M,3,0)</f>
        <v>2.6</v>
      </c>
      <c r="F122" s="690">
        <f>VLOOKUP($A122,'КРАТКИЙ ПРАЙС СПЛИТЫ'!$A:$M,4,0)</f>
        <v>2.7</v>
      </c>
      <c r="G122" s="691" t="str">
        <f>VLOOKUP($A122,'КРАТКИЙ ПРАЙС СПЛИТЫ'!$A:$M,5,0)</f>
        <v>А++/А+</v>
      </c>
      <c r="H122" s="690" t="str">
        <f>VLOOKUP($A122,'КРАТКИЙ ПРАЙС СПЛИТЫ'!$A:$M,6,0)</f>
        <v>22,5/27,5/29/30,5/32,5/35,5/38</v>
      </c>
      <c r="I122" s="692" t="str">
        <f>VLOOKUP($A122,'КРАТКИЙ ПРАЙС СПЛИТЫ'!$A:$M,7,0)</f>
        <v>832×256×203</v>
      </c>
      <c r="J122" s="693">
        <f>VLOOKUP($A122,'КРАТКИЙ ПРАЙС СПЛИТЫ'!$A:$M,9,0)</f>
        <v>7.1</v>
      </c>
      <c r="K122" s="694">
        <f t="shared" si="61"/>
        <v>22500</v>
      </c>
      <c r="L122" s="694">
        <f t="shared" si="62"/>
        <v>19090</v>
      </c>
      <c r="M122" s="694">
        <f t="shared" si="63"/>
        <v>14600</v>
      </c>
      <c r="N122" s="705">
        <f>VLOOKUP($A122,'КРАТКИЙ ПРАЙС СПЛИТЫ'!$A:$M,10,0)</f>
        <v>22500</v>
      </c>
      <c r="O122" s="705">
        <f>VLOOKUP($A122,'КРАТКИЙ ПРАЙС СПЛИТЫ'!$A:$M,11,0)</f>
        <v>19090</v>
      </c>
      <c r="P122" s="705">
        <f>VLOOKUP($A122,'КРАТКИЙ ПРАЙС СПЛИТЫ'!$A:$M,12,0)</f>
        <v>14600</v>
      </c>
      <c r="Q122" s="107">
        <f>P122*(1-1*'Скидка '!D$6)</f>
        <v>14600</v>
      </c>
      <c r="R122" s="594"/>
      <c r="S122" s="470"/>
      <c r="T122" s="470"/>
      <c r="U122" s="470"/>
    </row>
    <row r="123" spans="1:21" ht="14.25" customHeight="1">
      <c r="A123" s="68" t="s">
        <v>1674</v>
      </c>
      <c r="B123" s="68" t="s">
        <v>1674</v>
      </c>
      <c r="C123" s="689" t="str">
        <f t="shared" si="60"/>
        <v>AMS-12UW4RXRKB00</v>
      </c>
      <c r="D123" s="690" t="str">
        <f>VLOOKUP($A123,'КРАТКИЙ ПРАЙС СПЛИТЫ'!$A:$M,2,0)</f>
        <v>AMS-12UW4RXRKB00</v>
      </c>
      <c r="E123" s="690">
        <f>VLOOKUP($A123,'КРАТКИЙ ПРАЙС СПЛИТЫ'!$A:$M,3,0)</f>
        <v>3.5</v>
      </c>
      <c r="F123" s="690">
        <f>VLOOKUP($A123,'КРАТКИЙ ПРАЙС СПЛИТЫ'!$A:$M,4,0)</f>
        <v>3.8</v>
      </c>
      <c r="G123" s="691" t="str">
        <f>VLOOKUP($A123,'КРАТКИЙ ПРАЙС СПЛИТЫ'!$A:$M,5,0)</f>
        <v>А++/А+</v>
      </c>
      <c r="H123" s="690" t="str">
        <f>VLOOKUP($A123,'КРАТКИЙ ПРАЙС СПЛИТЫ'!$A:$M,6,0)</f>
        <v>23/27,5/29/30,5/32,5/35,5/38</v>
      </c>
      <c r="I123" s="692" t="str">
        <f>VLOOKUP($A123,'КРАТКИЙ ПРАЙС СПЛИТЫ'!$A:$M,7,0)</f>
        <v>832×256×203</v>
      </c>
      <c r="J123" s="693">
        <f>VLOOKUP($A123,'КРАТКИЙ ПРАЙС СПЛИТЫ'!$A:$M,9,0)</f>
        <v>7.1</v>
      </c>
      <c r="K123" s="694">
        <f t="shared" si="61"/>
        <v>24700</v>
      </c>
      <c r="L123" s="694">
        <f>O123</f>
        <v>20890</v>
      </c>
      <c r="M123" s="694">
        <f t="shared" si="63"/>
        <v>15900</v>
      </c>
      <c r="N123" s="705">
        <f>VLOOKUP($A123,'КРАТКИЙ ПРАЙС СПЛИТЫ'!$A:$M,10,0)</f>
        <v>24700</v>
      </c>
      <c r="O123" s="705">
        <f>VLOOKUP($A123,'КРАТКИЙ ПРАЙС СПЛИТЫ'!$A:$M,11,0)</f>
        <v>20890</v>
      </c>
      <c r="P123" s="705">
        <f>VLOOKUP($A123,'КРАТКИЙ ПРАЙС СПЛИТЫ'!$A:$M,12,0)</f>
        <v>15900</v>
      </c>
      <c r="Q123" s="107">
        <f>P123*(1-1*'Скидка '!D$6)</f>
        <v>15900</v>
      </c>
      <c r="R123" s="594"/>
      <c r="S123" s="470"/>
      <c r="T123" s="470"/>
      <c r="U123" s="470"/>
    </row>
    <row r="124" spans="1:21" ht="14.25" customHeight="1">
      <c r="A124" s="68" t="s">
        <v>1675</v>
      </c>
      <c r="B124" s="68" t="s">
        <v>1675</v>
      </c>
      <c r="C124" s="689" t="str">
        <f t="shared" si="60"/>
        <v>AMS-18UW4RXSKB01</v>
      </c>
      <c r="D124" s="690" t="str">
        <f>VLOOKUP($A124,'КРАТКИЙ ПРАЙС СПЛИТЫ'!$A:$M,2,0)</f>
        <v>AMS-18UW4RXSKB01</v>
      </c>
      <c r="E124" s="690">
        <f>VLOOKUP($A124,'КРАТКИЙ ПРАЙС СПЛИТЫ'!$A:$M,3,0)</f>
        <v>5</v>
      </c>
      <c r="F124" s="690">
        <f>VLOOKUP($A124,'КРАТКИЙ ПРАЙС СПЛИТЫ'!$A:$M,4,0)</f>
        <v>5.6</v>
      </c>
      <c r="G124" s="691" t="str">
        <f>VLOOKUP($A124,'КРАТКИЙ ПРАЙС СПЛИТЫ'!$A:$M,5,0)</f>
        <v>А++/А+</v>
      </c>
      <c r="H124" s="690" t="str">
        <f>VLOOKUP($A124,'КРАТКИЙ ПРАЙС СПЛИТЫ'!$A:$M,6,0)</f>
        <v>30/32,5/35/37/39/41,5/42,5</v>
      </c>
      <c r="I124" s="692" t="str">
        <f>VLOOKUP($A124,'КРАТКИЙ ПРАЙС СПЛИТЫ'!$A:$M,7,0)</f>
        <v>943×300×245</v>
      </c>
      <c r="J124" s="693">
        <f>VLOOKUP($A124,'КРАТКИЙ ПРАЙС СПЛИТЫ'!$A:$M,9,0)</f>
        <v>11</v>
      </c>
      <c r="K124" s="694">
        <f t="shared" si="61"/>
        <v>30100</v>
      </c>
      <c r="L124" s="694">
        <f t="shared" si="62"/>
        <v>25490</v>
      </c>
      <c r="M124" s="694">
        <f t="shared" si="63"/>
        <v>19400</v>
      </c>
      <c r="N124" s="705">
        <f>VLOOKUP($A124,'КРАТКИЙ ПРАЙС СПЛИТЫ'!$A:$M,10,0)</f>
        <v>30100</v>
      </c>
      <c r="O124" s="705">
        <f>VLOOKUP($A124,'КРАТКИЙ ПРАЙС СПЛИТЫ'!$A:$M,11,0)</f>
        <v>25490</v>
      </c>
      <c r="P124" s="705">
        <f>VLOOKUP($A124,'КРАТКИЙ ПРАЙС СПЛИТЫ'!$A:$M,12,0)</f>
        <v>19400</v>
      </c>
      <c r="Q124" s="107">
        <f>P124*(1-1*'Скидка '!D$6)</f>
        <v>19400</v>
      </c>
      <c r="R124" s="594"/>
      <c r="S124" s="470"/>
      <c r="T124" s="470"/>
      <c r="U124" s="470"/>
    </row>
    <row r="125" spans="1:21" ht="14.25" customHeight="1">
      <c r="A125" s="68" t="s">
        <v>1676</v>
      </c>
      <c r="B125" s="68" t="s">
        <v>1676</v>
      </c>
      <c r="C125" s="689" t="str">
        <f t="shared" si="60"/>
        <v>AMS-24UW4RBTKB02</v>
      </c>
      <c r="D125" s="690" t="str">
        <f>VLOOKUP($A125,'КРАТКИЙ ПРАЙС СПЛИТЫ'!$A:$M,2,0)</f>
        <v>AMS-24UW4RBTKB02</v>
      </c>
      <c r="E125" s="690">
        <f>VLOOKUP($A125,'КРАТКИЙ ПРАЙС СПЛИТЫ'!$A:$M,3,0)</f>
        <v>6.5</v>
      </c>
      <c r="F125" s="690">
        <f>VLOOKUP($A125,'КРАТКИЙ ПРАЙС СПЛИТЫ'!$A:$M,4,0)</f>
        <v>7.1</v>
      </c>
      <c r="G125" s="691" t="str">
        <f>VLOOKUP($A125,'КРАТКИЙ ПРАЙС СПЛИТЫ'!$A:$M,5,0)</f>
        <v>А++/А+</v>
      </c>
      <c r="H125" s="690" t="str">
        <f>VLOOKUP($A125,'КРАТКИЙ ПРАЙС СПЛИТЫ'!$A:$M,6,0)</f>
        <v>30/32/35/38/40/42/45</v>
      </c>
      <c r="I125" s="692" t="str">
        <f>VLOOKUP($A125,'КРАТКИЙ ПРАЙС СПЛИТЫ'!$A:$M,7,0)</f>
        <v>1039×325×237</v>
      </c>
      <c r="J125" s="693">
        <f>VLOOKUP($A125,'КРАТКИЙ ПРАЙС СПЛИТЫ'!$A:$M,9,0)</f>
        <v>11</v>
      </c>
      <c r="K125" s="694">
        <f t="shared" si="61"/>
        <v>35700</v>
      </c>
      <c r="L125" s="694">
        <f t="shared" si="62"/>
        <v>30290</v>
      </c>
      <c r="M125" s="694">
        <f t="shared" si="63"/>
        <v>23400</v>
      </c>
      <c r="N125" s="705">
        <f>VLOOKUP($A125,'КРАТКИЙ ПРАЙС СПЛИТЫ'!$A:$M,10,0)</f>
        <v>35700</v>
      </c>
      <c r="O125" s="705">
        <f>VLOOKUP($A125,'КРАТКИЙ ПРАЙС СПЛИТЫ'!$A:$M,11,0)</f>
        <v>30290</v>
      </c>
      <c r="P125" s="705">
        <f>VLOOKUP($A125,'КРАТКИЙ ПРАЙС СПЛИТЫ'!$A:$M,12,0)</f>
        <v>23400</v>
      </c>
      <c r="Q125" s="107">
        <f>P125*(1-1*'Скидка '!D$6)</f>
        <v>23400</v>
      </c>
      <c r="R125" s="594"/>
      <c r="S125" s="470"/>
      <c r="T125" s="470"/>
      <c r="U125" s="470"/>
    </row>
    <row r="126" spans="1:21" ht="13.5" customHeight="1">
      <c r="A126" s="703"/>
      <c r="B126" s="375"/>
      <c r="C126" s="111" t="s">
        <v>934</v>
      </c>
      <c r="D126" s="133"/>
      <c r="E126" s="112"/>
      <c r="F126" s="74"/>
      <c r="G126" s="112"/>
      <c r="H126" s="112"/>
      <c r="I126" s="113"/>
      <c r="J126" s="74"/>
      <c r="K126" s="757"/>
      <c r="L126" s="757"/>
      <c r="M126" s="757"/>
      <c r="N126" s="757"/>
      <c r="O126" s="757"/>
      <c r="P126" s="1379"/>
      <c r="Q126" s="1379"/>
    </row>
    <row r="127" spans="1:21" ht="13.5" customHeight="1">
      <c r="A127" s="703"/>
      <c r="B127" s="375"/>
      <c r="C127" s="111"/>
      <c r="D127" s="162"/>
      <c r="E127" s="112"/>
      <c r="F127" s="311" t="s">
        <v>756</v>
      </c>
      <c r="G127" s="112"/>
      <c r="H127" s="112"/>
      <c r="I127" s="242" t="s">
        <v>41</v>
      </c>
      <c r="J127" s="74"/>
      <c r="K127" s="758"/>
      <c r="L127" s="758"/>
      <c r="M127" s="758"/>
      <c r="N127" s="758"/>
      <c r="O127" s="758"/>
      <c r="P127" s="1379"/>
      <c r="Q127" s="1379"/>
    </row>
    <row r="128" spans="1:21" ht="13.5" customHeight="1">
      <c r="A128" s="703"/>
      <c r="B128" s="375"/>
      <c r="C128" s="111"/>
      <c r="D128" s="162"/>
      <c r="E128" s="112"/>
      <c r="F128" s="311" t="s">
        <v>810</v>
      </c>
      <c r="G128" s="112"/>
      <c r="H128" s="112"/>
      <c r="I128" s="242" t="s">
        <v>715</v>
      </c>
      <c r="J128" s="74"/>
      <c r="K128" s="758"/>
      <c r="L128" s="758"/>
      <c r="M128" s="758"/>
      <c r="N128" s="758"/>
      <c r="O128" s="758"/>
      <c r="P128" s="755"/>
      <c r="Q128" s="194"/>
    </row>
    <row r="129" spans="1:21" ht="13.5" customHeight="1">
      <c r="A129" s="703"/>
      <c r="B129" s="375"/>
      <c r="C129" s="111"/>
      <c r="D129" s="162"/>
      <c r="E129" s="112"/>
      <c r="F129" s="311" t="s">
        <v>2035</v>
      </c>
      <c r="G129" s="112"/>
      <c r="H129" s="112"/>
      <c r="I129" s="242" t="s">
        <v>761</v>
      </c>
      <c r="J129" s="74"/>
      <c r="K129" s="758"/>
      <c r="L129" s="758"/>
      <c r="M129" s="758"/>
      <c r="N129" s="758"/>
      <c r="O129" s="758"/>
      <c r="P129" s="758"/>
      <c r="Q129" s="187"/>
    </row>
    <row r="130" spans="1:21" ht="13.5" customHeight="1">
      <c r="A130" s="703"/>
      <c r="B130" s="375"/>
      <c r="C130" s="111"/>
      <c r="D130" s="162"/>
      <c r="E130" s="112"/>
      <c r="F130" s="311" t="s">
        <v>762</v>
      </c>
      <c r="G130" s="112"/>
      <c r="H130" s="112"/>
      <c r="I130" s="242" t="s">
        <v>809</v>
      </c>
      <c r="J130" s="74"/>
      <c r="K130" s="758"/>
      <c r="L130" s="758"/>
      <c r="M130" s="758"/>
      <c r="N130" s="758"/>
      <c r="O130" s="758"/>
      <c r="P130" s="758"/>
      <c r="Q130" s="187"/>
    </row>
    <row r="131" spans="1:21" ht="13.5" customHeight="1">
      <c r="A131" s="703"/>
      <c r="B131" s="375"/>
      <c r="C131" s="111"/>
      <c r="D131" s="162"/>
      <c r="E131" s="112"/>
      <c r="F131" s="311" t="s">
        <v>132</v>
      </c>
      <c r="G131" s="112"/>
      <c r="H131" s="112"/>
      <c r="I131" s="242" t="s">
        <v>814</v>
      </c>
      <c r="J131" s="74"/>
      <c r="K131" s="758"/>
      <c r="L131" s="758"/>
      <c r="M131" s="758"/>
      <c r="N131" s="758"/>
      <c r="O131" s="758"/>
      <c r="P131" s="758"/>
      <c r="Q131" s="187"/>
    </row>
    <row r="132" spans="1:21" ht="13.5" customHeight="1">
      <c r="A132" s="703"/>
      <c r="B132" s="375"/>
      <c r="C132" s="111"/>
      <c r="D132" s="162"/>
      <c r="E132" s="112"/>
      <c r="F132" s="311" t="s">
        <v>131</v>
      </c>
      <c r="G132" s="112"/>
      <c r="H132" s="112"/>
      <c r="I132" s="242"/>
      <c r="J132" s="74"/>
      <c r="K132" s="758"/>
      <c r="L132" s="758"/>
      <c r="M132" s="758"/>
      <c r="N132" s="758"/>
      <c r="O132" s="758"/>
      <c r="P132" s="758"/>
      <c r="Q132" s="187"/>
    </row>
    <row r="133" spans="1:21" ht="14.25" customHeight="1">
      <c r="A133" s="375" t="s">
        <v>581</v>
      </c>
      <c r="B133" s="68" t="s">
        <v>581</v>
      </c>
      <c r="C133" s="404" t="str">
        <f t="shared" ref="C133:C134" si="64">D133</f>
        <v>AKT-09UR4RK8</v>
      </c>
      <c r="D133" s="493" t="str">
        <f>VLOOKUP($A133,'КРАТКИЙ ПРАЙС СПЛИТЫ'!$A:$M,2,0)</f>
        <v>AKT-09UR4RK8</v>
      </c>
      <c r="E133" s="493">
        <f>VLOOKUP($A133,'КРАТКИЙ ПРАЙС СПЛИТЫ'!$A:$M,3,0)</f>
        <v>2.8</v>
      </c>
      <c r="F133" s="493">
        <f>VLOOKUP($A133,'КРАТКИЙ ПРАЙС СПЛИТЫ'!$A:$M,4,0)</f>
        <v>3</v>
      </c>
      <c r="G133" s="491" t="str">
        <f>VLOOKUP($A133,'КРАТКИЙ ПРАЙС СПЛИТЫ'!$A:$M,5,0)</f>
        <v>А++/А+</v>
      </c>
      <c r="H133" s="493" t="str">
        <f>VLOOKUP($A133,'КРАТКИЙ ПРАЙС СПЛИТЫ'!$A:$M,6,0)</f>
        <v>33/35/40</v>
      </c>
      <c r="I133" s="398" t="str">
        <f>VLOOKUP($A133,'КРАТКИЙ ПРАЙС СПЛИТЫ'!$A:$M,7,0)</f>
        <v>700×630×220</v>
      </c>
      <c r="J133" s="60">
        <f>VLOOKUP($A133,'КРАТКИЙ ПРАЙС СПЛИТЫ'!$A:$M,9,0)</f>
        <v>15</v>
      </c>
      <c r="K133" s="286">
        <f t="shared" ref="K133:K134" si="65">N133</f>
        <v>50400</v>
      </c>
      <c r="L133" s="286">
        <f t="shared" ref="L133:L134" si="66">O133</f>
        <v>42690</v>
      </c>
      <c r="M133" s="286">
        <f t="shared" ref="M133:M134" si="67">P133</f>
        <v>28000</v>
      </c>
      <c r="N133" s="754">
        <f>VLOOKUP($A133,'КРАТКИЙ ПРАЙС СПЛИТЫ'!$A:$M,10,0)</f>
        <v>50400</v>
      </c>
      <c r="O133" s="754">
        <f>VLOOKUP($A133,'КРАТКИЙ ПРАЙС СПЛИТЫ'!$A:$M,11,0)</f>
        <v>42690</v>
      </c>
      <c r="P133" s="754">
        <f>VLOOKUP($A133,'КРАТКИЙ ПРАЙС СПЛИТЫ'!$A:$M,12,0)</f>
        <v>28000</v>
      </c>
      <c r="Q133" s="107">
        <f>P133*(1-1*'Скидка '!D$6)</f>
        <v>28000</v>
      </c>
      <c r="R133" s="1383" t="s">
        <v>868</v>
      </c>
      <c r="S133" s="1384"/>
      <c r="T133" s="1384"/>
      <c r="U133" s="1384"/>
    </row>
    <row r="134" spans="1:21" ht="14.25" customHeight="1">
      <c r="A134" s="375" t="s">
        <v>582</v>
      </c>
      <c r="B134" s="68" t="s">
        <v>582</v>
      </c>
      <c r="C134" s="404" t="str">
        <f t="shared" si="64"/>
        <v>AKT-12UR4RK8</v>
      </c>
      <c r="D134" s="493" t="str">
        <f>VLOOKUP($A134,'КРАТКИЙ ПРАЙС СПЛИТЫ'!$A:$M,2,0)</f>
        <v>AKT-12UR4RK8</v>
      </c>
      <c r="E134" s="493">
        <f>VLOOKUP($A134,'КРАТКИЙ ПРАЙС СПЛИТЫ'!$A:$M,3,0)</f>
        <v>3.52</v>
      </c>
      <c r="F134" s="493">
        <f>VLOOKUP($A134,'КРАТКИЙ ПРАЙС СПЛИТЫ'!$A:$M,4,0)</f>
        <v>3.8</v>
      </c>
      <c r="G134" s="491" t="str">
        <f>VLOOKUP($A134,'КРАТКИЙ ПРАЙС СПЛИТЫ'!$A:$M,5,0)</f>
        <v>А++/А+</v>
      </c>
      <c r="H134" s="493" t="str">
        <f>VLOOKUP($A134,'КРАТКИЙ ПРАЙС СПЛИТЫ'!$A:$M,6,0)</f>
        <v>33/35/40</v>
      </c>
      <c r="I134" s="398" t="str">
        <f>VLOOKUP($A134,'КРАТКИЙ ПРАЙС СПЛИТЫ'!$A:$M,7,0)</f>
        <v>700×630×220</v>
      </c>
      <c r="J134" s="60">
        <f>VLOOKUP($A134,'КРАТКИЙ ПРАЙС СПЛИТЫ'!$A:$M,9,0)</f>
        <v>15</v>
      </c>
      <c r="K134" s="286">
        <f t="shared" si="65"/>
        <v>54400</v>
      </c>
      <c r="L134" s="286">
        <f t="shared" si="66"/>
        <v>46090</v>
      </c>
      <c r="M134" s="286">
        <f t="shared" si="67"/>
        <v>30300</v>
      </c>
      <c r="N134" s="754">
        <f>VLOOKUP($A134,'КРАТКИЙ ПРАЙС СПЛИТЫ'!$A:$M,10,0)</f>
        <v>54400</v>
      </c>
      <c r="O134" s="754">
        <f>VLOOKUP($A134,'КРАТКИЙ ПРАЙС СПЛИТЫ'!$A:$M,11,0)</f>
        <v>46090</v>
      </c>
      <c r="P134" s="754">
        <f>VLOOKUP($A134,'КРАТКИЙ ПРАЙС СПЛИТЫ'!$A:$M,12,0)</f>
        <v>30300</v>
      </c>
      <c r="Q134" s="107">
        <f>P134*(1-1*'Скидка '!D$6)</f>
        <v>30300</v>
      </c>
      <c r="R134" s="1383"/>
      <c r="S134" s="1384"/>
      <c r="T134" s="1384"/>
      <c r="U134" s="1384"/>
    </row>
    <row r="135" spans="1:21" ht="14.25" customHeight="1">
      <c r="A135" s="68"/>
      <c r="B135" s="68"/>
      <c r="C135" s="681" t="s">
        <v>1677</v>
      </c>
      <c r="D135" s="687"/>
      <c r="E135" s="675"/>
      <c r="F135" s="675"/>
      <c r="G135" s="414"/>
      <c r="H135" s="675"/>
      <c r="I135" s="676"/>
      <c r="J135" s="679"/>
      <c r="K135" s="688"/>
      <c r="L135" s="688"/>
      <c r="M135" s="688"/>
      <c r="N135" s="756"/>
      <c r="O135" s="756"/>
      <c r="P135" s="152"/>
      <c r="Q135" s="107"/>
      <c r="R135" s="594"/>
      <c r="S135" s="470"/>
      <c r="T135" s="470"/>
      <c r="U135" s="470"/>
    </row>
    <row r="136" spans="1:21" ht="14.25" customHeight="1">
      <c r="A136" s="375" t="s">
        <v>2011</v>
      </c>
      <c r="B136" s="375" t="s">
        <v>2011</v>
      </c>
      <c r="C136" s="689" t="str">
        <f t="shared" ref="C136:C137" si="68">D136</f>
        <v>AKT-09UR4RK8</v>
      </c>
      <c r="D136" s="690" t="str">
        <f>VLOOKUP($A136,'КРАТКИЙ ПРАЙС СПЛИТЫ'!$A:$M,2,0)</f>
        <v>AKT-09UR4RK8</v>
      </c>
      <c r="E136" s="690">
        <f>VLOOKUP($A136,'КРАТКИЙ ПРАЙС СПЛИТЫ'!$A:$M,3,0)</f>
        <v>2.8</v>
      </c>
      <c r="F136" s="690">
        <f>VLOOKUP($A136,'КРАТКИЙ ПРАЙС СПЛИТЫ'!$A:$M,4,0)</f>
        <v>3</v>
      </c>
      <c r="G136" s="691" t="str">
        <f>VLOOKUP($A136,'КРАТКИЙ ПРАЙС СПЛИТЫ'!$A:$M,5,0)</f>
        <v>А++/А+</v>
      </c>
      <c r="H136" s="690" t="str">
        <f>VLOOKUP($A136,'КРАТКИЙ ПРАЙС СПЛИТЫ'!$A:$M,6,0)</f>
        <v>33/35/40</v>
      </c>
      <c r="I136" s="692" t="str">
        <f>VLOOKUP($A136,'КРАТКИЙ ПРАЙС СПЛИТЫ'!$A:$M,7,0)</f>
        <v>700×630×220</v>
      </c>
      <c r="J136" s="693">
        <f>VLOOKUP($A136,'КРАТКИЙ ПРАЙС СПЛИТЫ'!$A:$M,9,0)</f>
        <v>15</v>
      </c>
      <c r="K136" s="694">
        <f t="shared" ref="K136:K137" si="69">N136</f>
        <v>52500</v>
      </c>
      <c r="L136" s="694">
        <f t="shared" ref="L136:L137" si="70">O136</f>
        <v>44490</v>
      </c>
      <c r="M136" s="694">
        <f t="shared" ref="M136:M137" si="71">P136</f>
        <v>29200</v>
      </c>
      <c r="N136" s="705">
        <f>VLOOKUP($A136,'КРАТКИЙ ПРАЙС СПЛИТЫ'!$A:$M,10,0)</f>
        <v>52500</v>
      </c>
      <c r="O136" s="705">
        <f>VLOOKUP($A136,'КРАТКИЙ ПРАЙС СПЛИТЫ'!$A:$M,11,0)</f>
        <v>44490</v>
      </c>
      <c r="P136" s="705">
        <f>VLOOKUP($A136,'КРАТКИЙ ПРАЙС СПЛИТЫ'!$A:$M,12,0)</f>
        <v>29200</v>
      </c>
      <c r="Q136" s="107">
        <f>P136*(1-1*'Скидка '!D$6)</f>
        <v>29200</v>
      </c>
      <c r="R136" s="1383" t="s">
        <v>868</v>
      </c>
      <c r="S136" s="1384"/>
      <c r="T136" s="1384"/>
      <c r="U136" s="1384"/>
    </row>
    <row r="137" spans="1:21" ht="14.25" customHeight="1">
      <c r="A137" s="375" t="s">
        <v>2012</v>
      </c>
      <c r="B137" s="375" t="s">
        <v>2012</v>
      </c>
      <c r="C137" s="689" t="str">
        <f t="shared" si="68"/>
        <v>AKT-12UR4RK8</v>
      </c>
      <c r="D137" s="690" t="str">
        <f>VLOOKUP($A137,'КРАТКИЙ ПРАЙС СПЛИТЫ'!$A:$M,2,0)</f>
        <v>AKT-12UR4RK8</v>
      </c>
      <c r="E137" s="690">
        <f>VLOOKUP($A137,'КРАТКИЙ ПРАЙС СПЛИТЫ'!$A:$M,3,0)</f>
        <v>3.52</v>
      </c>
      <c r="F137" s="690">
        <f>VLOOKUP($A137,'КРАТКИЙ ПРАЙС СПЛИТЫ'!$A:$M,4,0)</f>
        <v>3.8</v>
      </c>
      <c r="G137" s="691" t="str">
        <f>VLOOKUP($A137,'КРАТКИЙ ПРАЙС СПЛИТЫ'!$A:$M,5,0)</f>
        <v>А++/А+</v>
      </c>
      <c r="H137" s="690" t="str">
        <f>VLOOKUP($A137,'КРАТКИЙ ПРАЙС СПЛИТЫ'!$A:$M,6,0)</f>
        <v>33/35/40</v>
      </c>
      <c r="I137" s="692" t="str">
        <f>VLOOKUP($A137,'КРАТКИЙ ПРАЙС СПЛИТЫ'!$A:$M,7,0)</f>
        <v>700×630×220</v>
      </c>
      <c r="J137" s="693">
        <f>VLOOKUP($A137,'КРАТКИЙ ПРАЙС СПЛИТЫ'!$A:$M,9,0)</f>
        <v>15</v>
      </c>
      <c r="K137" s="694">
        <f t="shared" si="69"/>
        <v>56500</v>
      </c>
      <c r="L137" s="694">
        <f t="shared" si="70"/>
        <v>47890</v>
      </c>
      <c r="M137" s="694">
        <f t="shared" si="71"/>
        <v>31500</v>
      </c>
      <c r="N137" s="705">
        <f>VLOOKUP($A137,'КРАТКИЙ ПРАЙС СПЛИТЫ'!$A:$M,10,0)</f>
        <v>56500</v>
      </c>
      <c r="O137" s="705">
        <f>VLOOKUP($A137,'КРАТКИЙ ПРАЙС СПЛИТЫ'!$A:$M,11,0)</f>
        <v>47890</v>
      </c>
      <c r="P137" s="705">
        <f>VLOOKUP($A137,'КРАТКИЙ ПРАЙС СПЛИТЫ'!$A:$M,12,0)</f>
        <v>31500</v>
      </c>
      <c r="Q137" s="107">
        <f>P137*(1-1*'Скидка '!D$6)</f>
        <v>31500</v>
      </c>
      <c r="R137" s="1383"/>
      <c r="S137" s="1384"/>
      <c r="T137" s="1384"/>
      <c r="U137" s="1384"/>
    </row>
    <row r="138" spans="1:21" ht="13.5" customHeight="1">
      <c r="A138" s="703"/>
      <c r="B138" s="375"/>
      <c r="C138" s="111" t="s">
        <v>885</v>
      </c>
      <c r="D138" s="133"/>
      <c r="E138" s="112"/>
      <c r="F138" s="74"/>
      <c r="G138" s="112"/>
      <c r="H138" s="112"/>
      <c r="I138" s="380" t="s">
        <v>1907</v>
      </c>
      <c r="J138" s="74"/>
      <c r="K138" s="759"/>
      <c r="L138" s="759"/>
      <c r="M138" s="759"/>
      <c r="N138" s="759"/>
      <c r="O138" s="759"/>
      <c r="P138" s="1379"/>
      <c r="Q138" s="1379"/>
      <c r="R138" s="409"/>
      <c r="S138" s="378"/>
      <c r="T138" s="378"/>
      <c r="U138" s="378"/>
    </row>
    <row r="139" spans="1:21" ht="13.5" customHeight="1">
      <c r="A139" s="703"/>
      <c r="B139" s="375"/>
      <c r="C139" s="111"/>
      <c r="D139" s="162"/>
      <c r="E139" s="112"/>
      <c r="F139" s="311" t="s">
        <v>756</v>
      </c>
      <c r="G139" s="112"/>
      <c r="H139" s="112"/>
      <c r="I139" s="380" t="s">
        <v>879</v>
      </c>
      <c r="J139" s="74"/>
      <c r="K139" s="759"/>
      <c r="L139" s="759"/>
      <c r="M139" s="759"/>
      <c r="N139" s="759"/>
      <c r="O139" s="759"/>
      <c r="P139" s="496"/>
      <c r="Q139" s="381"/>
    </row>
    <row r="140" spans="1:21" ht="13.5" customHeight="1">
      <c r="A140" s="703"/>
      <c r="B140" s="375"/>
      <c r="C140" s="111"/>
      <c r="D140" s="162"/>
      <c r="E140" s="112"/>
      <c r="F140" s="311" t="s">
        <v>757</v>
      </c>
      <c r="G140" s="112"/>
      <c r="H140" s="112"/>
      <c r="I140" s="242" t="s">
        <v>119</v>
      </c>
      <c r="J140" s="74"/>
      <c r="K140" s="759"/>
      <c r="L140" s="759"/>
      <c r="M140" s="759"/>
      <c r="N140" s="759"/>
      <c r="O140" s="759"/>
      <c r="P140" s="755"/>
      <c r="Q140" s="194"/>
    </row>
    <row r="141" spans="1:21" ht="13.5" customHeight="1">
      <c r="A141" s="703"/>
      <c r="B141" s="375"/>
      <c r="C141" s="111"/>
      <c r="D141" s="162"/>
      <c r="E141" s="112"/>
      <c r="F141" s="311" t="s">
        <v>844</v>
      </c>
      <c r="G141" s="112"/>
      <c r="H141" s="112"/>
      <c r="I141" s="242" t="s">
        <v>812</v>
      </c>
      <c r="J141" s="74"/>
      <c r="K141" s="759"/>
      <c r="L141" s="759"/>
      <c r="M141" s="759"/>
      <c r="N141" s="759"/>
      <c r="O141" s="759"/>
      <c r="P141" s="759"/>
      <c r="Q141" s="188"/>
    </row>
    <row r="142" spans="1:21" ht="13.5" customHeight="1">
      <c r="A142" s="703"/>
      <c r="B142" s="375"/>
      <c r="C142" s="111"/>
      <c r="D142" s="162"/>
      <c r="E142" s="112"/>
      <c r="F142" s="311" t="s">
        <v>845</v>
      </c>
      <c r="G142" s="112"/>
      <c r="H142" s="112"/>
      <c r="I142" s="242" t="s">
        <v>813</v>
      </c>
      <c r="J142" s="74"/>
      <c r="K142" s="759"/>
      <c r="L142" s="759"/>
      <c r="M142" s="759"/>
      <c r="N142" s="759"/>
      <c r="O142" s="759"/>
      <c r="P142" s="759"/>
      <c r="Q142" s="188"/>
    </row>
    <row r="143" spans="1:21" ht="13.5" customHeight="1">
      <c r="A143" s="703"/>
      <c r="B143" s="375"/>
      <c r="C143" s="111"/>
      <c r="D143" s="162"/>
      <c r="E143" s="112"/>
      <c r="F143" s="311" t="s">
        <v>764</v>
      </c>
      <c r="G143" s="112"/>
      <c r="H143" s="112"/>
      <c r="I143" s="242" t="s">
        <v>809</v>
      </c>
      <c r="J143" s="74"/>
      <c r="K143" s="759"/>
      <c r="L143" s="759"/>
      <c r="M143" s="759"/>
      <c r="N143" s="759"/>
      <c r="O143" s="759"/>
      <c r="P143" s="759"/>
      <c r="Q143" s="188"/>
    </row>
    <row r="144" spans="1:21" ht="13.5" customHeight="1">
      <c r="A144" s="703"/>
      <c r="B144" s="375"/>
      <c r="C144" s="111"/>
      <c r="D144" s="162"/>
      <c r="E144" s="112"/>
      <c r="F144" s="311" t="s">
        <v>1525</v>
      </c>
      <c r="G144" s="112"/>
      <c r="H144" s="112"/>
      <c r="I144" s="242" t="s">
        <v>814</v>
      </c>
      <c r="J144" s="74"/>
      <c r="K144" s="759"/>
      <c r="L144" s="759"/>
      <c r="M144" s="759"/>
      <c r="N144" s="759"/>
      <c r="O144" s="759"/>
      <c r="P144" s="759"/>
      <c r="Q144" s="188"/>
    </row>
    <row r="145" spans="1:21" ht="13.5" customHeight="1">
      <c r="A145" s="703"/>
      <c r="B145" s="375"/>
      <c r="C145" s="111"/>
      <c r="D145" s="162"/>
      <c r="E145" s="112"/>
      <c r="F145" s="311" t="s">
        <v>2034</v>
      </c>
      <c r="G145" s="112"/>
      <c r="H145" s="112"/>
      <c r="I145" s="242"/>
      <c r="J145" s="74"/>
      <c r="K145" s="759"/>
      <c r="L145" s="759"/>
      <c r="M145" s="759"/>
      <c r="N145" s="759"/>
      <c r="O145" s="759"/>
      <c r="P145" s="759"/>
      <c r="Q145" s="188"/>
    </row>
    <row r="146" spans="1:21" ht="14.25" customHeight="1">
      <c r="A146" s="375" t="s">
        <v>1128</v>
      </c>
      <c r="B146" s="68" t="s">
        <v>1128</v>
      </c>
      <c r="C146" s="404" t="str">
        <f t="shared" ref="C146:C148" si="72">D146</f>
        <v>ADT-09UX4RBL8</v>
      </c>
      <c r="D146" s="493" t="str">
        <f>VLOOKUP($A146,'КРАТКИЙ ПРАЙС СПЛИТЫ'!$A:$M,2,0)</f>
        <v>ADT-09UX4RBL8</v>
      </c>
      <c r="E146" s="493">
        <f>VLOOKUP($A146,'КРАТКИЙ ПРАЙС СПЛИТЫ'!$A:$M,3,0)</f>
        <v>2.6</v>
      </c>
      <c r="F146" s="493">
        <f>VLOOKUP($A146,'КРАТКИЙ ПРАЙС СПЛИТЫ'!$A:$M,4,0)</f>
        <v>3</v>
      </c>
      <c r="G146" s="491" t="str">
        <f>VLOOKUP($A146,'КРАТКИЙ ПРАЙС СПЛИТЫ'!$A:$M,5,0)</f>
        <v>А++/А+</v>
      </c>
      <c r="H146" s="493" t="str">
        <f>VLOOKUP($A146,'КРАТКИЙ ПРАЙС СПЛИТЫ'!$A:$M,6,0)</f>
        <v>30/33/36</v>
      </c>
      <c r="I146" s="398" t="str">
        <f>VLOOKUP($A146,'КРАТКИЙ ПРАЙС СПЛИТЫ'!$A:$M,7,0)</f>
        <v>910x190x447</v>
      </c>
      <c r="J146" s="60">
        <f>VLOOKUP($A146,'КРАТКИЙ ПРАЙС СПЛИТЫ'!$A:$M,9,0)</f>
        <v>18</v>
      </c>
      <c r="K146" s="286">
        <f t="shared" ref="K146:K148" si="73">N146</f>
        <v>49400</v>
      </c>
      <c r="L146" s="286">
        <f t="shared" ref="L146:L148" si="74">O146</f>
        <v>41890</v>
      </c>
      <c r="M146" s="286">
        <f t="shared" ref="M146:M148" si="75">P146</f>
        <v>27500</v>
      </c>
      <c r="N146" s="754">
        <f>VLOOKUP($A146,'КРАТКИЙ ПРАЙС СПЛИТЫ'!$A:$M,10,0)</f>
        <v>49400</v>
      </c>
      <c r="O146" s="754">
        <f>VLOOKUP($A146,'КРАТКИЙ ПРАЙС СПЛИТЫ'!$A:$M,11,0)</f>
        <v>41890</v>
      </c>
      <c r="P146" s="754">
        <f>VLOOKUP($A146,'КРАТКИЙ ПРАЙС СПЛИТЫ'!$A:$M,12,0)</f>
        <v>27500</v>
      </c>
      <c r="Q146" s="107">
        <f>P146*(1-1*'Скидка '!D$6)</f>
        <v>27500</v>
      </c>
      <c r="R146" s="476"/>
      <c r="S146" s="379"/>
      <c r="T146" s="379"/>
      <c r="U146" s="379"/>
    </row>
    <row r="147" spans="1:21" ht="14.25" customHeight="1">
      <c r="A147" s="375" t="s">
        <v>1130</v>
      </c>
      <c r="B147" s="68" t="s">
        <v>1130</v>
      </c>
      <c r="C147" s="404" t="str">
        <f t="shared" si="72"/>
        <v>ADT-12UX4RBL8</v>
      </c>
      <c r="D147" s="493" t="str">
        <f>VLOOKUP($A147,'КРАТКИЙ ПРАЙС СПЛИТЫ'!$A:$M,2,0)</f>
        <v>ADT-12UX4RBL8</v>
      </c>
      <c r="E147" s="493">
        <f>VLOOKUP($A147,'КРАТКИЙ ПРАЙС СПЛИТЫ'!$A:$M,3,0)</f>
        <v>3.2</v>
      </c>
      <c r="F147" s="493">
        <f>VLOOKUP($A147,'КРАТКИЙ ПРАЙС СПЛИТЫ'!$A:$M,4,0)</f>
        <v>3.7</v>
      </c>
      <c r="G147" s="491" t="str">
        <f>VLOOKUP($A147,'КРАТКИЙ ПРАЙС СПЛИТЫ'!$A:$M,5,0)</f>
        <v>А++/А+</v>
      </c>
      <c r="H147" s="493" t="str">
        <f>VLOOKUP($A147,'КРАТКИЙ ПРАЙС СПЛИТЫ'!$A:$M,6,0)</f>
        <v>30/33/36</v>
      </c>
      <c r="I147" s="398" t="str">
        <f>VLOOKUP($A147,'КРАТКИЙ ПРАЙС СПЛИТЫ'!$A:$M,7,0)</f>
        <v>910x190x447</v>
      </c>
      <c r="J147" s="60">
        <f>VLOOKUP($A147,'КРАТКИЙ ПРАЙС СПЛИТЫ'!$A:$M,9,0)</f>
        <v>18</v>
      </c>
      <c r="K147" s="286">
        <f t="shared" si="73"/>
        <v>52600</v>
      </c>
      <c r="L147" s="286">
        <f t="shared" si="74"/>
        <v>44590</v>
      </c>
      <c r="M147" s="286">
        <f t="shared" si="75"/>
        <v>29400</v>
      </c>
      <c r="N147" s="754">
        <f>VLOOKUP($A147,'КРАТКИЙ ПРАЙС СПЛИТЫ'!$A:$M,10,0)</f>
        <v>52600</v>
      </c>
      <c r="O147" s="754">
        <f>VLOOKUP($A147,'КРАТКИЙ ПРАЙС СПЛИТЫ'!$A:$M,11,0)</f>
        <v>44590</v>
      </c>
      <c r="P147" s="754">
        <f>VLOOKUP($A147,'КРАТКИЙ ПРАЙС СПЛИТЫ'!$A:$M,12,0)</f>
        <v>29400</v>
      </c>
      <c r="Q147" s="107">
        <f>P147*(1-1*'Скидка '!D$6)</f>
        <v>29400</v>
      </c>
      <c r="R147" s="476"/>
      <c r="S147" s="379"/>
      <c r="T147" s="379"/>
      <c r="U147" s="379"/>
    </row>
    <row r="148" spans="1:21" ht="14.25" customHeight="1">
      <c r="A148" s="375" t="s">
        <v>1132</v>
      </c>
      <c r="B148" s="68" t="s">
        <v>1132</v>
      </c>
      <c r="C148" s="404" t="str">
        <f t="shared" si="72"/>
        <v>ADT-18UX4RCL8</v>
      </c>
      <c r="D148" s="493" t="str">
        <f>VLOOKUP($A148,'КРАТКИЙ ПРАЙС СПЛИТЫ'!$A:$M,2,0)</f>
        <v>ADT-18UX4RCL8</v>
      </c>
      <c r="E148" s="493">
        <f>VLOOKUP($A148,'КРАТКИЙ ПРАЙС СПЛИТЫ'!$A:$M,3,0)</f>
        <v>5</v>
      </c>
      <c r="F148" s="493">
        <f>VLOOKUP($A148,'КРАТКИЙ ПРАЙС СПЛИТЫ'!$A:$M,4,0)</f>
        <v>5.5</v>
      </c>
      <c r="G148" s="491" t="str">
        <f>VLOOKUP($A148,'КРАТКИЙ ПРАЙС СПЛИТЫ'!$A:$M,5,0)</f>
        <v>А++/А+</v>
      </c>
      <c r="H148" s="493" t="str">
        <f>VLOOKUP($A148,'КРАТКИЙ ПРАЙС СПЛИТЫ'!$A:$M,6,0)</f>
        <v>33/37/41</v>
      </c>
      <c r="I148" s="398" t="str">
        <f>VLOOKUP($A148,'КРАТКИЙ ПРАЙС СПЛИТЫ'!$A:$M,7,0)</f>
        <v>1180x190x447</v>
      </c>
      <c r="J148" s="60">
        <f>VLOOKUP($A148,'КРАТКИЙ ПРАЙС СПЛИТЫ'!$A:$M,9,0)</f>
        <v>24.5</v>
      </c>
      <c r="K148" s="286">
        <f t="shared" si="73"/>
        <v>61200</v>
      </c>
      <c r="L148" s="286">
        <f t="shared" si="74"/>
        <v>51890</v>
      </c>
      <c r="M148" s="286">
        <f t="shared" si="75"/>
        <v>34200</v>
      </c>
      <c r="N148" s="754">
        <f>VLOOKUP($A148,'КРАТКИЙ ПРАЙС СПЛИТЫ'!$A:$M,10,0)</f>
        <v>61200</v>
      </c>
      <c r="O148" s="754">
        <f>VLOOKUP($A148,'КРАТКИЙ ПРАЙС СПЛИТЫ'!$A:$M,11,0)</f>
        <v>51890</v>
      </c>
      <c r="P148" s="754">
        <f>VLOOKUP($A148,'КРАТКИЙ ПРАЙС СПЛИТЫ'!$A:$M,12,0)</f>
        <v>34200</v>
      </c>
      <c r="Q148" s="107">
        <f>P148*(1-1*'Скидка '!D$6)</f>
        <v>34200</v>
      </c>
      <c r="R148" s="476"/>
      <c r="S148" s="379"/>
      <c r="T148" s="379"/>
      <c r="U148" s="379"/>
    </row>
    <row r="149" spans="1:21" ht="14.25" customHeight="1">
      <c r="A149" s="68"/>
      <c r="B149" s="68"/>
      <c r="C149" s="681" t="s">
        <v>1677</v>
      </c>
      <c r="D149" s="687"/>
      <c r="E149" s="675"/>
      <c r="F149" s="675"/>
      <c r="G149" s="414"/>
      <c r="H149" s="675"/>
      <c r="I149" s="676"/>
      <c r="J149" s="679"/>
      <c r="K149" s="688"/>
      <c r="L149" s="688"/>
      <c r="M149" s="688"/>
      <c r="N149" s="756"/>
      <c r="O149" s="756"/>
      <c r="P149" s="152"/>
      <c r="Q149" s="107"/>
      <c r="R149" s="594"/>
      <c r="S149" s="470"/>
      <c r="T149" s="470"/>
      <c r="U149" s="470"/>
    </row>
    <row r="150" spans="1:21" ht="14.25" customHeight="1">
      <c r="A150" s="375" t="s">
        <v>2014</v>
      </c>
      <c r="B150" s="375" t="s">
        <v>2014</v>
      </c>
      <c r="C150" s="689" t="str">
        <f t="shared" ref="C150:C152" si="76">D150</f>
        <v>ADT-09UX4RBL8</v>
      </c>
      <c r="D150" s="690" t="str">
        <f>VLOOKUP($A150,'КРАТКИЙ ПРАЙС СПЛИТЫ'!$A:$M,2,0)</f>
        <v>ADT-09UX4RBL8</v>
      </c>
      <c r="E150" s="690">
        <f>VLOOKUP($A150,'КРАТКИЙ ПРАЙС СПЛИТЫ'!$A:$M,3,0)</f>
        <v>2.6</v>
      </c>
      <c r="F150" s="690">
        <f>VLOOKUP($A150,'КРАТКИЙ ПРАЙС СПЛИТЫ'!$A:$M,4,0)</f>
        <v>3</v>
      </c>
      <c r="G150" s="691" t="str">
        <f>VLOOKUP($A150,'КРАТКИЙ ПРАЙС СПЛИТЫ'!$A:$M,5,0)</f>
        <v>А++/А+</v>
      </c>
      <c r="H150" s="690" t="str">
        <f>VLOOKUP($A150,'КРАТКИЙ ПРАЙС СПЛИТЫ'!$A:$M,6,0)</f>
        <v>30/33/36</v>
      </c>
      <c r="I150" s="692" t="str">
        <f>VLOOKUP($A150,'КРАТКИЙ ПРАЙС СПЛИТЫ'!$A:$M,7,0)</f>
        <v>910x190x447</v>
      </c>
      <c r="J150" s="693">
        <f>VLOOKUP($A150,'КРАТКИЙ ПРАЙС СПЛИТЫ'!$A:$M,9,0)</f>
        <v>18</v>
      </c>
      <c r="K150" s="694">
        <f t="shared" ref="K150:K152" si="77">N150</f>
        <v>51600</v>
      </c>
      <c r="L150" s="694">
        <f t="shared" ref="L150:L152" si="78">O150</f>
        <v>43690</v>
      </c>
      <c r="M150" s="694">
        <f t="shared" ref="M150:M152" si="79">P150</f>
        <v>28800</v>
      </c>
      <c r="N150" s="705">
        <f>VLOOKUP($A150,'КРАТКИЙ ПРАЙС СПЛИТЫ'!$A:$M,10,0)</f>
        <v>51600</v>
      </c>
      <c r="O150" s="705">
        <f>VLOOKUP($A150,'КРАТКИЙ ПРАЙС СПЛИТЫ'!$A:$M,11,0)</f>
        <v>43690</v>
      </c>
      <c r="P150" s="705">
        <f>VLOOKUP($A150,'КРАТКИЙ ПРАЙС СПЛИТЫ'!$A:$M,12,0)</f>
        <v>28800</v>
      </c>
      <c r="Q150" s="107">
        <f>P150*(1-1*'Скидка '!D$6)</f>
        <v>28800</v>
      </c>
      <c r="R150" s="476"/>
      <c r="S150" s="379"/>
      <c r="T150" s="379"/>
      <c r="U150" s="379"/>
    </row>
    <row r="151" spans="1:21" ht="14.25" customHeight="1">
      <c r="A151" s="375" t="s">
        <v>2015</v>
      </c>
      <c r="B151" s="375" t="s">
        <v>2015</v>
      </c>
      <c r="C151" s="689" t="str">
        <f t="shared" si="76"/>
        <v>ADT-12UX4RBL8</v>
      </c>
      <c r="D151" s="690" t="str">
        <f>VLOOKUP($A151,'КРАТКИЙ ПРАЙС СПЛИТЫ'!$A:$M,2,0)</f>
        <v>ADT-12UX4RBL8</v>
      </c>
      <c r="E151" s="690">
        <f>VLOOKUP($A151,'КРАТКИЙ ПРАЙС СПЛИТЫ'!$A:$M,3,0)</f>
        <v>3.2</v>
      </c>
      <c r="F151" s="690">
        <f>VLOOKUP($A151,'КРАТКИЙ ПРАЙС СПЛИТЫ'!$A:$M,4,0)</f>
        <v>3.7</v>
      </c>
      <c r="G151" s="691" t="str">
        <f>VLOOKUP($A151,'КРАТКИЙ ПРАЙС СПЛИТЫ'!$A:$M,5,0)</f>
        <v>А++/А+</v>
      </c>
      <c r="H151" s="690" t="str">
        <f>VLOOKUP($A151,'КРАТКИЙ ПРАЙС СПЛИТЫ'!$A:$M,6,0)</f>
        <v>30/33/36</v>
      </c>
      <c r="I151" s="692" t="str">
        <f>VLOOKUP($A151,'КРАТКИЙ ПРАЙС СПЛИТЫ'!$A:$M,7,0)</f>
        <v>910x190x447</v>
      </c>
      <c r="J151" s="693">
        <f>VLOOKUP($A151,'КРАТКИЙ ПРАЙС СПЛИТЫ'!$A:$M,9,0)</f>
        <v>18</v>
      </c>
      <c r="K151" s="694">
        <f t="shared" si="77"/>
        <v>54700</v>
      </c>
      <c r="L151" s="694">
        <f t="shared" si="78"/>
        <v>46390</v>
      </c>
      <c r="M151" s="694">
        <f t="shared" si="79"/>
        <v>30600</v>
      </c>
      <c r="N151" s="705">
        <f>VLOOKUP($A151,'КРАТКИЙ ПРАЙС СПЛИТЫ'!$A:$M,10,0)</f>
        <v>54700</v>
      </c>
      <c r="O151" s="705">
        <f>VLOOKUP($A151,'КРАТКИЙ ПРАЙС СПЛИТЫ'!$A:$M,11,0)</f>
        <v>46390</v>
      </c>
      <c r="P151" s="705">
        <f>VLOOKUP($A151,'КРАТКИЙ ПРАЙС СПЛИТЫ'!$A:$M,12,0)</f>
        <v>30600</v>
      </c>
      <c r="Q151" s="107">
        <f>P151*(1-1*'Скидка '!D$6)</f>
        <v>30600</v>
      </c>
      <c r="R151" s="476"/>
      <c r="S151" s="379"/>
      <c r="T151" s="379"/>
      <c r="U151" s="379"/>
    </row>
    <row r="152" spans="1:21" ht="14.25" customHeight="1">
      <c r="A152" s="375" t="s">
        <v>2016</v>
      </c>
      <c r="B152" s="375" t="s">
        <v>2016</v>
      </c>
      <c r="C152" s="689" t="str">
        <f t="shared" si="76"/>
        <v>ADT-18UX4RCL8</v>
      </c>
      <c r="D152" s="690" t="str">
        <f>VLOOKUP($A152,'КРАТКИЙ ПРАЙС СПЛИТЫ'!$A:$M,2,0)</f>
        <v>ADT-18UX4RCL8</v>
      </c>
      <c r="E152" s="690">
        <f>VLOOKUP($A152,'КРАТКИЙ ПРАЙС СПЛИТЫ'!$A:$M,3,0)</f>
        <v>5</v>
      </c>
      <c r="F152" s="690">
        <f>VLOOKUP($A152,'КРАТКИЙ ПРАЙС СПЛИТЫ'!$A:$M,4,0)</f>
        <v>5.5</v>
      </c>
      <c r="G152" s="691" t="str">
        <f>VLOOKUP($A152,'КРАТКИЙ ПРАЙС СПЛИТЫ'!$A:$M,5,0)</f>
        <v>А++/А+</v>
      </c>
      <c r="H152" s="690" t="str">
        <f>VLOOKUP($A152,'КРАТКИЙ ПРАЙС СПЛИТЫ'!$A:$M,6,0)</f>
        <v>33/37/41</v>
      </c>
      <c r="I152" s="692" t="str">
        <f>VLOOKUP($A152,'КРАТКИЙ ПРАЙС СПЛИТЫ'!$A:$M,7,0)</f>
        <v>1180x190x447</v>
      </c>
      <c r="J152" s="693">
        <f>VLOOKUP($A152,'КРАТКИЙ ПРАЙС СПЛИТЫ'!$A:$M,9,0)</f>
        <v>24.5</v>
      </c>
      <c r="K152" s="694">
        <f t="shared" si="77"/>
        <v>63500</v>
      </c>
      <c r="L152" s="694">
        <f t="shared" si="78"/>
        <v>53790</v>
      </c>
      <c r="M152" s="694">
        <f t="shared" si="79"/>
        <v>35400</v>
      </c>
      <c r="N152" s="705">
        <f>VLOOKUP($A152,'КРАТКИЙ ПРАЙС СПЛИТЫ'!$A:$M,10,0)</f>
        <v>63500</v>
      </c>
      <c r="O152" s="705">
        <f>VLOOKUP($A152,'КРАТКИЙ ПРАЙС СПЛИТЫ'!$A:$M,11,0)</f>
        <v>53790</v>
      </c>
      <c r="P152" s="705">
        <f>VLOOKUP($A152,'КРАТКИЙ ПРАЙС СПЛИТЫ'!$A:$M,12,0)</f>
        <v>35400</v>
      </c>
      <c r="Q152" s="107">
        <f>P152*(1-1*'Скидка '!D$6)</f>
        <v>35400</v>
      </c>
      <c r="R152" s="476"/>
      <c r="S152" s="379"/>
      <c r="T152" s="379"/>
      <c r="U152" s="379"/>
    </row>
    <row r="153" spans="1:21" ht="12.75" customHeight="1">
      <c r="A153" s="703"/>
      <c r="B153" s="375"/>
      <c r="C153" s="111" t="s">
        <v>886</v>
      </c>
      <c r="D153" s="133"/>
      <c r="E153" s="112"/>
      <c r="F153" s="74"/>
      <c r="G153" s="112"/>
      <c r="H153" s="112"/>
      <c r="I153" s="113"/>
      <c r="J153" s="74"/>
      <c r="K153" s="195"/>
      <c r="L153" s="195"/>
      <c r="M153" s="195"/>
      <c r="N153" s="195"/>
      <c r="O153" s="195"/>
      <c r="P153" s="1379"/>
      <c r="Q153" s="1379"/>
      <c r="R153" s="495"/>
      <c r="S153" s="379"/>
      <c r="T153" s="379"/>
      <c r="U153" s="379"/>
    </row>
    <row r="154" spans="1:21" ht="12.75" customHeight="1">
      <c r="A154" s="703"/>
      <c r="B154" s="375"/>
      <c r="C154" s="111"/>
      <c r="D154" s="162"/>
      <c r="E154" s="112"/>
      <c r="F154" s="74"/>
      <c r="G154" s="112"/>
      <c r="H154" s="112"/>
      <c r="I154" s="113"/>
      <c r="J154" s="74"/>
      <c r="K154" s="195"/>
      <c r="L154" s="195"/>
      <c r="M154" s="195"/>
      <c r="N154" s="195"/>
      <c r="O154" s="195"/>
      <c r="P154" s="1379"/>
      <c r="Q154" s="1379"/>
    </row>
    <row r="155" spans="1:21" ht="12.75" customHeight="1">
      <c r="A155" s="703"/>
      <c r="B155" s="375"/>
      <c r="C155" s="111"/>
      <c r="D155" s="162"/>
      <c r="E155" s="112"/>
      <c r="F155" s="311" t="s">
        <v>756</v>
      </c>
      <c r="G155" s="112"/>
      <c r="H155" s="112"/>
      <c r="I155" s="242" t="s">
        <v>119</v>
      </c>
      <c r="J155" s="74"/>
      <c r="K155" s="195"/>
      <c r="L155" s="195"/>
      <c r="M155" s="195"/>
      <c r="N155" s="195"/>
      <c r="O155" s="195"/>
      <c r="P155" s="755"/>
      <c r="Q155" s="194"/>
    </row>
    <row r="156" spans="1:21" ht="12.75" customHeight="1">
      <c r="A156" s="703"/>
      <c r="B156" s="375"/>
      <c r="C156" s="111"/>
      <c r="D156" s="162"/>
      <c r="E156" s="112"/>
      <c r="F156" s="311" t="s">
        <v>757</v>
      </c>
      <c r="G156" s="112"/>
      <c r="H156" s="112"/>
      <c r="I156" s="242" t="s">
        <v>812</v>
      </c>
      <c r="J156" s="74"/>
      <c r="K156" s="195"/>
      <c r="L156" s="195"/>
      <c r="M156" s="195"/>
      <c r="N156" s="195"/>
      <c r="O156" s="195"/>
      <c r="P156" s="760"/>
      <c r="Q156" s="196"/>
    </row>
    <row r="157" spans="1:21" ht="12.75" customHeight="1">
      <c r="A157" s="703"/>
      <c r="B157" s="375"/>
      <c r="C157" s="111"/>
      <c r="D157" s="162"/>
      <c r="E157" s="112"/>
      <c r="F157" s="311" t="s">
        <v>2034</v>
      </c>
      <c r="G157" s="112"/>
      <c r="H157" s="112"/>
      <c r="I157" s="242" t="s">
        <v>813</v>
      </c>
      <c r="J157" s="74"/>
      <c r="K157" s="195"/>
      <c r="L157" s="195"/>
      <c r="M157" s="195"/>
      <c r="N157" s="195"/>
      <c r="O157" s="195"/>
      <c r="P157" s="760"/>
      <c r="Q157" s="196"/>
    </row>
    <row r="158" spans="1:21" ht="12.75" customHeight="1">
      <c r="A158" s="703"/>
      <c r="B158" s="375"/>
      <c r="C158" s="111"/>
      <c r="D158" s="162"/>
      <c r="E158" s="112"/>
      <c r="F158" s="311" t="s">
        <v>844</v>
      </c>
      <c r="G158" s="112"/>
      <c r="H158" s="112"/>
      <c r="I158" s="242" t="s">
        <v>809</v>
      </c>
      <c r="J158" s="74"/>
      <c r="K158" s="195"/>
      <c r="L158" s="195"/>
      <c r="M158" s="195"/>
      <c r="N158" s="195"/>
      <c r="O158" s="195"/>
      <c r="P158" s="760"/>
      <c r="Q158" s="196"/>
    </row>
    <row r="159" spans="1:21" ht="12.75" customHeight="1">
      <c r="A159" s="703"/>
      <c r="B159" s="375"/>
      <c r="C159" s="111"/>
      <c r="D159" s="162"/>
      <c r="E159" s="112"/>
      <c r="F159" s="311" t="s">
        <v>846</v>
      </c>
      <c r="G159" s="112"/>
      <c r="H159" s="112"/>
      <c r="I159" s="242" t="s">
        <v>814</v>
      </c>
      <c r="J159" s="74"/>
      <c r="K159" s="195"/>
      <c r="L159" s="195"/>
      <c r="M159" s="195"/>
      <c r="N159" s="195"/>
      <c r="O159" s="195"/>
      <c r="P159" s="760"/>
      <c r="Q159" s="196"/>
    </row>
    <row r="160" spans="1:21" ht="12.75" customHeight="1">
      <c r="A160" s="703"/>
      <c r="B160" s="375"/>
      <c r="C160" s="111"/>
      <c r="D160" s="162"/>
      <c r="E160" s="112"/>
      <c r="F160" s="74"/>
      <c r="G160" s="112"/>
      <c r="H160" s="112"/>
      <c r="I160" s="113"/>
      <c r="J160" s="74"/>
      <c r="K160" s="195"/>
      <c r="L160" s="195"/>
      <c r="M160" s="195"/>
      <c r="N160" s="195"/>
      <c r="O160" s="195"/>
      <c r="P160" s="760"/>
      <c r="Q160" s="196"/>
    </row>
    <row r="161" spans="1:21" ht="14.25" customHeight="1">
      <c r="A161" s="1378" t="s">
        <v>1486</v>
      </c>
      <c r="B161" s="704" t="s">
        <v>1134</v>
      </c>
      <c r="C161" s="404" t="str">
        <f>TRIM(LEFT(D161,FIND("|",D161,1)-1))</f>
        <v>ACT-12UR4RCC8</v>
      </c>
      <c r="D161" s="1227" t="str">
        <f>VLOOKUP($A161,'КРАТКИЙ ПРАЙС СПЛИТЫ'!$A:$M,2,0)</f>
        <v>ACT-12UR4RCC8 | PE-QEA/LD</v>
      </c>
      <c r="E161" s="1227">
        <f>VLOOKUP($A161,'КРАТКИЙ ПРАЙС СПЛИТЫ'!$A:$M,3,0)</f>
        <v>3.5</v>
      </c>
      <c r="F161" s="1227">
        <f>VLOOKUP($A161,'КРАТКИЙ ПРАЙС СПЛИТЫ'!$A:$M,4,0)</f>
        <v>4</v>
      </c>
      <c r="G161" s="1227" t="str">
        <f>VLOOKUP($A161,'КРАТКИЙ ПРАЙС СПЛИТЫ'!$A:$M,5,0)</f>
        <v>А++/А+</v>
      </c>
      <c r="H161" s="1227" t="str">
        <f>VLOOKUP($A161,'КРАТКИЙ ПРАЙС СПЛИТЫ'!$A:$M,6,0)</f>
        <v>30/34/38</v>
      </c>
      <c r="I161" s="1227" t="str">
        <f>VLOOKUP($A161,'КРАТКИЙ ПРАЙС СПЛИТЫ'!$A:$M,7,0)</f>
        <v>570x215x570</v>
      </c>
      <c r="J161" s="1227">
        <f>VLOOKUP($A161,'КРАТКИЙ ПРАЙС СПЛИТЫ'!$A:$M,9,0)</f>
        <v>15.5</v>
      </c>
      <c r="K161" s="286">
        <f t="shared" ref="K161:L161" si="80">N161-K162</f>
        <v>51900</v>
      </c>
      <c r="L161" s="286">
        <f t="shared" si="80"/>
        <v>43900</v>
      </c>
      <c r="M161" s="286">
        <f>P161-M162</f>
        <v>28800</v>
      </c>
      <c r="N161" s="1386">
        <f>VLOOKUP($A161,'КРАТКИЙ ПРАЙС СПЛИТЫ'!$A:$M,10,0)</f>
        <v>68300</v>
      </c>
      <c r="O161" s="1386">
        <f>VLOOKUP($A161,'КРАТКИЙ ПРАЙС СПЛИТЫ'!$A:$M,11,0)</f>
        <v>57890</v>
      </c>
      <c r="P161" s="1386">
        <f>VLOOKUP($A161,'КРАТКИЙ ПРАЙС СПЛИТЫ'!$A:$M,12,0)</f>
        <v>38000</v>
      </c>
      <c r="Q161" s="1053">
        <f>P161*(1-1*'Скидка '!D$6)</f>
        <v>38000</v>
      </c>
      <c r="R161" s="825"/>
      <c r="S161" s="825"/>
      <c r="T161" s="826"/>
      <c r="U161" s="826"/>
    </row>
    <row r="162" spans="1:21" ht="14.25" customHeight="1">
      <c r="A162" s="1378"/>
      <c r="B162" s="68" t="s">
        <v>1199</v>
      </c>
      <c r="C162" s="404" t="str">
        <f>TRIM(RIGHT(D161,LEN(D161)-FIND("|",D161,1)))</f>
        <v>PE-QEA/LD</v>
      </c>
      <c r="D162" s="1385"/>
      <c r="E162" s="1385"/>
      <c r="F162" s="1385"/>
      <c r="G162" s="1385"/>
      <c r="H162" s="1385"/>
      <c r="I162" s="1385"/>
      <c r="J162" s="1385"/>
      <c r="K162" s="616">
        <v>16400</v>
      </c>
      <c r="L162" s="616">
        <v>13990</v>
      </c>
      <c r="M162" s="286">
        <v>9200</v>
      </c>
      <c r="N162" s="1387"/>
      <c r="O162" s="1387"/>
      <c r="P162" s="1387"/>
      <c r="Q162" s="1054"/>
      <c r="R162" s="825"/>
      <c r="S162" s="826"/>
      <c r="T162" s="659"/>
      <c r="U162" s="379"/>
    </row>
    <row r="163" spans="1:21" ht="14.25" customHeight="1">
      <c r="A163" s="1378" t="s">
        <v>1487</v>
      </c>
      <c r="B163" s="68" t="s">
        <v>1135</v>
      </c>
      <c r="C163" s="404" t="str">
        <f>TRIM(LEFT(D163,FIND("|",D163,1)-1))</f>
        <v>ACT-18UR4RCC8</v>
      </c>
      <c r="D163" s="1227" t="str">
        <f>VLOOKUP($A163,'КРАТКИЙ ПРАЙС СПЛИТЫ'!$A:$M,2,0)</f>
        <v>ACT-18UR4RCC8 | PE-QEA/LD</v>
      </c>
      <c r="E163" s="1227">
        <f>VLOOKUP($A163,'КРАТКИЙ ПРАЙС СПЛИТЫ'!$A:$M,3,0)</f>
        <v>5</v>
      </c>
      <c r="F163" s="1227">
        <f>VLOOKUP($A163,'КРАТКИЙ ПРАЙС СПЛИТЫ'!$A:$M,4,0)</f>
        <v>5.5</v>
      </c>
      <c r="G163" s="1227" t="str">
        <f>VLOOKUP($A163,'КРАТКИЙ ПРАЙС СПЛИТЫ'!$A:$M,5,0)</f>
        <v>А++/А+</v>
      </c>
      <c r="H163" s="1227" t="str">
        <f>VLOOKUP($A163,'КРАТКИЙ ПРАЙС СПЛИТЫ'!$A:$M,6,0)</f>
        <v>34/38/42</v>
      </c>
      <c r="I163" s="1227" t="str">
        <f>VLOOKUP($A163,'КРАТКИЙ ПРАЙС СПЛИТЫ'!$A:$M,7,0)</f>
        <v>570x215x570</v>
      </c>
      <c r="J163" s="1227">
        <f>VLOOKUP($A163,'КРАТКИЙ ПРАЙС СПЛИТЫ'!$A:$M,9,0)</f>
        <v>15.5</v>
      </c>
      <c r="K163" s="286">
        <f t="shared" ref="K163:L163" si="81">N163-K164</f>
        <v>54000</v>
      </c>
      <c r="L163" s="286">
        <f t="shared" si="81"/>
        <v>45700</v>
      </c>
      <c r="M163" s="286">
        <f>P163-M164</f>
        <v>30100</v>
      </c>
      <c r="N163" s="1386">
        <f>VLOOKUP($A163,'КРАТКИЙ ПРАЙС СПЛИТЫ'!$A:$M,10,0)</f>
        <v>70400</v>
      </c>
      <c r="O163" s="1386">
        <f>VLOOKUP($A163,'КРАТКИЙ ПРАЙС СПЛИТЫ'!$A:$M,11,0)</f>
        <v>59690</v>
      </c>
      <c r="P163" s="1386">
        <f>VLOOKUP($A163,'КРАТКИЙ ПРАЙС СПЛИТЫ'!$A:$M,12,0)</f>
        <v>39300</v>
      </c>
      <c r="Q163" s="1053">
        <f>P163*(1-1*'Скидка '!D$6)</f>
        <v>39300</v>
      </c>
      <c r="R163" s="825"/>
      <c r="S163" s="825"/>
      <c r="T163" s="826"/>
      <c r="U163" s="826"/>
    </row>
    <row r="164" spans="1:21" ht="14.25" customHeight="1">
      <c r="A164" s="1378"/>
      <c r="B164" s="68" t="s">
        <v>1199</v>
      </c>
      <c r="C164" s="404" t="str">
        <f>TRIM(RIGHT(D163,LEN(D163)-FIND("|",D163,1)))</f>
        <v>PE-QEA/LD</v>
      </c>
      <c r="D164" s="1385"/>
      <c r="E164" s="1385"/>
      <c r="F164" s="1385"/>
      <c r="G164" s="1385"/>
      <c r="H164" s="1385"/>
      <c r="I164" s="1385"/>
      <c r="J164" s="1385"/>
      <c r="K164" s="616">
        <v>16400</v>
      </c>
      <c r="L164" s="616">
        <v>13990</v>
      </c>
      <c r="M164" s="286">
        <v>9200</v>
      </c>
      <c r="N164" s="1387"/>
      <c r="O164" s="1387"/>
      <c r="P164" s="1387"/>
      <c r="Q164" s="1054"/>
      <c r="R164" s="825"/>
      <c r="S164" s="826"/>
      <c r="T164" s="379"/>
      <c r="U164" s="379"/>
    </row>
    <row r="165" spans="1:21" ht="14.25" customHeight="1">
      <c r="A165" s="1378" t="s">
        <v>1488</v>
      </c>
      <c r="B165" s="68" t="s">
        <v>1328</v>
      </c>
      <c r="C165" s="404" t="str">
        <f>TRIM(LEFT(D165,FIND("|",D165,1)-1))</f>
        <v>ACT-24UR4RJC8</v>
      </c>
      <c r="D165" s="1227" t="str">
        <f>VLOOKUP($A165,'КРАТКИЙ ПРАЙС СПЛИТЫ'!$A:$M,2,0)</f>
        <v>ACT-24UR4RJC8 | PE-QFA/CD</v>
      </c>
      <c r="E165" s="1227">
        <f>VLOOKUP($A165,'КРАТКИЙ ПРАЙС СПЛИТЫ'!$A:$M,3,0)</f>
        <v>6.5</v>
      </c>
      <c r="F165" s="1227">
        <f>VLOOKUP($A165,'КРАТКИЙ ПРАЙС СПЛИТЫ'!$A:$M,4,0)</f>
        <v>7.1</v>
      </c>
      <c r="G165" s="1227" t="str">
        <f>VLOOKUP($A165,'КРАТКИЙ ПРАЙС СПЛИТЫ'!$A:$M,5,0)</f>
        <v>А++/А+</v>
      </c>
      <c r="H165" s="1227" t="str">
        <f>VLOOKUP($A165,'КРАТКИЙ ПРАЙС СПЛИТЫ'!$A:$M,6,0)</f>
        <v>37/40/43</v>
      </c>
      <c r="I165" s="1227" t="str">
        <f>VLOOKUP($A165,'КРАТКИЙ ПРАЙС СПЛИТЫ'!$A:$M,7,0)</f>
        <v>840×236×840</v>
      </c>
      <c r="J165" s="1227">
        <f>VLOOKUP($A165,'КРАТКИЙ ПРАЙС СПЛИТЫ'!$A:$M,9,0)</f>
        <v>23</v>
      </c>
      <c r="K165" s="286">
        <f t="shared" ref="K165:L165" si="82">N165-K166</f>
        <v>67300</v>
      </c>
      <c r="L165" s="286">
        <f t="shared" si="82"/>
        <v>56900</v>
      </c>
      <c r="M165" s="286">
        <f>P165-M166</f>
        <v>37400</v>
      </c>
      <c r="N165" s="1386">
        <f>VLOOKUP($A165,'КРАТКИЙ ПРАЙС СПЛИТЫ'!$A:$M,10,0)</f>
        <v>83700</v>
      </c>
      <c r="O165" s="1386">
        <f>VLOOKUP($A165,'КРАТКИЙ ПРАЙС СПЛИТЫ'!$A:$M,11,0)</f>
        <v>70890</v>
      </c>
      <c r="P165" s="1386">
        <f>VLOOKUP($A165,'КРАТКИЙ ПРАЙС СПЛИТЫ'!$A:$M,12,0)</f>
        <v>46600</v>
      </c>
      <c r="Q165" s="1053">
        <f>P165*(1-1*'Скидка '!D$6)</f>
        <v>46600</v>
      </c>
      <c r="R165" s="825"/>
      <c r="S165" s="825"/>
      <c r="T165" s="826"/>
      <c r="U165" s="826"/>
    </row>
    <row r="166" spans="1:21" ht="14.25" customHeight="1">
      <c r="A166" s="1378"/>
      <c r="B166" s="68" t="s">
        <v>1208</v>
      </c>
      <c r="C166" s="404" t="str">
        <f>TRIM(RIGHT(D165,LEN(D165)-FIND("|",D165,1)))</f>
        <v>PE-QFA/CD</v>
      </c>
      <c r="D166" s="1385"/>
      <c r="E166" s="1385"/>
      <c r="F166" s="1385"/>
      <c r="G166" s="1385"/>
      <c r="H166" s="1385"/>
      <c r="I166" s="1385"/>
      <c r="J166" s="1385"/>
      <c r="K166" s="616">
        <v>16400</v>
      </c>
      <c r="L166" s="616">
        <v>13990</v>
      </c>
      <c r="M166" s="286">
        <v>9200</v>
      </c>
      <c r="N166" s="1387"/>
      <c r="O166" s="1387"/>
      <c r="P166" s="1387"/>
      <c r="Q166" s="1054"/>
      <c r="R166" s="825"/>
      <c r="S166" s="826"/>
      <c r="T166" s="379"/>
      <c r="U166" s="379"/>
    </row>
    <row r="167" spans="1:21" ht="14.25" customHeight="1">
      <c r="A167" s="68"/>
      <c r="B167" s="68"/>
      <c r="C167" s="681" t="s">
        <v>1677</v>
      </c>
      <c r="D167" s="687"/>
      <c r="E167" s="675"/>
      <c r="F167" s="675"/>
      <c r="G167" s="414"/>
      <c r="H167" s="675"/>
      <c r="I167" s="676"/>
      <c r="J167" s="679"/>
      <c r="K167" s="688"/>
      <c r="L167" s="688"/>
      <c r="M167" s="688"/>
      <c r="N167" s="756"/>
      <c r="O167" s="756"/>
      <c r="P167" s="152"/>
      <c r="Q167" s="107"/>
      <c r="R167" s="827"/>
      <c r="S167" s="828"/>
      <c r="T167" s="470"/>
      <c r="U167" s="470"/>
    </row>
    <row r="168" spans="1:21" ht="14.25" customHeight="1">
      <c r="A168" s="1378" t="s">
        <v>2008</v>
      </c>
      <c r="B168" s="704" t="s">
        <v>2017</v>
      </c>
      <c r="C168" s="689" t="str">
        <f>TRIM(LEFT(D168,FIND("/",D168,1)-1))</f>
        <v>ACT-12UR4RCC8</v>
      </c>
      <c r="D168" s="1272" t="str">
        <f>VLOOKUP($A168,'КРАТКИЙ ПРАЙС СПЛИТЫ'!$A:$M,2,0)</f>
        <v>ACT-12UR4RCC8/PE-QEA/LD WI-FI</v>
      </c>
      <c r="E168" s="1272">
        <f>VLOOKUP($A168,'КРАТКИЙ ПРАЙС СПЛИТЫ'!$A:$M,3,0)</f>
        <v>3.5</v>
      </c>
      <c r="F168" s="1272">
        <f>VLOOKUP($A168,'КРАТКИЙ ПРАЙС СПЛИТЫ'!$A:$M,4,0)</f>
        <v>4</v>
      </c>
      <c r="G168" s="1272" t="str">
        <f>VLOOKUP($A168,'КРАТКИЙ ПРАЙС СПЛИТЫ'!$A:$M,5,0)</f>
        <v>А++/А+</v>
      </c>
      <c r="H168" s="1272" t="str">
        <f>VLOOKUP($A168,'КРАТКИЙ ПРАЙС СПЛИТЫ'!$A:$M,6,0)</f>
        <v>30/34/38</v>
      </c>
      <c r="I168" s="1272" t="str">
        <f>VLOOKUP($A168,'КРАТКИЙ ПРАЙС СПЛИТЫ'!$A:$M,7,0)</f>
        <v>570x215x570</v>
      </c>
      <c r="J168" s="1272">
        <f>VLOOKUP($A168,'КРАТКИЙ ПРАЙС СПЛИТЫ'!$A:$M,9,0)</f>
        <v>15.5</v>
      </c>
      <c r="K168" s="694">
        <f>N168-K169</f>
        <v>54000</v>
      </c>
      <c r="L168" s="694">
        <f>O168-L169</f>
        <v>45700</v>
      </c>
      <c r="M168" s="694">
        <f>P168-M169</f>
        <v>30100</v>
      </c>
      <c r="N168" s="1374">
        <f>VLOOKUP($A168,'КРАТКИЙ ПРАЙС СПЛИТЫ'!$A:$M,10,0)</f>
        <v>70400</v>
      </c>
      <c r="O168" s="1374">
        <f>VLOOKUP($A168,'КРАТКИЙ ПРАЙС СПЛИТЫ'!$A:$M,11,0)</f>
        <v>59690</v>
      </c>
      <c r="P168" s="1374">
        <f>VLOOKUP($A168,'КРАТКИЙ ПРАЙС СПЛИТЫ'!$A:$M,12,0)</f>
        <v>39300</v>
      </c>
      <c r="Q168" s="1053">
        <f>P168*(1-1*'Скидка '!D$6)</f>
        <v>39300</v>
      </c>
      <c r="R168" s="825"/>
      <c r="S168" s="825"/>
      <c r="T168" s="826"/>
      <c r="U168" s="826"/>
    </row>
    <row r="169" spans="1:21" ht="14.25" customHeight="1">
      <c r="A169" s="1378"/>
      <c r="B169" s="68" t="s">
        <v>1199</v>
      </c>
      <c r="C169" s="689" t="s">
        <v>2020</v>
      </c>
      <c r="D169" s="1373"/>
      <c r="E169" s="1373"/>
      <c r="F169" s="1373"/>
      <c r="G169" s="1373"/>
      <c r="H169" s="1373"/>
      <c r="I169" s="1373"/>
      <c r="J169" s="1373"/>
      <c r="K169" s="694">
        <f t="shared" ref="K169:L169" si="83">K162</f>
        <v>16400</v>
      </c>
      <c r="L169" s="694">
        <f t="shared" si="83"/>
        <v>13990</v>
      </c>
      <c r="M169" s="694">
        <f>M162</f>
        <v>9200</v>
      </c>
      <c r="N169" s="1375"/>
      <c r="O169" s="1375"/>
      <c r="P169" s="1375"/>
      <c r="Q169" s="1054"/>
      <c r="R169" s="825"/>
      <c r="S169" s="826"/>
      <c r="T169" s="659"/>
      <c r="U169" s="379"/>
    </row>
    <row r="170" spans="1:21" ht="14.25" customHeight="1">
      <c r="A170" s="1378" t="s">
        <v>2009</v>
      </c>
      <c r="B170" s="68" t="s">
        <v>2018</v>
      </c>
      <c r="C170" s="689" t="str">
        <f>TRIM(LEFT(D170,FIND("/",D170,1)-1))</f>
        <v>ACT-18UR4RCC8</v>
      </c>
      <c r="D170" s="1272" t="str">
        <f>VLOOKUP($A170,'КРАТКИЙ ПРАЙС СПЛИТЫ'!$A:$M,2,0)</f>
        <v>ACT-18UR4RCC8/PE-QEA/LD WI-FI</v>
      </c>
      <c r="E170" s="1272">
        <f>VLOOKUP($A170,'КРАТКИЙ ПРАЙС СПЛИТЫ'!$A:$M,3,0)</f>
        <v>5</v>
      </c>
      <c r="F170" s="1272">
        <f>VLOOKUP($A170,'КРАТКИЙ ПРАЙС СПЛИТЫ'!$A:$M,4,0)</f>
        <v>5.5</v>
      </c>
      <c r="G170" s="1272" t="str">
        <f>VLOOKUP($A170,'КРАТКИЙ ПРАЙС СПЛИТЫ'!$A:$M,5,0)</f>
        <v>А++/А+</v>
      </c>
      <c r="H170" s="1272" t="str">
        <f>VLOOKUP($A170,'КРАТКИЙ ПРАЙС СПЛИТЫ'!$A:$M,6,0)</f>
        <v>34/38/42</v>
      </c>
      <c r="I170" s="1272" t="str">
        <f>VLOOKUP($A170,'КРАТКИЙ ПРАЙС СПЛИТЫ'!$A:$M,7,0)</f>
        <v>570x215x570</v>
      </c>
      <c r="J170" s="1272">
        <f>VLOOKUP($A170,'КРАТКИЙ ПРАЙС СПЛИТЫ'!$A:$M,9,0)</f>
        <v>15.5</v>
      </c>
      <c r="K170" s="694">
        <f>N170-K171</f>
        <v>56200</v>
      </c>
      <c r="L170" s="694">
        <f>O170-L171</f>
        <v>47500</v>
      </c>
      <c r="M170" s="694">
        <f>P170-M171</f>
        <v>31300</v>
      </c>
      <c r="N170" s="1374">
        <f>VLOOKUP($A170,'КРАТКИЙ ПРАЙС СПЛИТЫ'!$A:$M,10,0)</f>
        <v>72600</v>
      </c>
      <c r="O170" s="1374">
        <f>VLOOKUP($A170,'КРАТКИЙ ПРАЙС СПЛИТЫ'!$A:$M,11,0)</f>
        <v>61490</v>
      </c>
      <c r="P170" s="1374">
        <f>VLOOKUP($A170,'КРАТКИЙ ПРАЙС СПЛИТЫ'!$A:$M,12,0)</f>
        <v>40500</v>
      </c>
      <c r="Q170" s="1053">
        <f>P170*(1-1*'Скидка '!D$6)</f>
        <v>40500</v>
      </c>
      <c r="R170" s="825"/>
      <c r="S170" s="825"/>
      <c r="T170" s="826"/>
      <c r="U170" s="826"/>
    </row>
    <row r="171" spans="1:21" ht="14.25" customHeight="1">
      <c r="A171" s="1378"/>
      <c r="B171" s="68" t="s">
        <v>1199</v>
      </c>
      <c r="C171" s="689" t="s">
        <v>2020</v>
      </c>
      <c r="D171" s="1373"/>
      <c r="E171" s="1373"/>
      <c r="F171" s="1373"/>
      <c r="G171" s="1373"/>
      <c r="H171" s="1373"/>
      <c r="I171" s="1373"/>
      <c r="J171" s="1373"/>
      <c r="K171" s="694">
        <f t="shared" ref="K171:M171" si="84">K164</f>
        <v>16400</v>
      </c>
      <c r="L171" s="694">
        <f t="shared" si="84"/>
        <v>13990</v>
      </c>
      <c r="M171" s="694">
        <f t="shared" si="84"/>
        <v>9200</v>
      </c>
      <c r="N171" s="1375"/>
      <c r="O171" s="1375"/>
      <c r="P171" s="1375"/>
      <c r="Q171" s="1054"/>
      <c r="R171" s="825"/>
      <c r="S171" s="826"/>
      <c r="T171" s="379"/>
      <c r="U171" s="379"/>
    </row>
    <row r="172" spans="1:21" ht="14.25" customHeight="1">
      <c r="A172" s="1378" t="s">
        <v>2010</v>
      </c>
      <c r="B172" s="68" t="s">
        <v>2019</v>
      </c>
      <c r="C172" s="689" t="str">
        <f>TRIM(LEFT(D172,FIND("/",D172,1)-1))</f>
        <v>ACT-24UR4RJC8</v>
      </c>
      <c r="D172" s="1272" t="str">
        <f>VLOOKUP($A172,'КРАТКИЙ ПРАЙС СПЛИТЫ'!$A:$M,2,0)</f>
        <v>ACT-24UR4RJC8/PE-QFA/CD WI-FI</v>
      </c>
      <c r="E172" s="1272">
        <f>VLOOKUP($A172,'КРАТКИЙ ПРАЙС СПЛИТЫ'!$A:$M,3,0)</f>
        <v>6.5</v>
      </c>
      <c r="F172" s="1272">
        <f>VLOOKUP($A172,'КРАТКИЙ ПРАЙС СПЛИТЫ'!$A:$M,4,0)</f>
        <v>7.1</v>
      </c>
      <c r="G172" s="1272" t="str">
        <f>VLOOKUP($A172,'КРАТКИЙ ПРАЙС СПЛИТЫ'!$A:$M,5,0)</f>
        <v>А++/А+</v>
      </c>
      <c r="H172" s="1272" t="str">
        <f>VLOOKUP($A172,'КРАТКИЙ ПРАЙС СПЛИТЫ'!$A:$M,6,0)</f>
        <v>37/40/43</v>
      </c>
      <c r="I172" s="1272" t="str">
        <f>VLOOKUP($A172,'КРАТКИЙ ПРАЙС СПЛИТЫ'!$A:$M,7,0)</f>
        <v>840×236×840</v>
      </c>
      <c r="J172" s="1272">
        <f>VLOOKUP($A172,'КРАТКИЙ ПРАЙС СПЛИТЫ'!$A:$M,9,0)</f>
        <v>23</v>
      </c>
      <c r="K172" s="694">
        <f>N172-K173</f>
        <v>69500</v>
      </c>
      <c r="L172" s="694">
        <f>O172-L173</f>
        <v>58800</v>
      </c>
      <c r="M172" s="694">
        <f>P172-M173</f>
        <v>38700</v>
      </c>
      <c r="N172" s="1374">
        <f>VLOOKUP($A172,'КРАТКИЙ ПРАЙС СПЛИТЫ'!$A:$M,10,0)</f>
        <v>85900</v>
      </c>
      <c r="O172" s="1374">
        <f>VLOOKUP($A172,'КРАТКИЙ ПРАЙС СПЛИТЫ'!$A:$M,11,0)</f>
        <v>72790</v>
      </c>
      <c r="P172" s="1374">
        <f>VLOOKUP($A172,'КРАТКИЙ ПРАЙС СПЛИТЫ'!$A:$M,12,0)</f>
        <v>47900</v>
      </c>
      <c r="Q172" s="1053">
        <f>P172*(1-1*'Скидка '!D$6)</f>
        <v>47900</v>
      </c>
      <c r="R172" s="825"/>
      <c r="S172" s="825"/>
      <c r="T172" s="826"/>
      <c r="U172" s="826"/>
    </row>
    <row r="173" spans="1:21" ht="14.25" customHeight="1">
      <c r="A173" s="1378"/>
      <c r="B173" s="68" t="s">
        <v>1208</v>
      </c>
      <c r="C173" s="689" t="s">
        <v>2021</v>
      </c>
      <c r="D173" s="1373"/>
      <c r="E173" s="1373"/>
      <c r="F173" s="1373"/>
      <c r="G173" s="1373"/>
      <c r="H173" s="1373"/>
      <c r="I173" s="1373"/>
      <c r="J173" s="1373"/>
      <c r="K173" s="694">
        <f t="shared" ref="K173:L173" si="85">K166</f>
        <v>16400</v>
      </c>
      <c r="L173" s="694">
        <f t="shared" si="85"/>
        <v>13990</v>
      </c>
      <c r="M173" s="694">
        <f>M166</f>
        <v>9200</v>
      </c>
      <c r="N173" s="1375"/>
      <c r="O173" s="1375"/>
      <c r="P173" s="1375"/>
      <c r="Q173" s="1054"/>
      <c r="R173" s="476"/>
      <c r="S173" s="379"/>
      <c r="T173" s="379"/>
      <c r="U173" s="379"/>
    </row>
    <row r="174" spans="1:21" ht="12.75" customHeight="1">
      <c r="A174" s="703"/>
      <c r="B174" s="375"/>
      <c r="C174" s="111" t="s">
        <v>1433</v>
      </c>
      <c r="D174" s="133"/>
      <c r="E174" s="112"/>
      <c r="F174" s="74"/>
      <c r="G174" s="112"/>
      <c r="H174" s="112"/>
      <c r="I174" s="380"/>
      <c r="J174" s="74"/>
      <c r="K174" s="759"/>
      <c r="L174" s="759"/>
      <c r="M174" s="759"/>
      <c r="N174" s="759"/>
      <c r="O174" s="759"/>
      <c r="P174" s="1379"/>
      <c r="Q174" s="1379"/>
      <c r="R174" s="409"/>
      <c r="S174" s="378"/>
      <c r="T174" s="378"/>
      <c r="U174" s="378"/>
    </row>
    <row r="175" spans="1:21" ht="12.75" customHeight="1">
      <c r="A175" s="703"/>
      <c r="B175" s="375"/>
      <c r="C175" s="111"/>
      <c r="D175" s="162"/>
      <c r="E175" s="112"/>
      <c r="F175" s="329" t="s">
        <v>1213</v>
      </c>
      <c r="G175" s="112"/>
      <c r="H175" s="112"/>
      <c r="I175" s="380"/>
      <c r="J175" s="593" t="s">
        <v>1202</v>
      </c>
      <c r="K175" s="759"/>
      <c r="L175" s="759"/>
      <c r="M175" s="759"/>
      <c r="N175" s="759"/>
      <c r="O175" s="759"/>
      <c r="P175" s="496"/>
      <c r="Q175" s="381"/>
    </row>
    <row r="176" spans="1:21" ht="12.75" customHeight="1">
      <c r="A176" s="703"/>
      <c r="B176" s="375"/>
      <c r="C176" s="111"/>
      <c r="D176" s="162"/>
      <c r="E176" s="112"/>
      <c r="F176" s="311" t="s">
        <v>2034</v>
      </c>
      <c r="G176" s="329"/>
      <c r="H176" s="329"/>
      <c r="I176" s="593"/>
      <c r="J176" s="366" t="s">
        <v>40</v>
      </c>
      <c r="K176" s="759"/>
      <c r="L176" s="759"/>
      <c r="M176" s="759"/>
      <c r="N176" s="759"/>
      <c r="O176" s="759"/>
      <c r="P176" s="755"/>
      <c r="Q176" s="194"/>
    </row>
    <row r="177" spans="1:21" ht="12.75" customHeight="1">
      <c r="A177" s="703"/>
      <c r="B177" s="375"/>
      <c r="C177" s="111"/>
      <c r="D177" s="162"/>
      <c r="E177" s="112"/>
      <c r="F177" s="329" t="s">
        <v>1205</v>
      </c>
      <c r="G177" s="329"/>
      <c r="H177" s="329"/>
      <c r="I177" s="366"/>
      <c r="J177" s="366" t="s">
        <v>1206</v>
      </c>
      <c r="K177" s="759"/>
      <c r="L177" s="759"/>
      <c r="M177" s="759"/>
      <c r="N177" s="759"/>
      <c r="O177" s="759"/>
      <c r="P177" s="759"/>
      <c r="Q177" s="188"/>
    </row>
    <row r="178" spans="1:21" ht="12.75" customHeight="1">
      <c r="A178" s="703"/>
      <c r="B178" s="375"/>
      <c r="C178" s="111"/>
      <c r="D178" s="162"/>
      <c r="E178" s="112"/>
      <c r="F178" s="329" t="s">
        <v>41</v>
      </c>
      <c r="G178" s="329"/>
      <c r="H178" s="329"/>
      <c r="I178" s="366"/>
      <c r="J178" s="366" t="s">
        <v>862</v>
      </c>
      <c r="K178" s="759"/>
      <c r="L178" s="759"/>
      <c r="M178" s="759"/>
      <c r="N178" s="759"/>
      <c r="O178" s="759"/>
      <c r="P178" s="759"/>
      <c r="Q178" s="188"/>
    </row>
    <row r="179" spans="1:21" ht="12.75" customHeight="1">
      <c r="A179" s="703"/>
      <c r="B179" s="375"/>
      <c r="C179" s="111"/>
      <c r="D179" s="162"/>
      <c r="E179" s="112"/>
      <c r="F179" s="329" t="s">
        <v>1207</v>
      </c>
      <c r="G179" s="329"/>
      <c r="H179" s="329"/>
      <c r="I179" s="366"/>
      <c r="J179" s="366" t="s">
        <v>863</v>
      </c>
      <c r="K179" s="759"/>
      <c r="L179" s="759"/>
      <c r="M179" s="759"/>
      <c r="N179" s="759"/>
      <c r="O179" s="759"/>
      <c r="P179" s="759"/>
      <c r="Q179" s="188"/>
    </row>
    <row r="180" spans="1:21" ht="12.75" customHeight="1">
      <c r="A180" s="703"/>
      <c r="B180" s="375"/>
      <c r="C180" s="111"/>
      <c r="D180" s="162"/>
      <c r="E180" s="112"/>
      <c r="F180" s="329"/>
      <c r="G180" s="329"/>
      <c r="H180" s="329"/>
      <c r="I180" s="366"/>
      <c r="J180" s="366"/>
      <c r="K180" s="759"/>
      <c r="L180" s="759"/>
      <c r="M180" s="759"/>
      <c r="N180" s="759"/>
      <c r="O180" s="759"/>
      <c r="P180" s="759"/>
      <c r="Q180" s="188"/>
    </row>
    <row r="181" spans="1:21" ht="17.25" customHeight="1">
      <c r="A181" s="375" t="s">
        <v>1334</v>
      </c>
      <c r="B181" s="68" t="s">
        <v>1334</v>
      </c>
      <c r="C181" s="404" t="str">
        <f t="shared" ref="C181" si="86">D181</f>
        <v>AVT-24UR4RB8</v>
      </c>
      <c r="D181" s="493" t="str">
        <f>VLOOKUP($A181,'КРАТКИЙ ПРАЙС СПЛИТЫ'!$A:$M,2,0)</f>
        <v>AVT-24UR4RB8</v>
      </c>
      <c r="E181" s="493">
        <f>VLOOKUP($A181,'КРАТКИЙ ПРАЙС СПЛИТЫ'!$A:$M,3,0)</f>
        <v>6.5</v>
      </c>
      <c r="F181" s="493">
        <f>VLOOKUP($A181,'КРАТКИЙ ПРАЙС СПЛИТЫ'!$A:$M,4,0)</f>
        <v>7.1</v>
      </c>
      <c r="G181" s="491" t="str">
        <f>VLOOKUP($A181,'КРАТКИЙ ПРАЙС СПЛИТЫ'!$A:$M,5,0)</f>
        <v>А++/А+</v>
      </c>
      <c r="H181" s="493" t="str">
        <f>VLOOKUP($A181,'КРАТКИЙ ПРАЙС СПЛИТЫ'!$A:$M,6,0)</f>
        <v>42/46/50</v>
      </c>
      <c r="I181" s="398">
        <f>VLOOKUP($A181,'КРАТКИЙ ПРАЙС СПЛИТЫ'!$A:$M,8,0)</f>
        <v>0</v>
      </c>
      <c r="J181" s="60">
        <f>VLOOKUP($A181,'КРАТКИЙ ПРАЙС СПЛИТЫ'!$A:$M,9,0)</f>
        <v>37</v>
      </c>
      <c r="K181" s="286">
        <f t="shared" ref="K181" si="87">N181</f>
        <v>79200</v>
      </c>
      <c r="L181" s="286">
        <f t="shared" ref="L181" si="88">O181</f>
        <v>67090</v>
      </c>
      <c r="M181" s="286">
        <f t="shared" ref="M181" si="89">P181</f>
        <v>44100</v>
      </c>
      <c r="N181" s="754">
        <f>VLOOKUP($A181,'КРАТКИЙ ПРАЙС СПЛИТЫ'!$A:$M,10,0)</f>
        <v>79200</v>
      </c>
      <c r="O181" s="754">
        <f>VLOOKUP($A181,'КРАТКИЙ ПРАЙС СПЛИТЫ'!$A:$M,11,0)</f>
        <v>67090</v>
      </c>
      <c r="P181" s="754">
        <f>VLOOKUP($A181,'КРАТКИЙ ПРАЙС СПЛИТЫ'!$A:$M,12,0)</f>
        <v>44100</v>
      </c>
      <c r="Q181" s="107">
        <f>P181*(1-1*'Скидка '!D$6)</f>
        <v>44100</v>
      </c>
      <c r="R181" s="379"/>
      <c r="S181" s="379"/>
      <c r="T181" s="379"/>
      <c r="U181" s="379"/>
    </row>
    <row r="182" spans="1:21" ht="14.25" customHeight="1">
      <c r="A182" s="68"/>
      <c r="B182" s="68"/>
      <c r="C182" s="681" t="s">
        <v>1677</v>
      </c>
      <c r="D182" s="687"/>
      <c r="E182" s="675"/>
      <c r="F182" s="675"/>
      <c r="G182" s="414"/>
      <c r="H182" s="675"/>
      <c r="I182" s="676"/>
      <c r="J182" s="679"/>
      <c r="K182" s="688"/>
      <c r="L182" s="688"/>
      <c r="M182" s="688"/>
      <c r="N182" s="756"/>
      <c r="O182" s="756"/>
      <c r="P182" s="152"/>
      <c r="Q182" s="107"/>
      <c r="R182" s="594"/>
      <c r="S182" s="470"/>
      <c r="T182" s="470"/>
      <c r="U182" s="470"/>
    </row>
    <row r="183" spans="1:21" ht="17.25" customHeight="1">
      <c r="A183" s="375" t="s">
        <v>2013</v>
      </c>
      <c r="B183" s="375" t="s">
        <v>2013</v>
      </c>
      <c r="C183" s="689" t="str">
        <f t="shared" ref="C183" si="90">D183</f>
        <v>AVT-24UR4RB8</v>
      </c>
      <c r="D183" s="690" t="str">
        <f>VLOOKUP($A183,'КРАТКИЙ ПРАЙС СПЛИТЫ'!$A:$M,2,0)</f>
        <v>AVT-24UR4RB8</v>
      </c>
      <c r="E183" s="690">
        <f>VLOOKUP($A183,'КРАТКИЙ ПРАЙС СПЛИТЫ'!$A:$M,3,0)</f>
        <v>6.5</v>
      </c>
      <c r="F183" s="690">
        <f>VLOOKUP($A183,'КРАТКИЙ ПРАЙС СПЛИТЫ'!$A:$M,4,0)</f>
        <v>7.1</v>
      </c>
      <c r="G183" s="691" t="str">
        <f>VLOOKUP($A183,'КРАТКИЙ ПРАЙС СПЛИТЫ'!$A:$M,5,0)</f>
        <v>А++/А+</v>
      </c>
      <c r="H183" s="690" t="str">
        <f>VLOOKUP($A183,'КРАТКИЙ ПРАЙС СПЛИТЫ'!$A:$M,6,0)</f>
        <v>42/46/50</v>
      </c>
      <c r="I183" s="692">
        <f>VLOOKUP($A183,'КРАТКИЙ ПРАЙС СПЛИТЫ'!$A:$M,8,0)</f>
        <v>0</v>
      </c>
      <c r="J183" s="693">
        <f>VLOOKUP($A183,'КРАТКИЙ ПРАЙС СПЛИТЫ'!$A:$M,9,0)</f>
        <v>37</v>
      </c>
      <c r="K183" s="694">
        <f t="shared" ref="K183" si="91">N183</f>
        <v>81400</v>
      </c>
      <c r="L183" s="694">
        <f>O183</f>
        <v>68990</v>
      </c>
      <c r="M183" s="694">
        <f>P183</f>
        <v>45300</v>
      </c>
      <c r="N183" s="705">
        <f>VLOOKUP($A183,'КРАТКИЙ ПРАЙС СПЛИТЫ'!$A:$M,10,0)</f>
        <v>81400</v>
      </c>
      <c r="O183" s="705">
        <f>VLOOKUP($A183,'КРАТКИЙ ПРАЙС СПЛИТЫ'!$A:$M,11,0)</f>
        <v>68990</v>
      </c>
      <c r="P183" s="705">
        <f>VLOOKUP($A183,'КРАТКИЙ ПРАЙС СПЛИТЫ'!$A:$M,12,0)</f>
        <v>45300</v>
      </c>
      <c r="Q183" s="107">
        <f>P183*(1-1*'Скидка '!D$6)</f>
        <v>45300</v>
      </c>
      <c r="R183" s="379"/>
      <c r="S183" s="379"/>
      <c r="T183" s="379"/>
      <c r="U183" s="379"/>
    </row>
    <row r="184" spans="1:21" ht="22.5" customHeight="1">
      <c r="A184" s="374"/>
      <c r="B184" s="703"/>
      <c r="C184" s="198" t="s">
        <v>699</v>
      </c>
      <c r="D184" s="157"/>
      <c r="E184" s="158"/>
      <c r="F184" s="159"/>
      <c r="G184" s="158"/>
      <c r="H184" s="158"/>
      <c r="I184" s="158"/>
      <c r="J184" s="160"/>
      <c r="K184" s="160"/>
      <c r="L184" s="160"/>
      <c r="M184" s="160"/>
      <c r="N184" s="742"/>
      <c r="O184" s="742"/>
      <c r="P184" s="742"/>
      <c r="Q184" s="199"/>
    </row>
    <row r="185" spans="1:21" ht="29.25" customHeight="1">
      <c r="A185" s="696"/>
      <c r="B185" s="697"/>
      <c r="C185" s="92" t="s">
        <v>815</v>
      </c>
      <c r="D185" s="499"/>
      <c r="E185" s="73"/>
      <c r="F185" s="127"/>
      <c r="G185" s="130"/>
      <c r="H185" s="99"/>
      <c r="I185" s="99"/>
      <c r="J185" s="106"/>
      <c r="K185" s="743"/>
      <c r="L185" s="743"/>
      <c r="M185" s="743"/>
      <c r="N185" s="744"/>
      <c r="O185" s="745"/>
      <c r="P185" s="751"/>
      <c r="Q185" s="80"/>
      <c r="R185" s="494"/>
      <c r="S185" s="379"/>
      <c r="T185" s="379"/>
      <c r="U185" s="379"/>
    </row>
    <row r="186" spans="1:21" ht="29.25" customHeight="1">
      <c r="A186" s="696"/>
      <c r="B186" s="697"/>
      <c r="C186" s="94"/>
      <c r="D186" s="75"/>
      <c r="E186" s="73"/>
      <c r="F186" s="1367" t="s">
        <v>2038</v>
      </c>
      <c r="G186" s="1367"/>
      <c r="H186" s="1367"/>
      <c r="I186" s="319"/>
      <c r="J186" s="1367" t="s">
        <v>2041</v>
      </c>
      <c r="K186" s="1367"/>
      <c r="L186" s="1367"/>
      <c r="M186" s="1367"/>
      <c r="N186" s="1367"/>
      <c r="O186" s="1367"/>
      <c r="P186" s="1367"/>
      <c r="Q186" s="1368"/>
      <c r="R186" s="494"/>
      <c r="S186" s="379"/>
      <c r="T186" s="379"/>
      <c r="U186" s="379"/>
    </row>
    <row r="187" spans="1:21" ht="29.25" customHeight="1">
      <c r="A187" s="696"/>
      <c r="B187" s="697"/>
      <c r="C187" s="94"/>
      <c r="D187" s="75"/>
      <c r="E187" s="73"/>
      <c r="F187" s="1367" t="s">
        <v>2039</v>
      </c>
      <c r="G187" s="1367"/>
      <c r="H187" s="1367"/>
      <c r="I187" s="320"/>
      <c r="J187" s="1367" t="s">
        <v>2045</v>
      </c>
      <c r="K187" s="1367"/>
      <c r="L187" s="1367"/>
      <c r="M187" s="1367"/>
      <c r="N187" s="1367"/>
      <c r="O187" s="1367"/>
      <c r="P187" s="1367"/>
      <c r="Q187" s="1368"/>
      <c r="R187" s="494"/>
      <c r="S187" s="379"/>
      <c r="T187" s="379"/>
      <c r="U187" s="379"/>
    </row>
    <row r="188" spans="1:21" ht="29.25" customHeight="1">
      <c r="A188" s="696"/>
      <c r="B188" s="697"/>
      <c r="C188" s="95"/>
      <c r="D188" s="78"/>
      <c r="E188" s="131"/>
      <c r="F188" s="1367" t="s">
        <v>2042</v>
      </c>
      <c r="G188" s="1367"/>
      <c r="H188" s="1367"/>
      <c r="I188" s="321"/>
      <c r="J188" s="1367" t="s">
        <v>2040</v>
      </c>
      <c r="K188" s="1367"/>
      <c r="L188" s="1367"/>
      <c r="M188" s="1367"/>
      <c r="N188" s="1367"/>
      <c r="O188" s="1367"/>
      <c r="P188" s="1367"/>
      <c r="Q188" s="1368"/>
      <c r="R188" s="494"/>
      <c r="S188" s="379"/>
      <c r="T188" s="379"/>
      <c r="U188" s="379"/>
    </row>
    <row r="189" spans="1:21" ht="29.25" customHeight="1">
      <c r="A189" s="696"/>
      <c r="B189" s="697"/>
      <c r="C189" s="95"/>
      <c r="D189" s="78"/>
      <c r="E189" s="131"/>
      <c r="F189" s="1367" t="s">
        <v>2043</v>
      </c>
      <c r="G189" s="1367"/>
      <c r="H189" s="1367"/>
      <c r="I189" s="320"/>
      <c r="J189" s="1367" t="s">
        <v>2046</v>
      </c>
      <c r="K189" s="1367"/>
      <c r="L189" s="1367"/>
      <c r="M189" s="1367"/>
      <c r="N189" s="1367"/>
      <c r="O189" s="1367"/>
      <c r="P189" s="1367"/>
      <c r="Q189" s="1368"/>
      <c r="R189" s="494"/>
      <c r="S189" s="379"/>
      <c r="T189" s="379"/>
      <c r="U189" s="379"/>
    </row>
    <row r="190" spans="1:21" ht="29.25" customHeight="1">
      <c r="A190" s="375"/>
      <c r="B190" s="68"/>
      <c r="C190" s="96"/>
      <c r="D190" s="81"/>
      <c r="E190" s="120"/>
      <c r="F190" s="1367" t="s">
        <v>2044</v>
      </c>
      <c r="G190" s="1367"/>
      <c r="H190" s="1367"/>
      <c r="I190" s="320"/>
      <c r="J190" s="1372"/>
      <c r="K190" s="1372"/>
      <c r="L190" s="1372"/>
      <c r="M190" s="752"/>
      <c r="N190" s="753"/>
      <c r="O190" s="753"/>
      <c r="P190" s="753"/>
      <c r="Q190" s="85"/>
      <c r="R190" s="494"/>
      <c r="S190" s="379"/>
      <c r="T190" s="379"/>
      <c r="U190" s="379"/>
    </row>
    <row r="191" spans="1:21" ht="14.25" customHeight="1">
      <c r="A191" s="375" t="s">
        <v>224</v>
      </c>
      <c r="B191" s="68" t="s">
        <v>224</v>
      </c>
      <c r="C191" s="404" t="str">
        <f t="shared" ref="C191:C193" si="92">D191</f>
        <v>AMW-42U4SE</v>
      </c>
      <c r="D191" s="493" t="s">
        <v>22</v>
      </c>
      <c r="E191" s="493" t="str">
        <f>VLOOKUP($A191,'КРАТКИЙ ПРАЙС СПЛИТЫ'!$A:$M,3,0)</f>
        <v>12,5(3,8-13,5)</v>
      </c>
      <c r="F191" s="493" t="str">
        <f>VLOOKUP($A191,'КРАТКИЙ ПРАЙС СПЛИТЫ'!$A:$M,4,0)</f>
        <v>14,5(3,8-15,0)</v>
      </c>
      <c r="G191" s="491" t="str">
        <f>VLOOKUP($A191,'КРАТКИЙ ПРАЙС СПЛИТЫ'!$A:$M,5,0)</f>
        <v>А/А</v>
      </c>
      <c r="H191" s="493">
        <f>VLOOKUP($A191,'КРАТКИЙ ПРАЙС СПЛИТЫ'!$A:$M,6,0)</f>
        <v>59</v>
      </c>
      <c r="I191" s="398" t="str">
        <f>VLOOKUP($A191,'КРАТКИЙ ПРАЙС СПЛИТЫ'!$A:$M,8,0)</f>
        <v>950×1050×340</v>
      </c>
      <c r="J191" s="60">
        <f>VLOOKUP($A191,'КРАТКИЙ ПРАЙС СПЛИТЫ'!$A:$M,9,0)</f>
        <v>82</v>
      </c>
      <c r="K191" s="286">
        <f t="shared" ref="K191:K193" si="93">N191</f>
        <v>198600</v>
      </c>
      <c r="L191" s="286">
        <f t="shared" ref="L191:L193" si="94">O191</f>
        <v>168290</v>
      </c>
      <c r="M191" s="286">
        <f t="shared" ref="M191:M193" si="95">P191</f>
        <v>128400</v>
      </c>
      <c r="N191" s="754">
        <f>VLOOKUP($A191,'КРАТКИЙ ПРАЙС СПЛИТЫ'!$A:$M,10,0)</f>
        <v>198600</v>
      </c>
      <c r="O191" s="754">
        <f>VLOOKUP($A191,'КРАТКИЙ ПРАЙС СПЛИТЫ'!$A:$M,11,0)</f>
        <v>168290</v>
      </c>
      <c r="P191" s="754">
        <f>VLOOKUP($A191,'КРАТКИЙ ПРАЙС СПЛИТЫ'!$A:$M,12,0)</f>
        <v>128400</v>
      </c>
      <c r="Q191" s="107">
        <f>P191*(1-1*'Скидка '!D$6)</f>
        <v>128400</v>
      </c>
      <c r="R191" s="1383" t="s">
        <v>865</v>
      </c>
      <c r="S191" s="1384"/>
      <c r="T191" s="1384"/>
      <c r="U191" s="1384"/>
    </row>
    <row r="192" spans="1:21" ht="14.25" customHeight="1">
      <c r="A192" s="375" t="s">
        <v>225</v>
      </c>
      <c r="B192" s="68" t="s">
        <v>225</v>
      </c>
      <c r="C192" s="404" t="str">
        <f t="shared" si="92"/>
        <v>AMW-60U6SP</v>
      </c>
      <c r="D192" s="493" t="s">
        <v>56</v>
      </c>
      <c r="E192" s="493">
        <f>VLOOKUP($A192,'КРАТКИЙ ПРАЙС СПЛИТЫ'!$A:$M,3,0)</f>
        <v>16</v>
      </c>
      <c r="F192" s="493">
        <f>VLOOKUP($A192,'КРАТКИЙ ПРАЙС СПЛИТЫ'!$A:$M,4,0)</f>
        <v>18</v>
      </c>
      <c r="G192" s="491" t="str">
        <f>VLOOKUP($A192,'КРАТКИЙ ПРАЙС СПЛИТЫ'!$A:$M,5,0)</f>
        <v>C/B</v>
      </c>
      <c r="H192" s="493">
        <f>VLOOKUP($A192,'КРАТКИЙ ПРАЙС СПЛИТЫ'!$A:$M,6,0)</f>
        <v>60</v>
      </c>
      <c r="I192" s="398" t="str">
        <f>VLOOKUP($A192,'КРАТКИЙ ПРАЙС СПЛИТЫ'!$A:$M,8,0)</f>
        <v>950×1386×340</v>
      </c>
      <c r="J192" s="60">
        <f>VLOOKUP($A192,'КРАТКИЙ ПРАЙС СПЛИТЫ'!$A:$M,9,0)</f>
        <v>108</v>
      </c>
      <c r="K192" s="286">
        <f t="shared" si="93"/>
        <v>220600</v>
      </c>
      <c r="L192" s="286">
        <f t="shared" si="94"/>
        <v>186990</v>
      </c>
      <c r="M192" s="286">
        <f t="shared" si="95"/>
        <v>141900</v>
      </c>
      <c r="N192" s="754">
        <f>VLOOKUP($A192,'КРАТКИЙ ПРАЙС СПЛИТЫ'!$A:$M,10,0)</f>
        <v>220600</v>
      </c>
      <c r="O192" s="754">
        <f>VLOOKUP($A192,'КРАТКИЙ ПРАЙС СПЛИТЫ'!$A:$M,11,0)</f>
        <v>186990</v>
      </c>
      <c r="P192" s="754">
        <f>VLOOKUP($A192,'КРАТКИЙ ПРАЙС СПЛИТЫ'!$A:$M,12,0)</f>
        <v>141900</v>
      </c>
      <c r="Q192" s="107">
        <f>P192*(1-1*'Скидка '!D$6)</f>
        <v>141900</v>
      </c>
      <c r="R192" s="494" t="s">
        <v>865</v>
      </c>
      <c r="S192" s="470"/>
      <c r="T192" s="470"/>
      <c r="U192" s="470"/>
    </row>
    <row r="193" spans="1:21" ht="14.25" customHeight="1">
      <c r="A193" s="375" t="s">
        <v>226</v>
      </c>
      <c r="B193" s="68" t="s">
        <v>226</v>
      </c>
      <c r="C193" s="404" t="str">
        <f t="shared" si="92"/>
        <v>F15E(Е)</v>
      </c>
      <c r="D193" s="493" t="s">
        <v>1273</v>
      </c>
      <c r="E193" s="493" t="str">
        <f>VLOOKUP($A193,'КРАТКИЙ ПРАЙС СПЛИТЫ'!$A:$M,3,0)</f>
        <v>7,0(1,9-7,8)</v>
      </c>
      <c r="F193" s="493" t="str">
        <f>VLOOKUP($A193,'КРАТКИЙ ПРАЙС СПЛИТЫ'!$A:$M,4,0)</f>
        <v>7,8(1,7-9,4)</v>
      </c>
      <c r="G193" s="491" t="str">
        <f>VLOOKUP($A193,'КРАТКИЙ ПРАЙС СПЛИТЫ'!$A:$M,5,0)</f>
        <v>А/А</v>
      </c>
      <c r="H193" s="493">
        <f>VLOOKUP($A193,'КРАТКИЙ ПРАЙС СПЛИТЫ'!$A:$M,6,0)</f>
        <v>0</v>
      </c>
      <c r="I193" s="398" t="str">
        <f>VLOOKUP($A193,'КРАТКИЙ ПРАЙС СПЛИТЫ'!$A:$M,8,0)</f>
        <v>400×265×160</v>
      </c>
      <c r="J193" s="60">
        <f>VLOOKUP($A193,'КРАТКИЙ ПРАЙС СПЛИТЫ'!$A:$M,9,0)</f>
        <v>7.4</v>
      </c>
      <c r="K193" s="286">
        <f t="shared" si="93"/>
        <v>27200</v>
      </c>
      <c r="L193" s="286">
        <f t="shared" si="94"/>
        <v>24090</v>
      </c>
      <c r="M193" s="286">
        <f t="shared" si="95"/>
        <v>18400</v>
      </c>
      <c r="N193" s="754">
        <f>VLOOKUP($A193,'КРАТКИЙ ПРАЙС СПЛИТЫ'!$A:$M,10,0)</f>
        <v>27200</v>
      </c>
      <c r="O193" s="754">
        <f>VLOOKUP($A193,'КРАТКИЙ ПРАЙС СПЛИТЫ'!$A:$M,11,0)</f>
        <v>24090</v>
      </c>
      <c r="P193" s="754">
        <f>VLOOKUP($A193,'КРАТКИЙ ПРАЙС СПЛИТЫ'!$A:$M,12,0)</f>
        <v>18400</v>
      </c>
      <c r="Q193" s="107">
        <f>P193*(1-1*'Скидка '!D$6)</f>
        <v>18400</v>
      </c>
      <c r="R193" s="494"/>
      <c r="S193" s="470"/>
      <c r="T193" s="470"/>
      <c r="U193" s="470"/>
    </row>
    <row r="194" spans="1:21" ht="15.75" customHeight="1">
      <c r="A194" s="703"/>
      <c r="B194" s="703"/>
      <c r="C194" s="111" t="s">
        <v>2087</v>
      </c>
      <c r="D194" s="363"/>
      <c r="E194" s="189"/>
      <c r="F194" s="189"/>
      <c r="G194" s="190"/>
      <c r="H194" s="189"/>
      <c r="I194" s="191"/>
      <c r="J194" s="192"/>
      <c r="K194" s="193"/>
      <c r="L194" s="193"/>
      <c r="M194" s="193"/>
      <c r="N194" s="755"/>
      <c r="O194" s="755"/>
      <c r="P194" s="755"/>
      <c r="Q194" s="194"/>
      <c r="R194" s="494"/>
      <c r="S194" s="379"/>
      <c r="T194" s="379"/>
      <c r="U194" s="379"/>
    </row>
    <row r="195" spans="1:21" ht="15.75" customHeight="1">
      <c r="A195" s="703"/>
      <c r="B195" s="703"/>
      <c r="C195" s="111"/>
      <c r="D195" s="363"/>
      <c r="E195" s="189"/>
      <c r="F195" s="189"/>
      <c r="G195" s="190"/>
      <c r="H195" s="189"/>
      <c r="I195" s="191"/>
      <c r="J195" s="192"/>
      <c r="K195" s="193"/>
      <c r="L195" s="193"/>
      <c r="M195" s="193"/>
      <c r="N195" s="755"/>
      <c r="O195" s="755"/>
      <c r="P195" s="755"/>
      <c r="Q195" s="194"/>
    </row>
    <row r="196" spans="1:21" ht="15.75" customHeight="1">
      <c r="A196" s="703"/>
      <c r="B196" s="703"/>
      <c r="C196" s="111"/>
      <c r="D196" s="363"/>
      <c r="E196" s="189"/>
      <c r="F196" s="311" t="s">
        <v>808</v>
      </c>
      <c r="G196" s="327"/>
      <c r="H196" s="326"/>
      <c r="I196" s="328" t="s">
        <v>843</v>
      </c>
      <c r="J196" s="192"/>
      <c r="K196" s="193"/>
      <c r="L196" s="193"/>
      <c r="M196" s="193"/>
      <c r="N196" s="755"/>
      <c r="O196" s="755"/>
      <c r="P196" s="755"/>
      <c r="Q196" s="194"/>
      <c r="U196" s="841"/>
    </row>
    <row r="197" spans="1:21" ht="15.75" customHeight="1">
      <c r="A197" s="703"/>
      <c r="B197" s="703"/>
      <c r="C197" s="111"/>
      <c r="D197" s="363"/>
      <c r="E197" s="189"/>
      <c r="F197" s="311" t="s">
        <v>66</v>
      </c>
      <c r="G197" s="327"/>
      <c r="H197" s="326"/>
      <c r="I197" s="328" t="s">
        <v>61</v>
      </c>
      <c r="J197" s="192"/>
      <c r="K197" s="193"/>
      <c r="L197" s="193"/>
      <c r="M197" s="193"/>
      <c r="N197" s="755"/>
      <c r="O197" s="755"/>
      <c r="P197" s="755"/>
      <c r="Q197" s="194"/>
      <c r="U197" s="841"/>
    </row>
    <row r="198" spans="1:21" ht="15.75" customHeight="1">
      <c r="A198" s="703"/>
      <c r="B198" s="703"/>
      <c r="C198" s="111"/>
      <c r="D198" s="363"/>
      <c r="E198" s="189"/>
      <c r="F198" s="311" t="s">
        <v>761</v>
      </c>
      <c r="G198" s="327"/>
      <c r="H198" s="326"/>
      <c r="I198" s="328"/>
      <c r="J198" s="192"/>
      <c r="K198" s="193"/>
      <c r="L198" s="193"/>
      <c r="M198" s="193"/>
      <c r="N198" s="755"/>
      <c r="O198" s="755"/>
      <c r="P198" s="82" t="s">
        <v>2104</v>
      </c>
      <c r="Q198" s="194"/>
      <c r="U198" s="841"/>
    </row>
    <row r="199" spans="1:21" ht="15.75" customHeight="1">
      <c r="A199" s="703"/>
      <c r="B199" s="703"/>
      <c r="C199" s="111"/>
      <c r="D199" s="363"/>
      <c r="E199" s="189"/>
      <c r="F199" s="311" t="s">
        <v>736</v>
      </c>
      <c r="G199" s="190"/>
      <c r="H199" s="189"/>
      <c r="I199" s="328"/>
      <c r="J199" s="192"/>
      <c r="K199" s="193"/>
      <c r="L199" s="193"/>
      <c r="M199" s="193"/>
      <c r="N199" s="755"/>
      <c r="O199" s="755"/>
      <c r="P199" s="755"/>
      <c r="Q199" s="194"/>
      <c r="U199" s="841"/>
    </row>
    <row r="200" spans="1:21" ht="15.75" customHeight="1">
      <c r="A200" s="703"/>
      <c r="B200" s="703"/>
      <c r="C200" s="111"/>
      <c r="D200" s="363"/>
      <c r="E200" s="189"/>
      <c r="F200" s="189"/>
      <c r="G200" s="190"/>
      <c r="H200" s="189"/>
      <c r="I200" s="191"/>
      <c r="J200" s="192"/>
      <c r="K200" s="193"/>
      <c r="L200" s="193"/>
      <c r="M200" s="193"/>
      <c r="N200" s="755"/>
      <c r="O200" s="755"/>
      <c r="P200" s="755"/>
      <c r="Q200" s="194"/>
      <c r="U200"/>
    </row>
    <row r="201" spans="1:21" ht="14.25" customHeight="1">
      <c r="A201" s="375" t="s">
        <v>2079</v>
      </c>
      <c r="B201" s="375" t="s">
        <v>2079</v>
      </c>
      <c r="C201" s="404" t="str">
        <f t="shared" ref="C201:C202" si="96">D201</f>
        <v>AMS-09UR4SVETG67(R)</v>
      </c>
      <c r="D201" s="493" t="s">
        <v>344</v>
      </c>
      <c r="E201" s="493">
        <f>VLOOKUP($A201,'КРАТКИЙ ПРАЙС СПЛИТЫ'!$A:$M,3,0)</f>
        <v>2.6</v>
      </c>
      <c r="F201" s="493">
        <f>VLOOKUP($A201,'КРАТКИЙ ПРАЙС СПЛИТЫ'!$A:$M,4,0)</f>
        <v>2.8</v>
      </c>
      <c r="G201" s="491" t="str">
        <f>VLOOKUP($A201,'КРАТКИЙ ПРАЙС СПЛИТЫ'!$A:$M,5,0)</f>
        <v>А/А</v>
      </c>
      <c r="H201" s="493" t="str">
        <f>VLOOKUP($A201,'КРАТКИЙ ПРАЙС СПЛИТЫ'!$A:$M,6,0)</f>
        <v>22/29/30/32/34/35/38</v>
      </c>
      <c r="I201" s="398" t="str">
        <f>VLOOKUP($A201,'КРАТКИЙ ПРАЙС СПЛИТЫ'!$A:$M,7,0)</f>
        <v>950x272x207</v>
      </c>
      <c r="J201" s="60">
        <f>VLOOKUP($A201,'КРАТКИЙ ПРАЙС СПЛИТЫ'!$A:$M,9,0)</f>
        <v>8.5</v>
      </c>
      <c r="K201" s="286">
        <f t="shared" ref="K201:K202" si="97">N201</f>
        <v>23800</v>
      </c>
      <c r="L201" s="286">
        <f t="shared" ref="L201:L202" si="98">O201</f>
        <v>20190</v>
      </c>
      <c r="M201" s="286">
        <f t="shared" ref="M201:M202" si="99">P201</f>
        <v>15200</v>
      </c>
      <c r="N201" s="754">
        <f>VLOOKUP($A201,'КРАТКИЙ ПРАЙС СПЛИТЫ'!$A:$M,10,0)</f>
        <v>23800</v>
      </c>
      <c r="O201" s="754">
        <f>VLOOKUP($A201,'КРАТКИЙ ПРАЙС СПЛИТЫ'!$A:$M,11,0)</f>
        <v>20190</v>
      </c>
      <c r="P201" s="754">
        <f>VLOOKUP($A201,'КРАТКИЙ ПРАЙС СПЛИТЫ'!$A:$M,12,0)</f>
        <v>15200</v>
      </c>
      <c r="Q201" s="107">
        <f>P201*(1-1*'Скидка '!D$6)</f>
        <v>15200</v>
      </c>
      <c r="R201" s="1383"/>
      <c r="S201" s="470"/>
      <c r="T201" s="470"/>
      <c r="U201"/>
    </row>
    <row r="202" spans="1:21" ht="14.25" customHeight="1">
      <c r="A202" s="375" t="s">
        <v>2080</v>
      </c>
      <c r="B202" s="375" t="s">
        <v>2080</v>
      </c>
      <c r="C202" s="404" t="str">
        <f t="shared" si="96"/>
        <v>AMS-12UR4SVETG67(R)</v>
      </c>
      <c r="D202" s="493" t="s">
        <v>345</v>
      </c>
      <c r="E202" s="493">
        <f>VLOOKUP($A202,'КРАТКИЙ ПРАЙС СПЛИТЫ'!$A:$M,3,0)</f>
        <v>3.5</v>
      </c>
      <c r="F202" s="493">
        <f>VLOOKUP($A202,'КРАТКИЙ ПРАЙС СПЛИТЫ'!$A:$M,4,0)</f>
        <v>3.9</v>
      </c>
      <c r="G202" s="491" t="str">
        <f>VLOOKUP($A202,'КРАТКИЙ ПРАЙС СПЛИТЫ'!$A:$M,5,0)</f>
        <v>А/А</v>
      </c>
      <c r="H202" s="493" t="str">
        <f>VLOOKUP($A202,'КРАТКИЙ ПРАЙС СПЛИТЫ'!$A:$M,6,0)</f>
        <v>23/30/32/33,5/35/37,5/39</v>
      </c>
      <c r="I202" s="398" t="s">
        <v>63</v>
      </c>
      <c r="J202" s="60">
        <f>VLOOKUP($A202,'КРАТКИЙ ПРАЙС СПЛИТЫ'!$A:$M,9,0)</f>
        <v>8.5</v>
      </c>
      <c r="K202" s="286">
        <f t="shared" si="97"/>
        <v>24700</v>
      </c>
      <c r="L202" s="286">
        <f t="shared" si="98"/>
        <v>20890</v>
      </c>
      <c r="M202" s="286">
        <f t="shared" si="99"/>
        <v>15700</v>
      </c>
      <c r="N202" s="754">
        <f>VLOOKUP($A202,'КРАТКИЙ ПРАЙС СПЛИТЫ'!$A:$M,10,0)</f>
        <v>24700</v>
      </c>
      <c r="O202" s="754">
        <f>VLOOKUP($A202,'КРАТКИЙ ПРАЙС СПЛИТЫ'!$A:$M,11,0)</f>
        <v>20890</v>
      </c>
      <c r="P202" s="754">
        <f>VLOOKUP($A202,'КРАТКИЙ ПРАЙС СПЛИТЫ'!$A:$M,12,0)</f>
        <v>15700</v>
      </c>
      <c r="Q202" s="107">
        <f>P202*(1-1*'Скидка '!D$6)</f>
        <v>15700</v>
      </c>
      <c r="R202" s="1383"/>
      <c r="S202" s="470"/>
      <c r="T202" s="470"/>
      <c r="U202"/>
    </row>
    <row r="203" spans="1:21" ht="15.75" customHeight="1">
      <c r="A203" s="703"/>
      <c r="B203" s="703"/>
      <c r="C203" s="111" t="s">
        <v>2088</v>
      </c>
      <c r="D203" s="363"/>
      <c r="E203" s="189"/>
      <c r="F203" s="189"/>
      <c r="G203" s="190"/>
      <c r="H203" s="189"/>
      <c r="I203" s="191"/>
      <c r="J203" s="192"/>
      <c r="K203" s="193"/>
      <c r="L203" s="193"/>
      <c r="M203" s="193"/>
      <c r="N203" s="755"/>
      <c r="O203" s="755"/>
      <c r="P203" s="755"/>
      <c r="Q203" s="194"/>
      <c r="R203" s="494"/>
      <c r="S203" s="379"/>
      <c r="T203" s="379"/>
      <c r="U203"/>
    </row>
    <row r="204" spans="1:21" ht="15.75" customHeight="1">
      <c r="A204" s="703"/>
      <c r="B204" s="703"/>
      <c r="C204" s="111"/>
      <c r="D204" s="363"/>
      <c r="E204" s="189"/>
      <c r="F204" s="189"/>
      <c r="G204" s="190"/>
      <c r="H204" s="189"/>
      <c r="I204" s="191"/>
      <c r="J204" s="192"/>
      <c r="K204" s="193"/>
      <c r="L204" s="193"/>
      <c r="M204" s="193"/>
      <c r="N204" s="755"/>
      <c r="O204" s="755"/>
      <c r="P204" s="755"/>
      <c r="Q204" s="194"/>
      <c r="R204" s="494"/>
      <c r="S204" s="379"/>
      <c r="T204" s="379"/>
      <c r="U204"/>
    </row>
    <row r="205" spans="1:21" ht="15.75" customHeight="1">
      <c r="A205" s="703"/>
      <c r="B205" s="703"/>
      <c r="C205" s="111"/>
      <c r="D205" s="363"/>
      <c r="E205" s="189"/>
      <c r="F205" s="311" t="s">
        <v>808</v>
      </c>
      <c r="G205" s="190"/>
      <c r="H205" s="189"/>
      <c r="I205" s="328" t="s">
        <v>843</v>
      </c>
      <c r="J205" s="192"/>
      <c r="K205" s="193"/>
      <c r="L205" s="193"/>
      <c r="M205" s="193"/>
      <c r="N205" s="755"/>
      <c r="O205" s="755"/>
      <c r="P205" s="755"/>
      <c r="Q205" s="194"/>
      <c r="U205"/>
    </row>
    <row r="206" spans="1:21" ht="15.75" customHeight="1">
      <c r="A206" s="703"/>
      <c r="B206" s="703"/>
      <c r="C206" s="111"/>
      <c r="D206" s="363"/>
      <c r="E206" s="189"/>
      <c r="F206" s="311" t="s">
        <v>66</v>
      </c>
      <c r="G206" s="327"/>
      <c r="H206" s="326"/>
      <c r="I206" s="328" t="s">
        <v>61</v>
      </c>
      <c r="J206" s="192"/>
      <c r="K206" s="193"/>
      <c r="L206" s="193"/>
      <c r="M206" s="193"/>
      <c r="N206" s="755"/>
      <c r="O206" s="755"/>
      <c r="P206" s="82" t="s">
        <v>2104</v>
      </c>
      <c r="Q206" s="194"/>
      <c r="U206"/>
    </row>
    <row r="207" spans="1:21" ht="15.75" customHeight="1">
      <c r="A207" s="703"/>
      <c r="B207" s="703"/>
      <c r="C207" s="111"/>
      <c r="D207" s="363"/>
      <c r="E207" s="189"/>
      <c r="F207" s="311" t="s">
        <v>761</v>
      </c>
      <c r="G207" s="327"/>
      <c r="H207" s="326"/>
      <c r="I207" s="328"/>
      <c r="J207" s="192"/>
      <c r="K207" s="193"/>
      <c r="L207" s="193"/>
      <c r="M207" s="193"/>
      <c r="N207" s="755"/>
      <c r="O207" s="755"/>
      <c r="P207" s="755"/>
      <c r="Q207" s="194"/>
      <c r="U207"/>
    </row>
    <row r="208" spans="1:21" ht="15.75" customHeight="1">
      <c r="A208" s="703"/>
      <c r="B208" s="703"/>
      <c r="C208" s="111"/>
      <c r="D208" s="363"/>
      <c r="E208" s="189"/>
      <c r="F208" s="311" t="s">
        <v>736</v>
      </c>
      <c r="G208" s="327"/>
      <c r="H208" s="326"/>
      <c r="I208" s="328"/>
      <c r="J208" s="192"/>
      <c r="K208" s="193"/>
      <c r="L208" s="193"/>
      <c r="M208" s="193"/>
      <c r="N208" s="755"/>
      <c r="O208" s="755"/>
      <c r="P208" s="755"/>
      <c r="Q208" s="194"/>
      <c r="U208"/>
    </row>
    <row r="209" spans="1:21" ht="15.75" customHeight="1">
      <c r="A209" s="703"/>
      <c r="B209" s="703"/>
      <c r="C209" s="111"/>
      <c r="D209" s="363"/>
      <c r="E209" s="189"/>
      <c r="F209" s="311"/>
      <c r="G209" s="190"/>
      <c r="H209" s="189"/>
      <c r="I209" s="328"/>
      <c r="J209" s="192"/>
      <c r="K209" s="193"/>
      <c r="L209" s="193"/>
      <c r="M209" s="193"/>
      <c r="N209" s="755"/>
      <c r="O209" s="755"/>
      <c r="P209" s="755"/>
      <c r="Q209" s="194"/>
      <c r="U209"/>
    </row>
    <row r="210" spans="1:21" ht="14.25" customHeight="1">
      <c r="A210" s="375" t="s">
        <v>2081</v>
      </c>
      <c r="B210" s="375" t="s">
        <v>2081</v>
      </c>
      <c r="C210" s="472" t="s">
        <v>1522</v>
      </c>
      <c r="D210" s="473" t="s">
        <v>1522</v>
      </c>
      <c r="E210" s="493">
        <f>VLOOKUP($A210,'КРАТКИЙ ПРАЙС СПЛИТЫ'!$A:$M,3,0)</f>
        <v>2.6</v>
      </c>
      <c r="F210" s="493">
        <f>VLOOKUP($A210,'КРАТКИЙ ПРАЙС СПЛИТЫ'!$A:$M,4,0)</f>
        <v>2.8</v>
      </c>
      <c r="G210" s="491" t="str">
        <f>VLOOKUP($A210,'КРАТКИЙ ПРАЙС СПЛИТЫ'!$A:$M,5,0)</f>
        <v>А/А</v>
      </c>
      <c r="H210" s="493" t="str">
        <f>VLOOKUP($A210,'КРАТКИЙ ПРАЙС СПЛИТЫ'!$A:$M,6,0)</f>
        <v>22/29/30/32/34/35/38</v>
      </c>
      <c r="I210" s="398" t="s">
        <v>63</v>
      </c>
      <c r="J210" s="60">
        <f>VLOOKUP($A210,'КРАТКИЙ ПРАЙС СПЛИТЫ'!$A:$M,9,0)</f>
        <v>8.5</v>
      </c>
      <c r="K210" s="286">
        <f t="shared" ref="K210:K211" si="100">N210</f>
        <v>23800</v>
      </c>
      <c r="L210" s="286">
        <f t="shared" ref="L210:L211" si="101">O210</f>
        <v>20190</v>
      </c>
      <c r="M210" s="286">
        <f t="shared" ref="M210:M211" si="102">P210</f>
        <v>15200</v>
      </c>
      <c r="N210" s="754">
        <f>VLOOKUP($A210,'КРАТКИЙ ПРАЙС СПЛИТЫ'!$A:$M,10,0)</f>
        <v>23800</v>
      </c>
      <c r="O210" s="754">
        <f>VLOOKUP($A210,'КРАТКИЙ ПРАЙС СПЛИТЫ'!$A:$M,11,0)</f>
        <v>20190</v>
      </c>
      <c r="P210" s="754">
        <f>VLOOKUP($A210,'КРАТКИЙ ПРАЙС СПЛИТЫ'!$A:$M,12,0)</f>
        <v>15200</v>
      </c>
      <c r="Q210" s="107">
        <f>P210*(1-1*'Скидка '!D$6)</f>
        <v>15200</v>
      </c>
      <c r="R210" s="1383"/>
      <c r="S210" s="470"/>
      <c r="T210" s="470"/>
      <c r="U210"/>
    </row>
    <row r="211" spans="1:21" ht="14.25" customHeight="1">
      <c r="A211" s="375" t="s">
        <v>2082</v>
      </c>
      <c r="B211" s="375" t="s">
        <v>2082</v>
      </c>
      <c r="C211" s="472" t="s">
        <v>1523</v>
      </c>
      <c r="D211" s="473" t="s">
        <v>1523</v>
      </c>
      <c r="E211" s="493">
        <f>VLOOKUP($A211,'КРАТКИЙ ПРАЙС СПЛИТЫ'!$A:$M,3,0)</f>
        <v>3.5</v>
      </c>
      <c r="F211" s="493">
        <f>VLOOKUP($A211,'КРАТКИЙ ПРАЙС СПЛИТЫ'!$A:$M,4,0)</f>
        <v>3.9</v>
      </c>
      <c r="G211" s="491" t="str">
        <f>VLOOKUP($A211,'КРАТКИЙ ПРАЙС СПЛИТЫ'!$A:$M,5,0)</f>
        <v>А/А</v>
      </c>
      <c r="H211" s="493" t="str">
        <f>VLOOKUP($A211,'КРАТКИЙ ПРАЙС СПЛИТЫ'!$A:$M,6,0)</f>
        <v>23/30/32/33,5/35/37,5/39</v>
      </c>
      <c r="I211" s="398" t="s">
        <v>63</v>
      </c>
      <c r="J211" s="60">
        <f>VLOOKUP($A211,'КРАТКИЙ ПРАЙС СПЛИТЫ'!$A:$M,9,0)</f>
        <v>8.5</v>
      </c>
      <c r="K211" s="286">
        <f t="shared" si="100"/>
        <v>24700</v>
      </c>
      <c r="L211" s="286">
        <f t="shared" si="101"/>
        <v>20890</v>
      </c>
      <c r="M211" s="286">
        <f t="shared" si="102"/>
        <v>15700</v>
      </c>
      <c r="N211" s="754">
        <f>VLOOKUP($A211,'КРАТКИЙ ПРАЙС СПЛИТЫ'!$A:$M,10,0)</f>
        <v>24700</v>
      </c>
      <c r="O211" s="754">
        <f>VLOOKUP($A211,'КРАТКИЙ ПРАЙС СПЛИТЫ'!$A:$M,11,0)</f>
        <v>20890</v>
      </c>
      <c r="P211" s="754">
        <f>VLOOKUP($A211,'КРАТКИЙ ПРАЙС СПЛИТЫ'!$A:$M,12,0)</f>
        <v>15700</v>
      </c>
      <c r="Q211" s="107">
        <f>P211*(1-1*'Скидка '!D$6)</f>
        <v>15700</v>
      </c>
      <c r="R211" s="1383"/>
      <c r="S211" s="470"/>
      <c r="T211" s="470"/>
      <c r="U211" s="470"/>
    </row>
    <row r="212" spans="1:21" ht="30" customHeight="1">
      <c r="A212" s="70"/>
      <c r="B212" s="70" t="s">
        <v>113</v>
      </c>
      <c r="C212" s="97" t="s">
        <v>114</v>
      </c>
      <c r="D212" s="45" t="s">
        <v>412</v>
      </c>
      <c r="E212" s="1080" t="s">
        <v>539</v>
      </c>
      <c r="F212" s="1081"/>
      <c r="G212" s="1081"/>
      <c r="H212" s="1081"/>
      <c r="I212" s="1081"/>
      <c r="J212" s="1229"/>
      <c r="K212" s="51" t="s">
        <v>116</v>
      </c>
      <c r="L212" s="51" t="s">
        <v>37</v>
      </c>
      <c r="M212" s="51" t="s">
        <v>405</v>
      </c>
      <c r="N212" s="45" t="s">
        <v>116</v>
      </c>
      <c r="O212" s="45" t="s">
        <v>37</v>
      </c>
      <c r="P212" s="45" t="s">
        <v>405</v>
      </c>
      <c r="Q212" s="45" t="s">
        <v>55</v>
      </c>
    </row>
    <row r="213" spans="1:21" ht="44.25" customHeight="1">
      <c r="A213" s="183" t="s">
        <v>408</v>
      </c>
      <c r="B213" s="842" t="s">
        <v>408</v>
      </c>
      <c r="C213" s="843" t="s">
        <v>409</v>
      </c>
      <c r="D213" s="844"/>
      <c r="E213" s="1230" t="s">
        <v>540</v>
      </c>
      <c r="F213" s="1230"/>
      <c r="G213" s="1230"/>
      <c r="H213" s="1230"/>
      <c r="I213" s="1231"/>
      <c r="J213" s="1231"/>
      <c r="K213" s="645">
        <f t="shared" ref="K213:L219" si="103">N213</f>
        <v>3990</v>
      </c>
      <c r="L213" s="645">
        <f t="shared" si="103"/>
        <v>3490</v>
      </c>
      <c r="M213" s="645">
        <f>P213</f>
        <v>2600</v>
      </c>
      <c r="N213" s="845">
        <f>VLOOKUP($A213,'КРАТКИЙ ПРАЙС СПЛИТЫ'!$A:$M,10,0)</f>
        <v>3990</v>
      </c>
      <c r="O213" s="846">
        <f>VLOOKUP($A213,'КРАТКИЙ ПРАЙС СПЛИТЫ'!$A:$M,11,0)</f>
        <v>3490</v>
      </c>
      <c r="P213" s="846">
        <f>VLOOKUP($A213,'КРАТКИЙ ПРАЙС СПЛИТЫ'!$A:$M,12,0)</f>
        <v>2600</v>
      </c>
      <c r="Q213" s="628">
        <f>P213*(1-1*'Скидка '!D$7)</f>
        <v>2600</v>
      </c>
    </row>
    <row r="214" spans="1:21" ht="95.25" customHeight="1">
      <c r="A214" s="69" t="s">
        <v>543</v>
      </c>
      <c r="B214" s="69" t="s">
        <v>543</v>
      </c>
      <c r="C214" s="847" t="s">
        <v>1337</v>
      </c>
      <c r="D214" s="848"/>
      <c r="E214" s="1228" t="s">
        <v>870</v>
      </c>
      <c r="F214" s="1228"/>
      <c r="G214" s="1228"/>
      <c r="H214" s="1228"/>
      <c r="I214" s="1232"/>
      <c r="J214" s="1232"/>
      <c r="K214" s="849">
        <f t="shared" si="103"/>
        <v>11759.999999999998</v>
      </c>
      <c r="L214" s="849">
        <f t="shared" si="103"/>
        <v>10069.5</v>
      </c>
      <c r="M214" s="849">
        <f t="shared" ref="M214:M219" si="104">P214</f>
        <v>6900</v>
      </c>
      <c r="N214" s="850">
        <f>VLOOKUP($A214,'КРАТКИЙ ПРАЙС СПЛИТЫ'!$A:$M,10,0)</f>
        <v>11759.999999999998</v>
      </c>
      <c r="O214" s="851">
        <f>VLOOKUP($A214,'КРАТКИЙ ПРАЙС СПЛИТЫ'!$A:$M,11,0)</f>
        <v>10069.5</v>
      </c>
      <c r="P214" s="851">
        <f>VLOOKUP($A214,'КРАТКИЙ ПРАЙС СПЛИТЫ'!$A:$M,12,0)</f>
        <v>6900</v>
      </c>
      <c r="Q214" s="628">
        <f>P214*(1-1*'Скидка '!D$7)</f>
        <v>6900</v>
      </c>
    </row>
    <row r="215" spans="1:21" ht="94.5" customHeight="1">
      <c r="A215" s="69" t="s">
        <v>302</v>
      </c>
      <c r="B215" s="69" t="s">
        <v>302</v>
      </c>
      <c r="C215" s="843" t="s">
        <v>866</v>
      </c>
      <c r="D215" s="844"/>
      <c r="E215" s="1230" t="s">
        <v>869</v>
      </c>
      <c r="F215" s="1230"/>
      <c r="G215" s="1230"/>
      <c r="H215" s="1230"/>
      <c r="I215" s="1231"/>
      <c r="J215" s="1231"/>
      <c r="K215" s="645">
        <f t="shared" si="103"/>
        <v>22890</v>
      </c>
      <c r="L215" s="645">
        <f t="shared" si="103"/>
        <v>19624.5</v>
      </c>
      <c r="M215" s="645">
        <f t="shared" si="104"/>
        <v>13300</v>
      </c>
      <c r="N215" s="845">
        <f>VLOOKUP($A215,'КРАТКИЙ ПРАЙС СПЛИТЫ'!$A:$M,10,0)</f>
        <v>22890</v>
      </c>
      <c r="O215" s="846">
        <f>VLOOKUP($A215,'КРАТКИЙ ПРАЙС СПЛИТЫ'!$A:$M,11,0)</f>
        <v>19624.5</v>
      </c>
      <c r="P215" s="846">
        <f>VLOOKUP($A215,'КРАТКИЙ ПРАЙС СПЛИТЫ'!$A:$M,12,0)</f>
        <v>13300</v>
      </c>
      <c r="Q215" s="628">
        <f>P215*(1-1*'Скидка '!D$7)</f>
        <v>13300</v>
      </c>
    </row>
    <row r="216" spans="1:21" ht="98.25" customHeight="1">
      <c r="A216" s="69" t="s">
        <v>1042</v>
      </c>
      <c r="B216" s="69" t="s">
        <v>1042</v>
      </c>
      <c r="C216" s="852" t="s">
        <v>2050</v>
      </c>
      <c r="D216" s="853"/>
      <c r="E216" s="1228" t="s">
        <v>2051</v>
      </c>
      <c r="F216" s="1232"/>
      <c r="G216" s="1232"/>
      <c r="H216" s="1232"/>
      <c r="I216" s="1232"/>
      <c r="J216" s="1232"/>
      <c r="K216" s="849">
        <f t="shared" si="103"/>
        <v>8399.9999999999982</v>
      </c>
      <c r="L216" s="849">
        <f t="shared" si="103"/>
        <v>7234.4999999999991</v>
      </c>
      <c r="M216" s="849">
        <f t="shared" si="104"/>
        <v>4900</v>
      </c>
      <c r="N216" s="854">
        <f>VLOOKUP($A216,'КРАТКИЙ ПРАЙС СПЛИТЫ'!$A:$M,10,0)</f>
        <v>8399.9999999999982</v>
      </c>
      <c r="O216" s="854">
        <f>VLOOKUP($A216,'КРАТКИЙ ПРАЙС СПЛИТЫ'!$A:$M,11,0)</f>
        <v>7234.4999999999991</v>
      </c>
      <c r="P216" s="854">
        <f>VLOOKUP($A216,'КРАТКИЙ ПРАЙС СПЛИТЫ'!$A:$M,12,0)</f>
        <v>4900</v>
      </c>
      <c r="Q216" s="628">
        <f>P216*(1-1*'Скидка '!D$7)</f>
        <v>4900</v>
      </c>
    </row>
    <row r="217" spans="1:21" ht="98.25" customHeight="1">
      <c r="A217" s="69" t="s">
        <v>2048</v>
      </c>
      <c r="B217" s="69" t="s">
        <v>2048</v>
      </c>
      <c r="C217" s="855" t="s">
        <v>2047</v>
      </c>
      <c r="D217" s="856"/>
      <c r="E217" s="1369" t="s">
        <v>2056</v>
      </c>
      <c r="F217" s="1370"/>
      <c r="G217" s="1370"/>
      <c r="H217" s="1370"/>
      <c r="I217" s="1370"/>
      <c r="J217" s="1371"/>
      <c r="K217" s="645">
        <f t="shared" ref="K217" si="105">N217</f>
        <v>12290</v>
      </c>
      <c r="L217" s="645">
        <f t="shared" ref="L217" si="106">O217</f>
        <v>10990</v>
      </c>
      <c r="M217" s="645">
        <f t="shared" ref="M217" si="107">P217</f>
        <v>8700</v>
      </c>
      <c r="N217" s="858">
        <f>VLOOKUP($A217,'КРАТКИЙ ПРАЙС СПЛИТЫ'!$A:$M,10,0)</f>
        <v>12290</v>
      </c>
      <c r="O217" s="858">
        <f>VLOOKUP($A217,'КРАТКИЙ ПРАЙС СПЛИТЫ'!$A:$M,11,0)</f>
        <v>10990</v>
      </c>
      <c r="P217" s="858">
        <f>VLOOKUP($A217,'КРАТКИЙ ПРАЙС СПЛИТЫ'!$A:$M,12,0)</f>
        <v>8700</v>
      </c>
      <c r="Q217" s="628">
        <f>P217*(1-1*'Скидка '!D$7)</f>
        <v>8700</v>
      </c>
    </row>
    <row r="218" spans="1:21" ht="98.25" customHeight="1">
      <c r="A218" s="672" t="s">
        <v>2065</v>
      </c>
      <c r="B218" s="33" t="s">
        <v>2065</v>
      </c>
      <c r="C218" s="859" t="s">
        <v>976</v>
      </c>
      <c r="D218" s="859"/>
      <c r="E218" s="1228" t="s">
        <v>977</v>
      </c>
      <c r="F218" s="1232"/>
      <c r="G218" s="1232"/>
      <c r="H218" s="1232"/>
      <c r="I218" s="1232"/>
      <c r="J218" s="1232"/>
      <c r="K218" s="860">
        <f t="shared" si="103"/>
        <v>1575</v>
      </c>
      <c r="L218" s="849">
        <f t="shared" si="103"/>
        <v>1312.5</v>
      </c>
      <c r="M218" s="849">
        <f t="shared" si="104"/>
        <v>900</v>
      </c>
      <c r="N218" s="854">
        <f>VLOOKUP($A218,'КРАТКИЙ ПРАЙС СПЛИТЫ'!$A:$M,10,0)</f>
        <v>1575</v>
      </c>
      <c r="O218" s="854">
        <f>VLOOKUP($A218,'КРАТКИЙ ПРАЙС СПЛИТЫ'!$A:$M,11,0)</f>
        <v>1312.5</v>
      </c>
      <c r="P218" s="854">
        <f>VLOOKUP($A218,'КРАТКИЙ ПРАЙС СПЛИТЫ'!$A:$M,12,0)</f>
        <v>900</v>
      </c>
      <c r="Q218" s="628">
        <f>P218*(1-1*'Скидка '!D$7)</f>
        <v>900</v>
      </c>
    </row>
    <row r="219" spans="1:21" ht="98.25" customHeight="1">
      <c r="A219" s="69" t="s">
        <v>990</v>
      </c>
      <c r="B219" s="69" t="s">
        <v>990</v>
      </c>
      <c r="C219" s="861" t="s">
        <v>991</v>
      </c>
      <c r="D219" s="861"/>
      <c r="E219" s="1230" t="s">
        <v>994</v>
      </c>
      <c r="F219" s="1231"/>
      <c r="G219" s="1231"/>
      <c r="H219" s="1231"/>
      <c r="I219" s="1231"/>
      <c r="J219" s="1231"/>
      <c r="K219" s="857">
        <f t="shared" si="103"/>
        <v>5974.5</v>
      </c>
      <c r="L219" s="645">
        <f t="shared" si="103"/>
        <v>5029.5</v>
      </c>
      <c r="M219" s="645">
        <f t="shared" si="104"/>
        <v>3300</v>
      </c>
      <c r="N219" s="858">
        <f>VLOOKUP($A219,'КРАТКИЙ ПРАЙС СПЛИТЫ'!$A:$M,10,0)</f>
        <v>5974.5</v>
      </c>
      <c r="O219" s="858">
        <f>VLOOKUP($A219,'КРАТКИЙ ПРАЙС СПЛИТЫ'!$A:$M,11,0)</f>
        <v>5029.5</v>
      </c>
      <c r="P219" s="858">
        <f>VLOOKUP($A219,'КРАТКИЙ ПРАЙС СПЛИТЫ'!$A:$M,12,0)</f>
        <v>3300</v>
      </c>
      <c r="Q219" s="628">
        <f>P219*(1-1*'Скидка '!D$7)</f>
        <v>3300</v>
      </c>
    </row>
    <row r="220" spans="1:21" ht="111" customHeight="1">
      <c r="C220" s="5"/>
      <c r="D220" s="5"/>
      <c r="E220" s="5"/>
      <c r="F220" s="3"/>
      <c r="G220" s="3"/>
      <c r="H220" s="3"/>
      <c r="I220" s="3"/>
      <c r="J220" s="3"/>
      <c r="K220" s="4"/>
      <c r="L220" s="4"/>
      <c r="M220" s="4"/>
      <c r="N220" s="4"/>
      <c r="O220" s="4"/>
      <c r="P220" s="4"/>
      <c r="Q220" s="4"/>
    </row>
  </sheetData>
  <mergeCells count="151">
    <mergeCell ref="R40:U42"/>
    <mergeCell ref="E218:J218"/>
    <mergeCell ref="E219:J219"/>
    <mergeCell ref="E212:J212"/>
    <mergeCell ref="E213:J213"/>
    <mergeCell ref="E214:J214"/>
    <mergeCell ref="E215:J215"/>
    <mergeCell ref="A161:A162"/>
    <mergeCell ref="A165:A166"/>
    <mergeCell ref="A163:A164"/>
    <mergeCell ref="D163:D164"/>
    <mergeCell ref="E163:E164"/>
    <mergeCell ref="F163:F164"/>
    <mergeCell ref="G163:G164"/>
    <mergeCell ref="H163:H164"/>
    <mergeCell ref="I163:I164"/>
    <mergeCell ref="J163:J164"/>
    <mergeCell ref="D165:D166"/>
    <mergeCell ref="E165:E166"/>
    <mergeCell ref="F165:F166"/>
    <mergeCell ref="G165:G166"/>
    <mergeCell ref="H165:H166"/>
    <mergeCell ref="A168:A169"/>
    <mergeCell ref="D168:D169"/>
    <mergeCell ref="E168:E169"/>
    <mergeCell ref="R191:U191"/>
    <mergeCell ref="R201:R202"/>
    <mergeCell ref="R210:R211"/>
    <mergeCell ref="O165:O166"/>
    <mergeCell ref="P165:P166"/>
    <mergeCell ref="Q165:Q166"/>
    <mergeCell ref="P174:Q174"/>
    <mergeCell ref="Q168:Q169"/>
    <mergeCell ref="O170:O171"/>
    <mergeCell ref="P170:P171"/>
    <mergeCell ref="Q170:Q171"/>
    <mergeCell ref="O172:O173"/>
    <mergeCell ref="P172:P173"/>
    <mergeCell ref="Q172:Q173"/>
    <mergeCell ref="P127:Q127"/>
    <mergeCell ref="R133:U134"/>
    <mergeCell ref="P138:Q138"/>
    <mergeCell ref="P153:Q153"/>
    <mergeCell ref="P154:Q154"/>
    <mergeCell ref="I165:I166"/>
    <mergeCell ref="J165:J166"/>
    <mergeCell ref="N165:N166"/>
    <mergeCell ref="D161:D162"/>
    <mergeCell ref="E161:E162"/>
    <mergeCell ref="F161:F162"/>
    <mergeCell ref="G161:G162"/>
    <mergeCell ref="H161:H162"/>
    <mergeCell ref="I161:I162"/>
    <mergeCell ref="J161:J162"/>
    <mergeCell ref="N161:N162"/>
    <mergeCell ref="N163:N164"/>
    <mergeCell ref="O163:O164"/>
    <mergeCell ref="P163:P164"/>
    <mergeCell ref="Q163:Q164"/>
    <mergeCell ref="P161:P162"/>
    <mergeCell ref="Q161:Q162"/>
    <mergeCell ref="O161:O162"/>
    <mergeCell ref="R136:U137"/>
    <mergeCell ref="P99:Q99"/>
    <mergeCell ref="P100:Q100"/>
    <mergeCell ref="R105:U108"/>
    <mergeCell ref="P109:Q109"/>
    <mergeCell ref="P110:Q110"/>
    <mergeCell ref="P126:Q126"/>
    <mergeCell ref="P75:Q75"/>
    <mergeCell ref="P76:Q76"/>
    <mergeCell ref="R81:U82"/>
    <mergeCell ref="P86:Q86"/>
    <mergeCell ref="P87:Q87"/>
    <mergeCell ref="R92:U94"/>
    <mergeCell ref="P54:Q54"/>
    <mergeCell ref="R59:U60"/>
    <mergeCell ref="P64:Q64"/>
    <mergeCell ref="P65:Q65"/>
    <mergeCell ref="R70:U71"/>
    <mergeCell ref="J3:J4"/>
    <mergeCell ref="N3:N4"/>
    <mergeCell ref="O3:O4"/>
    <mergeCell ref="P6:Q6"/>
    <mergeCell ref="P7:Q7"/>
    <mergeCell ref="P35:Q35"/>
    <mergeCell ref="P43:Q43"/>
    <mergeCell ref="P45:Q45"/>
    <mergeCell ref="R50:U51"/>
    <mergeCell ref="P33:Q33"/>
    <mergeCell ref="I35:O35"/>
    <mergeCell ref="I36:O36"/>
    <mergeCell ref="I37:O37"/>
    <mergeCell ref="I38:O38"/>
    <mergeCell ref="I39:O39"/>
    <mergeCell ref="C43:O43"/>
    <mergeCell ref="I47:O47"/>
    <mergeCell ref="I48:O48"/>
    <mergeCell ref="I49:O49"/>
    <mergeCell ref="C1:H1"/>
    <mergeCell ref="I1:J1"/>
    <mergeCell ref="O2:P2"/>
    <mergeCell ref="A3:A4"/>
    <mergeCell ref="B3:B4"/>
    <mergeCell ref="C3:C4"/>
    <mergeCell ref="D3:D4"/>
    <mergeCell ref="E3:F3"/>
    <mergeCell ref="G3:G4"/>
    <mergeCell ref="H3:H4"/>
    <mergeCell ref="A170:A171"/>
    <mergeCell ref="D170:D171"/>
    <mergeCell ref="E170:E171"/>
    <mergeCell ref="F170:F171"/>
    <mergeCell ref="G170:G171"/>
    <mergeCell ref="H170:H171"/>
    <mergeCell ref="I170:I171"/>
    <mergeCell ref="J170:J171"/>
    <mergeCell ref="N170:N171"/>
    <mergeCell ref="A172:A173"/>
    <mergeCell ref="D172:D173"/>
    <mergeCell ref="E172:E173"/>
    <mergeCell ref="F172:F173"/>
    <mergeCell ref="G172:G173"/>
    <mergeCell ref="H172:H173"/>
    <mergeCell ref="I172:I173"/>
    <mergeCell ref="J172:J173"/>
    <mergeCell ref="N172:N173"/>
    <mergeCell ref="R12:R18"/>
    <mergeCell ref="R25:R31"/>
    <mergeCell ref="J186:Q186"/>
    <mergeCell ref="J187:Q187"/>
    <mergeCell ref="J188:Q188"/>
    <mergeCell ref="J189:Q189"/>
    <mergeCell ref="E217:J217"/>
    <mergeCell ref="F186:H186"/>
    <mergeCell ref="F187:H187"/>
    <mergeCell ref="F188:H188"/>
    <mergeCell ref="F189:H189"/>
    <mergeCell ref="F190:H190"/>
    <mergeCell ref="J190:L190"/>
    <mergeCell ref="E216:J216"/>
    <mergeCell ref="F168:F169"/>
    <mergeCell ref="G168:G169"/>
    <mergeCell ref="H168:H169"/>
    <mergeCell ref="I168:I169"/>
    <mergeCell ref="J168:J169"/>
    <mergeCell ref="N168:N169"/>
    <mergeCell ref="O168:O169"/>
    <mergeCell ref="P168:P169"/>
    <mergeCell ref="I45:O45"/>
    <mergeCell ref="I46:O46"/>
  </mergeCells>
  <hyperlinks>
    <hyperlink ref="P33:Q33" r:id="rId1" display="УЗНАТЬ БОЛЬШЕ" xr:uid="{00000000-0004-0000-0700-000000000000}"/>
    <hyperlink ref="P43:Q43" r:id="rId2" display="УЗНАТЬ БОЛЬШЕ" xr:uid="{00000000-0004-0000-0700-000001000000}"/>
  </hyperlinks>
  <printOptions horizontalCentered="1"/>
  <pageMargins left="0.23622047244094491" right="0.23622047244094491" top="0.74803149606299213" bottom="0.74803149606299213" header="0.31496062992125984" footer="0.31496062992125984"/>
  <pageSetup scale="47" fitToHeight="0" orientation="portrait" r:id="rId3"/>
  <headerFooter alignWithMargins="0"/>
  <rowBreaks count="5" manualBreakCount="5">
    <brk id="80" min="2" max="16" man="1"/>
    <brk id="85" min="2" max="16" man="1"/>
    <brk id="98" min="2" max="16" man="1"/>
    <brk id="183" min="2" max="16" man="1"/>
    <brk id="211" min="2" max="16" man="1"/>
  </rowBreak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83"/>
  <sheetViews>
    <sheetView view="pageBreakPreview" topLeftCell="B73" zoomScale="70" zoomScaleNormal="55" zoomScaleSheetLayoutView="70" workbookViewId="0">
      <selection activeCell="P94" sqref="P94"/>
    </sheetView>
  </sheetViews>
  <sheetFormatPr defaultColWidth="9.140625" defaultRowHeight="21" outlineLevelCol="1"/>
  <cols>
    <col min="1" max="1" width="18.140625" style="28" hidden="1" customWidth="1" outlineLevel="1"/>
    <col min="2" max="2" width="28.5703125" style="28" customWidth="1" collapsed="1"/>
    <col min="3" max="3" width="26" style="28" customWidth="1"/>
    <col min="4" max="4" width="17.5703125" style="29" customWidth="1" outlineLevel="1"/>
    <col min="5" max="5" width="16.42578125" style="29" customWidth="1" outlineLevel="1"/>
    <col min="6" max="6" width="24.85546875" style="29" customWidth="1" outlineLevel="1"/>
    <col min="7" max="7" width="17.140625" style="29" customWidth="1" outlineLevel="1"/>
    <col min="8" max="8" width="19.7109375" style="29" customWidth="1" outlineLevel="1"/>
    <col min="9" max="9" width="14.140625" style="29" customWidth="1" outlineLevel="1"/>
    <col min="10" max="11" width="15.140625" style="29" customWidth="1" outlineLevel="1"/>
    <col min="12" max="12" width="15.140625" style="30" customWidth="1"/>
    <col min="13" max="13" width="19.42578125" style="30" customWidth="1"/>
    <col min="14" max="14" width="21.5703125" style="21" customWidth="1"/>
    <col min="15" max="16384" width="9.140625" style="21"/>
  </cols>
  <sheetData>
    <row r="1" spans="1:14" s="23" customFormat="1" ht="101.25" customHeight="1">
      <c r="A1" s="109"/>
      <c r="B1" s="973"/>
      <c r="C1" s="973"/>
      <c r="D1" s="973"/>
      <c r="E1" s="973"/>
      <c r="F1" s="973"/>
      <c r="G1" s="973"/>
      <c r="H1" s="973"/>
      <c r="I1" s="973"/>
      <c r="J1" s="46"/>
      <c r="K1" s="46"/>
      <c r="L1" s="46"/>
      <c r="M1" s="20"/>
    </row>
    <row r="2" spans="1:14" s="2" customFormat="1">
      <c r="A2" s="109"/>
      <c r="B2" s="109" t="str">
        <f>'КРАТКИЙ ПРАЙС СПЛИТЫ'!B2</f>
        <v>ПРАЙС-ЛИСТ ДЕЙСТВИТЕЛЕН С 01.01.2026</v>
      </c>
      <c r="C2" s="115"/>
      <c r="D2" s="128"/>
      <c r="E2" s="128"/>
      <c r="F2" s="129"/>
      <c r="G2" s="122"/>
      <c r="H2" s="122"/>
      <c r="I2" s="110"/>
      <c r="J2" s="116"/>
      <c r="K2" s="116"/>
      <c r="L2" s="116"/>
      <c r="M2" s="110"/>
    </row>
    <row r="3" spans="1:14" ht="24" customHeight="1">
      <c r="A3" s="198"/>
      <c r="B3" s="198" t="s">
        <v>306</v>
      </c>
      <c r="C3" s="198"/>
      <c r="D3" s="157"/>
      <c r="E3" s="158"/>
      <c r="F3" s="159"/>
      <c r="G3" s="158"/>
      <c r="H3" s="158"/>
      <c r="I3" s="158"/>
      <c r="J3" s="160"/>
      <c r="K3" s="160"/>
      <c r="L3" s="160"/>
      <c r="M3" s="160"/>
      <c r="N3" s="199"/>
    </row>
    <row r="4" spans="1:14" s="2" customFormat="1" ht="70.5" customHeight="1">
      <c r="A4" s="92"/>
      <c r="B4" s="92" t="s">
        <v>241</v>
      </c>
      <c r="C4" s="92"/>
      <c r="D4" s="92"/>
      <c r="E4" s="92"/>
      <c r="F4" s="92"/>
      <c r="G4" s="92"/>
      <c r="H4" s="92"/>
      <c r="I4" s="92"/>
      <c r="J4" s="92"/>
      <c r="K4" s="92"/>
      <c r="L4" s="92"/>
      <c r="M4" s="92"/>
    </row>
    <row r="5" spans="1:14" s="2" customFormat="1" ht="20.25" customHeight="1">
      <c r="A5" s="1115" t="s">
        <v>777</v>
      </c>
      <c r="B5" s="1305" t="s">
        <v>114</v>
      </c>
      <c r="C5" s="1115" t="s">
        <v>115</v>
      </c>
      <c r="D5" s="1388" t="s">
        <v>303</v>
      </c>
      <c r="E5" s="1389"/>
      <c r="F5" s="1389"/>
      <c r="G5" s="1390"/>
      <c r="H5" s="1394" t="s">
        <v>242</v>
      </c>
      <c r="I5" s="1396" t="s">
        <v>100</v>
      </c>
      <c r="J5" s="1398" t="s">
        <v>243</v>
      </c>
      <c r="K5" s="1400" t="s">
        <v>37</v>
      </c>
      <c r="L5" s="1402" t="s">
        <v>54</v>
      </c>
      <c r="M5" s="1404" t="s">
        <v>244</v>
      </c>
      <c r="N5" s="21"/>
    </row>
    <row r="6" spans="1:14" ht="21" customHeight="1">
      <c r="A6" s="1115"/>
      <c r="B6" s="1305"/>
      <c r="C6" s="1115"/>
      <c r="D6" s="1391"/>
      <c r="E6" s="1392"/>
      <c r="F6" s="1392"/>
      <c r="G6" s="1393"/>
      <c r="H6" s="1395"/>
      <c r="I6" s="1397"/>
      <c r="J6" s="1399"/>
      <c r="K6" s="1401"/>
      <c r="L6" s="1403"/>
      <c r="M6" s="1405"/>
    </row>
    <row r="7" spans="1:14" ht="24" customHeight="1">
      <c r="A7" s="197" t="s">
        <v>408</v>
      </c>
      <c r="B7" s="197" t="s">
        <v>282</v>
      </c>
      <c r="C7" s="332" t="s">
        <v>409</v>
      </c>
      <c r="D7" s="332" t="s">
        <v>410</v>
      </c>
      <c r="E7" s="332"/>
      <c r="F7" s="332"/>
      <c r="G7" s="332"/>
      <c r="H7" s="332" t="s">
        <v>281</v>
      </c>
      <c r="I7" s="332">
        <v>0.03</v>
      </c>
      <c r="J7" s="325">
        <f>VLOOKUP($A7,'КРАТКИЙ ПРАЙС СПЛИТЫ'!$A:$M,10,0)</f>
        <v>3990</v>
      </c>
      <c r="K7" s="322">
        <f>VLOOKUP($A7,'КРАТКИЙ ПРАЙС СПЛИТЫ'!$A:$M,11,0)</f>
        <v>3490</v>
      </c>
      <c r="L7" s="322">
        <f>VLOOKUP($A7,'КРАТКИЙ ПРАЙС СПЛИТЫ'!$A:$M,12,0)</f>
        <v>2600</v>
      </c>
      <c r="M7" s="107">
        <f>L7*(1-1*'Скидка '!D$7)</f>
        <v>2600</v>
      </c>
      <c r="N7" s="26"/>
    </row>
    <row r="8" spans="1:14" ht="24" customHeight="1">
      <c r="A8" s="92"/>
      <c r="B8" s="1406" t="s">
        <v>280</v>
      </c>
      <c r="C8" s="1406"/>
      <c r="D8" s="92"/>
      <c r="E8" s="92"/>
      <c r="F8" s="92"/>
      <c r="G8" s="92"/>
      <c r="H8" s="92"/>
      <c r="I8" s="92"/>
      <c r="J8" s="92"/>
      <c r="K8" s="92"/>
      <c r="L8" s="92"/>
      <c r="M8" s="333" t="s">
        <v>778</v>
      </c>
      <c r="N8" s="2"/>
    </row>
    <row r="9" spans="1:14" ht="24" customHeight="1">
      <c r="A9" s="92"/>
      <c r="B9" s="1407"/>
      <c r="C9" s="1407"/>
      <c r="D9" s="92"/>
      <c r="E9" s="92"/>
      <c r="F9" s="92"/>
      <c r="G9" s="92"/>
      <c r="H9" s="92"/>
      <c r="I9" s="92"/>
      <c r="J9" s="92"/>
      <c r="K9" s="92"/>
      <c r="L9" s="92"/>
      <c r="M9" s="334">
        <v>0</v>
      </c>
      <c r="N9" s="2"/>
    </row>
    <row r="10" spans="1:14" ht="24" customHeight="1">
      <c r="A10" s="1115" t="s">
        <v>777</v>
      </c>
      <c r="B10" s="1305" t="s">
        <v>114</v>
      </c>
      <c r="C10" s="1115" t="s">
        <v>115</v>
      </c>
      <c r="D10" s="1111" t="s">
        <v>245</v>
      </c>
      <c r="E10" s="1111"/>
      <c r="F10" s="1394" t="s">
        <v>246</v>
      </c>
      <c r="G10" s="1394" t="s">
        <v>247</v>
      </c>
      <c r="H10" s="1394" t="s">
        <v>242</v>
      </c>
      <c r="I10" s="1394" t="s">
        <v>100</v>
      </c>
      <c r="J10" s="1394" t="s">
        <v>243</v>
      </c>
      <c r="K10" s="1394" t="s">
        <v>37</v>
      </c>
      <c r="L10" s="1394" t="s">
        <v>54</v>
      </c>
      <c r="M10" s="1394" t="s">
        <v>55</v>
      </c>
      <c r="N10" s="26"/>
    </row>
    <row r="11" spans="1:14" ht="24" customHeight="1">
      <c r="A11" s="1115"/>
      <c r="B11" s="1305"/>
      <c r="C11" s="1115"/>
      <c r="D11" s="119" t="s">
        <v>248</v>
      </c>
      <c r="E11" s="119" t="s">
        <v>779</v>
      </c>
      <c r="F11" s="1395"/>
      <c r="G11" s="1395"/>
      <c r="H11" s="1395"/>
      <c r="I11" s="1395"/>
      <c r="J11" s="1395"/>
      <c r="K11" s="1395"/>
      <c r="L11" s="1395"/>
      <c r="M11" s="1395"/>
      <c r="N11" s="26"/>
    </row>
    <row r="12" spans="1:14">
      <c r="A12" s="197" t="s">
        <v>980</v>
      </c>
      <c r="B12" s="197" t="s">
        <v>981</v>
      </c>
      <c r="C12" s="332" t="s">
        <v>985</v>
      </c>
      <c r="D12" s="335">
        <v>15</v>
      </c>
      <c r="E12" s="335">
        <v>15</v>
      </c>
      <c r="F12" s="332" t="s">
        <v>249</v>
      </c>
      <c r="G12" s="336" t="s">
        <v>10</v>
      </c>
      <c r="H12" s="332" t="s">
        <v>986</v>
      </c>
      <c r="I12" s="332">
        <v>0.4</v>
      </c>
      <c r="J12" s="325">
        <f>VLOOKUP($A12,'КРАТКИЙ ПРАЙС СПЛИТЫ'!$A:$M,10,0)</f>
        <v>3990</v>
      </c>
      <c r="K12" s="322">
        <f>VLOOKUP($A12,'КРАТКИЙ ПРАЙС СПЛИТЫ'!$A:$M,11,0)</f>
        <v>3670</v>
      </c>
      <c r="L12" s="322">
        <f>VLOOKUP($A12,'КРАТКИЙ ПРАЙС СПЛИТЫ'!$A:$M,12,0)</f>
        <v>2856.92</v>
      </c>
      <c r="M12" s="107">
        <f>L12*(1-1*'Скидка '!D$7)</f>
        <v>2856.92</v>
      </c>
      <c r="N12" s="26"/>
    </row>
    <row r="13" spans="1:14">
      <c r="A13" s="197" t="s">
        <v>1008</v>
      </c>
      <c r="B13" s="197" t="s">
        <v>1009</v>
      </c>
      <c r="C13" s="332" t="s">
        <v>1016</v>
      </c>
      <c r="D13" s="335">
        <v>20</v>
      </c>
      <c r="E13" s="335">
        <v>15</v>
      </c>
      <c r="F13" s="332" t="s">
        <v>249</v>
      </c>
      <c r="G13" s="336" t="s">
        <v>10</v>
      </c>
      <c r="H13" s="332" t="s">
        <v>406</v>
      </c>
      <c r="I13" s="332">
        <v>0.45</v>
      </c>
      <c r="J13" s="325">
        <f>VLOOKUP($A13,'КРАТКИЙ ПРАЙС СПЛИТЫ'!$A:$M,10,0)</f>
        <v>4780</v>
      </c>
      <c r="K13" s="322">
        <f>VLOOKUP($A13,'КРАТКИЙ ПРАЙС СПЛИТЫ'!$A:$M,11,0)</f>
        <v>4400</v>
      </c>
      <c r="L13" s="322">
        <f>VLOOKUP($A13,'КРАТКИЙ ПРАЙС СПЛИТЫ'!$A:$M,12,0)</f>
        <v>3517.8</v>
      </c>
      <c r="M13" s="107">
        <f>L13*(1-1*'Скидка '!D$7)</f>
        <v>3517.8</v>
      </c>
      <c r="N13" s="26"/>
    </row>
    <row r="14" spans="1:14">
      <c r="A14" s="197" t="s">
        <v>1010</v>
      </c>
      <c r="B14" s="197" t="s">
        <v>1011</v>
      </c>
      <c r="C14" s="332" t="s">
        <v>1016</v>
      </c>
      <c r="D14" s="335">
        <v>38</v>
      </c>
      <c r="E14" s="335">
        <v>20</v>
      </c>
      <c r="F14" s="332" t="s">
        <v>249</v>
      </c>
      <c r="G14" s="336" t="s">
        <v>10</v>
      </c>
      <c r="H14" s="332" t="s">
        <v>406</v>
      </c>
      <c r="I14" s="332">
        <v>0.45</v>
      </c>
      <c r="J14" s="325">
        <f>VLOOKUP($A14,'КРАТКИЙ ПРАЙС СПЛИТЫ'!$A:$M,10,0)</f>
        <v>5290</v>
      </c>
      <c r="K14" s="322">
        <f>VLOOKUP($A14,'КРАТКИЙ ПРАЙС СПЛИТЫ'!$A:$M,11,0)</f>
        <v>4870</v>
      </c>
      <c r="L14" s="322">
        <f>VLOOKUP($A14,'КРАТКИЙ ПРАЙС СПЛИТЫ'!$A:$M,12,0)</f>
        <v>3731.31</v>
      </c>
      <c r="M14" s="107">
        <f>L14*(1-1*'Скидка '!D$7)</f>
        <v>3731.31</v>
      </c>
      <c r="N14" s="26"/>
    </row>
    <row r="15" spans="1:14">
      <c r="A15" s="197" t="s">
        <v>1012</v>
      </c>
      <c r="B15" s="197" t="s">
        <v>1013</v>
      </c>
      <c r="C15" s="332" t="s">
        <v>1017</v>
      </c>
      <c r="D15" s="335">
        <v>20</v>
      </c>
      <c r="E15" s="335">
        <v>15</v>
      </c>
      <c r="F15" s="332" t="s">
        <v>250</v>
      </c>
      <c r="G15" s="336">
        <v>0.3</v>
      </c>
      <c r="H15" s="332" t="s">
        <v>407</v>
      </c>
      <c r="I15" s="332">
        <v>0.56999999999999995</v>
      </c>
      <c r="J15" s="325">
        <f>VLOOKUP($A15,'КРАТКИЙ ПРАЙС СПЛИТЫ'!$A:$M,10,0)</f>
        <v>5080</v>
      </c>
      <c r="K15" s="322">
        <f>VLOOKUP($A15,'КРАТКИЙ ПРАЙС СПЛИТЫ'!$A:$M,11,0)</f>
        <v>4670</v>
      </c>
      <c r="L15" s="322">
        <f>VLOOKUP($A15,'КРАТКИЙ ПРАЙС СПЛИТЫ'!$A:$M,12,0)</f>
        <v>3517.8</v>
      </c>
      <c r="M15" s="107">
        <f>L15*(1-1*'Скидка '!D$7)</f>
        <v>3517.8</v>
      </c>
      <c r="N15" s="26"/>
    </row>
    <row r="16" spans="1:14">
      <c r="A16" s="197" t="s">
        <v>1014</v>
      </c>
      <c r="B16" s="197" t="s">
        <v>1015</v>
      </c>
      <c r="C16" s="332" t="s">
        <v>1017</v>
      </c>
      <c r="D16" s="335">
        <v>38</v>
      </c>
      <c r="E16" s="335">
        <v>20</v>
      </c>
      <c r="F16" s="332" t="s">
        <v>250</v>
      </c>
      <c r="G16" s="336">
        <v>0.3</v>
      </c>
      <c r="H16" s="332" t="s">
        <v>407</v>
      </c>
      <c r="I16" s="332">
        <v>0.56999999999999995</v>
      </c>
      <c r="J16" s="325">
        <f>VLOOKUP($A16,'КРАТКИЙ ПРАЙС СПЛИТЫ'!$A:$M,10,0)</f>
        <v>5590</v>
      </c>
      <c r="K16" s="322">
        <f>VLOOKUP($A16,'КРАТКИЙ ПРАЙС СПЛИТЫ'!$A:$M,11,0)</f>
        <v>5140</v>
      </c>
      <c r="L16" s="322">
        <f>VLOOKUP($A16,'КРАТКИЙ ПРАЙС СПЛИТЫ'!$A:$M,12,0)</f>
        <v>3944.82</v>
      </c>
      <c r="M16" s="107">
        <f>L16*(1-1*'Скидка '!D$7)</f>
        <v>3944.82</v>
      </c>
      <c r="N16" s="26"/>
    </row>
    <row r="17" spans="1:14">
      <c r="A17" s="197" t="s">
        <v>982</v>
      </c>
      <c r="B17" s="197" t="s">
        <v>983</v>
      </c>
      <c r="C17" s="332" t="s">
        <v>984</v>
      </c>
      <c r="D17" s="335">
        <v>500</v>
      </c>
      <c r="E17" s="335">
        <v>8</v>
      </c>
      <c r="F17" s="332" t="s">
        <v>250</v>
      </c>
      <c r="G17" s="336" t="s">
        <v>10</v>
      </c>
      <c r="H17" s="332" t="s">
        <v>987</v>
      </c>
      <c r="I17" s="332">
        <v>1.36</v>
      </c>
      <c r="J17" s="325">
        <f>VLOOKUP($A17,'КРАТКИЙ ПРАЙС СПЛИТЫ'!$A:$M,10,0)</f>
        <v>5300</v>
      </c>
      <c r="K17" s="322">
        <f>VLOOKUP($A17,'КРАТКИЙ ПРАЙС СПЛИТЫ'!$A:$M,11,0)</f>
        <v>4880</v>
      </c>
      <c r="L17" s="322">
        <f>VLOOKUP($A17,'КРАТКИЙ ПРАЙС СПЛИТЫ'!$A:$M,12,0)</f>
        <v>3883.77</v>
      </c>
      <c r="M17" s="107">
        <f>L17*(1-1*'Скидка '!D$7)</f>
        <v>3883.77</v>
      </c>
      <c r="N17" s="26"/>
    </row>
    <row r="18" spans="1:14" ht="24" customHeight="1">
      <c r="B18" s="92" t="s">
        <v>251</v>
      </c>
      <c r="C18" s="92"/>
      <c r="D18" s="92"/>
      <c r="E18" s="92"/>
      <c r="F18" s="92"/>
      <c r="G18" s="92"/>
      <c r="H18" s="92"/>
      <c r="I18" s="92"/>
      <c r="J18" s="92"/>
      <c r="K18" s="92"/>
      <c r="L18" s="92"/>
      <c r="M18" s="337"/>
      <c r="N18" s="2"/>
    </row>
    <row r="19" spans="1:14" ht="24" customHeight="1">
      <c r="A19" s="1115" t="s">
        <v>777</v>
      </c>
      <c r="B19" s="1305" t="s">
        <v>114</v>
      </c>
      <c r="C19" s="1115" t="s">
        <v>115</v>
      </c>
      <c r="D19" s="1388" t="s">
        <v>303</v>
      </c>
      <c r="E19" s="1389"/>
      <c r="F19" s="1389"/>
      <c r="G19" s="1390"/>
      <c r="H19" s="1394" t="s">
        <v>242</v>
      </c>
      <c r="I19" s="1396" t="s">
        <v>100</v>
      </c>
      <c r="J19" s="1398" t="s">
        <v>243</v>
      </c>
      <c r="K19" s="1400" t="s">
        <v>37</v>
      </c>
      <c r="L19" s="1402" t="s">
        <v>54</v>
      </c>
      <c r="M19" s="1404" t="s">
        <v>244</v>
      </c>
    </row>
    <row r="20" spans="1:14" ht="24" customHeight="1">
      <c r="A20" s="1115"/>
      <c r="B20" s="1305"/>
      <c r="C20" s="1115"/>
      <c r="D20" s="1391"/>
      <c r="E20" s="1392"/>
      <c r="F20" s="1392"/>
      <c r="G20" s="1393"/>
      <c r="H20" s="1395"/>
      <c r="I20" s="1397"/>
      <c r="J20" s="1399"/>
      <c r="K20" s="1401"/>
      <c r="L20" s="1403"/>
      <c r="M20" s="1405"/>
    </row>
    <row r="21" spans="1:14">
      <c r="A21" s="197" t="s">
        <v>252</v>
      </c>
      <c r="B21" s="197" t="s">
        <v>253</v>
      </c>
      <c r="C21" s="332" t="s">
        <v>254</v>
      </c>
      <c r="D21" s="332" t="s">
        <v>255</v>
      </c>
      <c r="E21" s="332"/>
      <c r="F21" s="332"/>
      <c r="G21" s="332"/>
      <c r="H21" s="332" t="s">
        <v>10</v>
      </c>
      <c r="I21" s="332" t="s">
        <v>10</v>
      </c>
      <c r="J21" s="325">
        <f>VLOOKUP($A21,'КРАТКИЙ ПРАЙС СПЛИТЫ'!$A:$M,10,0)</f>
        <v>12700</v>
      </c>
      <c r="K21" s="322">
        <f>VLOOKUP($A21,'КРАТКИЙ ПРАЙС СПЛИТЫ'!$A:$M,11,0)</f>
        <v>11800</v>
      </c>
      <c r="L21" s="322">
        <f>VLOOKUP($A21,'КРАТКИЙ ПРАЙС СПЛИТЫ'!$A:$M,12,0)</f>
        <v>6950</v>
      </c>
      <c r="M21" s="107">
        <f>L21*(1-1*'Скидка '!D$7)</f>
        <v>6950</v>
      </c>
      <c r="N21" s="26"/>
    </row>
    <row r="22" spans="1:14" ht="24" customHeight="1">
      <c r="A22" s="1115" t="s">
        <v>777</v>
      </c>
      <c r="B22" s="1305" t="s">
        <v>114</v>
      </c>
      <c r="C22" s="1115" t="s">
        <v>115</v>
      </c>
      <c r="D22" s="1388" t="s">
        <v>303</v>
      </c>
      <c r="E22" s="1389"/>
      <c r="F22" s="1389"/>
      <c r="G22" s="1390"/>
      <c r="H22" s="1394" t="s">
        <v>242</v>
      </c>
      <c r="I22" s="1396" t="s">
        <v>100</v>
      </c>
      <c r="J22" s="1398" t="s">
        <v>243</v>
      </c>
      <c r="K22" s="1400" t="s">
        <v>37</v>
      </c>
      <c r="L22" s="1402" t="s">
        <v>54</v>
      </c>
      <c r="M22" s="1408" t="s">
        <v>244</v>
      </c>
    </row>
    <row r="23" spans="1:14" ht="24" customHeight="1">
      <c r="A23" s="1115"/>
      <c r="B23" s="1305"/>
      <c r="C23" s="1115"/>
      <c r="D23" s="1391"/>
      <c r="E23" s="1392"/>
      <c r="F23" s="1392"/>
      <c r="G23" s="1393"/>
      <c r="H23" s="1395"/>
      <c r="I23" s="1397"/>
      <c r="J23" s="1399"/>
      <c r="K23" s="1401"/>
      <c r="L23" s="1403"/>
      <c r="M23" s="1405"/>
    </row>
    <row r="24" spans="1:14">
      <c r="A24" s="197" t="s">
        <v>1603</v>
      </c>
      <c r="B24" s="197" t="s">
        <v>1605</v>
      </c>
      <c r="C24" s="332" t="s">
        <v>1606</v>
      </c>
      <c r="D24" s="332" t="s">
        <v>256</v>
      </c>
      <c r="E24" s="332"/>
      <c r="F24" s="332"/>
      <c r="G24" s="332"/>
      <c r="H24" s="332" t="s">
        <v>1609</v>
      </c>
      <c r="I24" s="332">
        <v>0.34499999999999997</v>
      </c>
      <c r="J24" s="325" t="e">
        <f>VLOOKUP($A24,'КРАТКИЙ ПРАЙС СПЛИТЫ'!$A:$M,10,0)</f>
        <v>#N/A</v>
      </c>
      <c r="K24" s="322" t="e">
        <f>VLOOKUP($A24,'КРАТКИЙ ПРАЙС СПЛИТЫ'!$A:$M,11,0)</f>
        <v>#N/A</v>
      </c>
      <c r="L24" s="322" t="e">
        <f>VLOOKUP($A24,'КРАТКИЙ ПРАЙС СПЛИТЫ'!$A:$M,12,0)</f>
        <v>#N/A</v>
      </c>
      <c r="M24" s="107" t="e">
        <f>L24*(1-1*'Скидка '!D$7)</f>
        <v>#N/A</v>
      </c>
      <c r="N24" s="26"/>
    </row>
    <row r="25" spans="1:14">
      <c r="A25" s="197" t="s">
        <v>1604</v>
      </c>
      <c r="B25" s="197" t="s">
        <v>1607</v>
      </c>
      <c r="C25" s="332" t="s">
        <v>1608</v>
      </c>
      <c r="D25" s="332" t="s">
        <v>257</v>
      </c>
      <c r="E25" s="332"/>
      <c r="F25" s="332"/>
      <c r="G25" s="332"/>
      <c r="H25" s="332" t="s">
        <v>1609</v>
      </c>
      <c r="I25" s="332">
        <v>0.46500000000000002</v>
      </c>
      <c r="J25" s="325" t="e">
        <f>VLOOKUP($A25,'КРАТКИЙ ПРАЙС СПЛИТЫ'!$A:$M,10,0)</f>
        <v>#N/A</v>
      </c>
      <c r="K25" s="322" t="e">
        <f>VLOOKUP($A25,'КРАТКИЙ ПРАЙС СПЛИТЫ'!$A:$M,11,0)</f>
        <v>#N/A</v>
      </c>
      <c r="L25" s="322" t="e">
        <f>VLOOKUP($A25,'КРАТКИЙ ПРАЙС СПЛИТЫ'!$A:$M,12,0)</f>
        <v>#N/A</v>
      </c>
      <c r="M25" s="107" t="e">
        <f>L25*(1-1*'Скидка '!D$7)</f>
        <v>#N/A</v>
      </c>
      <c r="N25" s="26"/>
    </row>
    <row r="26" spans="1:14">
      <c r="A26" s="197" t="s">
        <v>258</v>
      </c>
      <c r="B26" s="197" t="s">
        <v>259</v>
      </c>
      <c r="C26" s="332" t="s">
        <v>259</v>
      </c>
      <c r="D26" s="332" t="s">
        <v>260</v>
      </c>
      <c r="E26" s="332"/>
      <c r="F26" s="332"/>
      <c r="G26" s="332"/>
      <c r="H26" s="332" t="s">
        <v>261</v>
      </c>
      <c r="I26" s="332">
        <v>0.5</v>
      </c>
      <c r="J26" s="325">
        <f>VLOOKUP($A26,'КРАТКИЙ ПРАЙС СПЛИТЫ'!$A:$M,10,0)</f>
        <v>7620</v>
      </c>
      <c r="K26" s="322">
        <f>VLOOKUP($A26,'КРАТКИЙ ПРАЙС СПЛИТЫ'!$A:$M,11,0)</f>
        <v>7010</v>
      </c>
      <c r="L26" s="322">
        <f>VLOOKUP($A26,'КРАТКИЙ ПРАЙС СПЛИТЫ'!$A:$M,12,0)</f>
        <v>6201.91</v>
      </c>
      <c r="M26" s="107">
        <f>L26*(1-1*'Скидка '!D$7)</f>
        <v>6201.91</v>
      </c>
      <c r="N26" s="26"/>
    </row>
    <row r="27" spans="1:14">
      <c r="A27" s="197" t="s">
        <v>262</v>
      </c>
      <c r="B27" s="197" t="s">
        <v>263</v>
      </c>
      <c r="C27" s="332" t="s">
        <v>263</v>
      </c>
      <c r="D27" s="332" t="s">
        <v>264</v>
      </c>
      <c r="E27" s="332"/>
      <c r="F27" s="332"/>
      <c r="G27" s="332"/>
      <c r="H27" s="332" t="s">
        <v>265</v>
      </c>
      <c r="I27" s="332">
        <v>0.2</v>
      </c>
      <c r="J27" s="325">
        <f>VLOOKUP($A27,'КРАТКИЙ ПРАЙС СПЛИТЫ'!$A:$M,10,0)</f>
        <v>2700</v>
      </c>
      <c r="K27" s="322">
        <f>VLOOKUP($A27,'КРАТКИЙ ПРАЙС СПЛИТЫ'!$A:$M,11,0)</f>
        <v>2480</v>
      </c>
      <c r="L27" s="322">
        <f>VLOOKUP($A27,'КРАТКИЙ ПРАЙС СПЛИТЫ'!$A:$M,12,0)</f>
        <v>2196.04</v>
      </c>
      <c r="M27" s="107">
        <f>L27*(1-1*'Скидка '!D$7)</f>
        <v>2196.04</v>
      </c>
      <c r="N27" s="26"/>
    </row>
    <row r="28" spans="1:14" ht="24" customHeight="1">
      <c r="B28" s="92" t="s">
        <v>279</v>
      </c>
      <c r="C28" s="92"/>
      <c r="D28" s="92"/>
      <c r="E28" s="92"/>
      <c r="F28" s="92"/>
      <c r="G28" s="92"/>
      <c r="H28" s="92"/>
      <c r="I28" s="111" t="s">
        <v>266</v>
      </c>
      <c r="J28" s="92"/>
      <c r="K28" s="92"/>
      <c r="L28" s="92"/>
      <c r="M28" s="92"/>
      <c r="N28" s="2"/>
    </row>
    <row r="29" spans="1:14" ht="24" customHeight="1">
      <c r="A29" s="1115" t="s">
        <v>777</v>
      </c>
      <c r="B29" s="1305" t="s">
        <v>114</v>
      </c>
      <c r="C29" s="1115" t="s">
        <v>115</v>
      </c>
      <c r="D29" s="1388" t="s">
        <v>303</v>
      </c>
      <c r="E29" s="1389"/>
      <c r="F29" s="1389"/>
      <c r="G29" s="1390"/>
      <c r="H29" s="1394" t="s">
        <v>242</v>
      </c>
      <c r="I29" s="1396" t="s">
        <v>100</v>
      </c>
      <c r="J29" s="1398" t="s">
        <v>243</v>
      </c>
      <c r="K29" s="1400" t="s">
        <v>37</v>
      </c>
      <c r="L29" s="1402" t="s">
        <v>54</v>
      </c>
      <c r="M29" s="1404" t="s">
        <v>244</v>
      </c>
    </row>
    <row r="30" spans="1:14" s="2" customFormat="1">
      <c r="A30" s="1115"/>
      <c r="B30" s="1305"/>
      <c r="C30" s="1115"/>
      <c r="D30" s="1391"/>
      <c r="E30" s="1392"/>
      <c r="F30" s="1392"/>
      <c r="G30" s="1393"/>
      <c r="H30" s="1395"/>
      <c r="I30" s="1397"/>
      <c r="J30" s="1399"/>
      <c r="K30" s="1401"/>
      <c r="L30" s="1403"/>
      <c r="M30" s="1405"/>
      <c r="N30" s="21"/>
    </row>
    <row r="31" spans="1:14">
      <c r="A31" s="197" t="s">
        <v>1843</v>
      </c>
      <c r="B31" s="197" t="s">
        <v>1844</v>
      </c>
      <c r="C31" s="332" t="s">
        <v>1844</v>
      </c>
      <c r="D31" s="332" t="s">
        <v>267</v>
      </c>
      <c r="E31" s="332"/>
      <c r="F31" s="332"/>
      <c r="G31" s="332"/>
      <c r="H31" s="332" t="s">
        <v>268</v>
      </c>
      <c r="I31" s="332">
        <v>1.39</v>
      </c>
      <c r="J31" s="325">
        <f>VLOOKUP($A31,'КРАТКИЙ ПРАЙС СПЛИТЫ'!$A:$M,10,0)</f>
        <v>2440</v>
      </c>
      <c r="K31" s="322">
        <f>VLOOKUP($A31,'КРАТКИЙ ПРАЙС СПЛИТЫ'!$A:$M,11,0)</f>
        <v>2240</v>
      </c>
      <c r="L31" s="322">
        <f>VLOOKUP($A31,'КРАТКИЙ ПРАЙС СПЛИТЫ'!$A:$M,12,0)</f>
        <v>1982.53</v>
      </c>
      <c r="M31" s="107">
        <f>L31*(1-1*'Скидка '!D$7)</f>
        <v>1982.53</v>
      </c>
      <c r="N31" s="26"/>
    </row>
    <row r="32" spans="1:14">
      <c r="A32" s="197" t="s">
        <v>1845</v>
      </c>
      <c r="B32" s="197" t="s">
        <v>1846</v>
      </c>
      <c r="C32" s="332" t="s">
        <v>1846</v>
      </c>
      <c r="D32" s="332" t="s">
        <v>269</v>
      </c>
      <c r="E32" s="332"/>
      <c r="F32" s="332"/>
      <c r="G32" s="332"/>
      <c r="H32" s="332" t="s">
        <v>270</v>
      </c>
      <c r="I32" s="332">
        <v>1.74</v>
      </c>
      <c r="J32" s="325">
        <f>VLOOKUP($A32,'КРАТКИЙ ПРАЙС СПЛИТЫ'!$A:$M,10,0)</f>
        <v>3230</v>
      </c>
      <c r="K32" s="322">
        <f>VLOOKUP($A32,'КРАТКИЙ ПРАЙС СПЛИТЫ'!$A:$M,11,0)</f>
        <v>2970</v>
      </c>
      <c r="L32" s="322">
        <f>VLOOKUP($A32,'КРАТКИЙ ПРАЙС СПЛИТЫ'!$A:$M,12,0)</f>
        <v>2623.06</v>
      </c>
      <c r="M32" s="107">
        <f>L32*(1-1*'Скидка '!D$7)</f>
        <v>2623.06</v>
      </c>
      <c r="N32" s="26"/>
    </row>
    <row r="33" spans="1:14">
      <c r="A33" s="197" t="s">
        <v>1847</v>
      </c>
      <c r="B33" s="197" t="s">
        <v>1848</v>
      </c>
      <c r="C33" s="332" t="s">
        <v>1848</v>
      </c>
      <c r="D33" s="332" t="s">
        <v>271</v>
      </c>
      <c r="E33" s="332"/>
      <c r="F33" s="332"/>
      <c r="G33" s="332"/>
      <c r="H33" s="332" t="s">
        <v>272</v>
      </c>
      <c r="I33" s="332">
        <v>0.66</v>
      </c>
      <c r="J33" s="325">
        <f>VLOOKUP($A33,'КРАТКИЙ ПРАЙС СПЛИТЫ'!$A:$M,10,0)</f>
        <v>2380</v>
      </c>
      <c r="K33" s="322">
        <f>VLOOKUP($A33,'КРАТКИЙ ПРАЙС СПЛИТЫ'!$A:$M,11,0)</f>
        <v>2190</v>
      </c>
      <c r="L33" s="322">
        <f>VLOOKUP($A33,'КРАТКИЙ ПРАЙС СПЛИТЫ'!$A:$M,12,0)</f>
        <v>1931.71</v>
      </c>
      <c r="M33" s="107">
        <f>L33*(1-1*'Скидка '!D$7)</f>
        <v>1931.71</v>
      </c>
      <c r="N33" s="26"/>
    </row>
    <row r="34" spans="1:14">
      <c r="A34" s="197" t="s">
        <v>1849</v>
      </c>
      <c r="B34" s="197" t="s">
        <v>1850</v>
      </c>
      <c r="C34" s="332" t="s">
        <v>1850</v>
      </c>
      <c r="D34" s="332" t="s">
        <v>273</v>
      </c>
      <c r="E34" s="332"/>
      <c r="F34" s="332"/>
      <c r="G34" s="332"/>
      <c r="H34" s="332" t="s">
        <v>274</v>
      </c>
      <c r="I34" s="332">
        <v>0.78</v>
      </c>
      <c r="J34" s="325">
        <f>VLOOKUP($A34,'КРАТКИЙ ПРАЙС СПЛИТЫ'!$A:$M,10,0)</f>
        <v>2420</v>
      </c>
      <c r="K34" s="322">
        <f>VLOOKUP($A34,'КРАТКИЙ ПРАЙС СПЛИТЫ'!$A:$M,11,0)</f>
        <v>2230</v>
      </c>
      <c r="L34" s="322">
        <f>VLOOKUP($A34,'КРАТКИЙ ПРАЙС СПЛИТЫ'!$A:$M,12,0)</f>
        <v>1972.41</v>
      </c>
      <c r="M34" s="107">
        <f>L34*(1-1*'Скидка '!D$7)</f>
        <v>1972.41</v>
      </c>
      <c r="N34" s="26"/>
    </row>
    <row r="35" spans="1:14" ht="24" customHeight="1">
      <c r="A35" s="92"/>
      <c r="B35" s="92" t="s">
        <v>895</v>
      </c>
      <c r="C35" s="92"/>
      <c r="D35" s="92"/>
      <c r="E35" s="92"/>
      <c r="F35" s="92"/>
      <c r="G35" s="92"/>
      <c r="H35" s="92"/>
      <c r="I35" s="111"/>
      <c r="J35" s="92"/>
      <c r="K35" s="92"/>
      <c r="L35" s="92"/>
      <c r="M35" s="92"/>
      <c r="N35" s="2"/>
    </row>
    <row r="36" spans="1:14" customFormat="1" ht="15" customHeight="1">
      <c r="A36" s="1305" t="s">
        <v>777</v>
      </c>
      <c r="B36" s="1305" t="s">
        <v>114</v>
      </c>
      <c r="C36" s="1115" t="s">
        <v>115</v>
      </c>
      <c r="D36" s="1388" t="s">
        <v>303</v>
      </c>
      <c r="E36" s="1389"/>
      <c r="F36" s="1389"/>
      <c r="G36" s="1390"/>
      <c r="H36" s="1394" t="s">
        <v>242</v>
      </c>
      <c r="I36" s="1396" t="s">
        <v>100</v>
      </c>
      <c r="J36" s="1398" t="s">
        <v>243</v>
      </c>
      <c r="K36" s="1400" t="s">
        <v>37</v>
      </c>
      <c r="L36" s="1402" t="s">
        <v>54</v>
      </c>
      <c r="M36" s="1404" t="s">
        <v>244</v>
      </c>
    </row>
    <row r="37" spans="1:14" customFormat="1" ht="27.75" customHeight="1">
      <c r="A37" s="1305"/>
      <c r="B37" s="1305"/>
      <c r="C37" s="1115"/>
      <c r="D37" s="1391"/>
      <c r="E37" s="1392"/>
      <c r="F37" s="1392"/>
      <c r="G37" s="1393"/>
      <c r="H37" s="1395"/>
      <c r="I37" s="1397"/>
      <c r="J37" s="1399"/>
      <c r="K37" s="1401"/>
      <c r="L37" s="1403"/>
      <c r="M37" s="1405"/>
    </row>
    <row r="38" spans="1:14">
      <c r="A38" s="197" t="s">
        <v>1851</v>
      </c>
      <c r="B38" s="197" t="s">
        <v>1852</v>
      </c>
      <c r="C38" s="332" t="s">
        <v>1852</v>
      </c>
      <c r="D38" s="332" t="s">
        <v>896</v>
      </c>
      <c r="E38" s="332"/>
      <c r="F38" s="332"/>
      <c r="G38" s="332"/>
      <c r="H38" s="332" t="s">
        <v>897</v>
      </c>
      <c r="I38" s="332">
        <v>5.0999999999999996</v>
      </c>
      <c r="J38" s="325">
        <f>VLOOKUP($A38,'КРАТКИЙ ПРАЙС СПЛИТЫ'!$A:$M,10,0)</f>
        <v>7160</v>
      </c>
      <c r="K38" s="322">
        <f>VLOOKUP($A38,'КРАТКИЙ ПРАЙС СПЛИТЫ'!$A:$M,11,0)</f>
        <v>6590</v>
      </c>
      <c r="L38" s="322">
        <f>VLOOKUP($A38,'КРАТКИЙ ПРАЙС СПЛИТЫ'!$A:$M,12,0)</f>
        <v>5825.71</v>
      </c>
      <c r="M38" s="107">
        <f>L38*(1-1*'Скидка '!D$7)</f>
        <v>5825.71</v>
      </c>
      <c r="N38" s="26"/>
    </row>
    <row r="39" spans="1:14">
      <c r="A39" s="197" t="s">
        <v>1853</v>
      </c>
      <c r="B39" s="415" t="s">
        <v>1854</v>
      </c>
      <c r="C39" s="416" t="s">
        <v>1854</v>
      </c>
      <c r="D39" s="416" t="s">
        <v>898</v>
      </c>
      <c r="E39" s="416"/>
      <c r="F39" s="416"/>
      <c r="G39" s="416"/>
      <c r="H39" s="416" t="s">
        <v>899</v>
      </c>
      <c r="I39" s="416">
        <v>8.5</v>
      </c>
      <c r="J39" s="325">
        <f>VLOOKUP($A39,'КРАТКИЙ ПРАЙС СПЛИТЫ'!$A:$M,10,0)</f>
        <v>13560</v>
      </c>
      <c r="K39" s="322">
        <f>VLOOKUP($A39,'КРАТКИЙ ПРАЙС СПЛИТЫ'!$A:$M,11,0)</f>
        <v>12480</v>
      </c>
      <c r="L39" s="322">
        <f>VLOOKUP($A39,'КРАТКИЙ ПРАЙС СПЛИТЫ'!$A:$M,12,0)</f>
        <v>11031.24</v>
      </c>
      <c r="M39" s="107">
        <f>L39*(1-1*'Скидка '!D$7)</f>
        <v>11031.24</v>
      </c>
      <c r="N39" s="26"/>
    </row>
    <row r="40" spans="1:14">
      <c r="A40" s="197" t="s">
        <v>1855</v>
      </c>
      <c r="B40" s="197" t="s">
        <v>1856</v>
      </c>
      <c r="C40" s="332" t="s">
        <v>1856</v>
      </c>
      <c r="D40" s="332" t="s">
        <v>900</v>
      </c>
      <c r="E40" s="332"/>
      <c r="F40" s="332"/>
      <c r="G40" s="332"/>
      <c r="H40" s="332" t="s">
        <v>901</v>
      </c>
      <c r="I40" s="332">
        <v>8</v>
      </c>
      <c r="J40" s="325">
        <f>VLOOKUP($A40,'КРАТКИЙ ПРАЙС СПЛИТЫ'!$A:$M,10,0)</f>
        <v>14290</v>
      </c>
      <c r="K40" s="322">
        <f>VLOOKUP($A40,'КРАТКИЙ ПРАЙС СПЛИТЫ'!$A:$M,11,0)</f>
        <v>13150</v>
      </c>
      <c r="L40" s="322">
        <f>VLOOKUP($A40,'КРАТКИЙ ПРАЙС СПЛИТЫ'!$A:$M,12,0)</f>
        <v>11620.84</v>
      </c>
      <c r="M40" s="107">
        <f>L40*(1-1*'Скидка '!D$7)</f>
        <v>11620.84</v>
      </c>
      <c r="N40" s="26"/>
    </row>
    <row r="41" spans="1:14">
      <c r="A41" s="197" t="s">
        <v>1857</v>
      </c>
      <c r="B41" s="197" t="s">
        <v>1858</v>
      </c>
      <c r="C41" s="332" t="s">
        <v>1858</v>
      </c>
      <c r="D41" s="332" t="s">
        <v>1901</v>
      </c>
      <c r="E41" s="332"/>
      <c r="F41" s="332"/>
      <c r="G41" s="332"/>
      <c r="H41" s="332" t="s">
        <v>903</v>
      </c>
      <c r="I41" s="332">
        <v>1</v>
      </c>
      <c r="J41" s="325">
        <f>VLOOKUP($A41,'КРАТКИЙ ПРАЙС СПЛИТЫ'!$A:$M,10,0)</f>
        <v>350</v>
      </c>
      <c r="K41" s="322">
        <f>VLOOKUP($A41,'КРАТКИЙ ПРАЙС СПЛИТЫ'!$A:$M,11,0)</f>
        <v>322</v>
      </c>
      <c r="L41" s="322">
        <f>VLOOKUP($A41,'КРАТКИЙ ПРАЙС СПЛИТЫ'!$A:$M,12,0)</f>
        <v>284.68</v>
      </c>
      <c r="M41" s="107">
        <f>L41*(1-1*'Скидка '!D$7)</f>
        <v>284.68</v>
      </c>
      <c r="N41" s="26"/>
    </row>
    <row r="42" spans="1:14" ht="24" customHeight="1">
      <c r="A42" s="92"/>
      <c r="B42" s="92" t="s">
        <v>904</v>
      </c>
      <c r="C42" s="92"/>
      <c r="D42" s="92"/>
      <c r="E42" s="92"/>
      <c r="F42" s="92"/>
      <c r="G42" s="92"/>
      <c r="H42" s="92"/>
      <c r="I42" s="111"/>
      <c r="J42" s="92"/>
      <c r="K42" s="92"/>
      <c r="L42" s="92"/>
      <c r="M42" s="92"/>
      <c r="N42" s="2"/>
    </row>
    <row r="43" spans="1:14" customFormat="1" ht="15" customHeight="1">
      <c r="A43" s="1305" t="s">
        <v>777</v>
      </c>
      <c r="B43" s="1305" t="s">
        <v>114</v>
      </c>
      <c r="C43" s="1115" t="s">
        <v>115</v>
      </c>
      <c r="D43" s="1388" t="s">
        <v>303</v>
      </c>
      <c r="E43" s="1389"/>
      <c r="F43" s="1389"/>
      <c r="G43" s="1390"/>
      <c r="H43" s="1394" t="s">
        <v>242</v>
      </c>
      <c r="I43" s="1396" t="s">
        <v>100</v>
      </c>
      <c r="J43" s="1398" t="s">
        <v>243</v>
      </c>
      <c r="K43" s="1400" t="s">
        <v>37</v>
      </c>
      <c r="L43" s="1402" t="s">
        <v>54</v>
      </c>
      <c r="M43" s="1404" t="s">
        <v>244</v>
      </c>
    </row>
    <row r="44" spans="1:14" customFormat="1" ht="27.75" customHeight="1">
      <c r="A44" s="1305"/>
      <c r="B44" s="1305"/>
      <c r="C44" s="1115"/>
      <c r="D44" s="1391"/>
      <c r="E44" s="1392"/>
      <c r="F44" s="1392"/>
      <c r="G44" s="1393"/>
      <c r="H44" s="1395"/>
      <c r="I44" s="1397"/>
      <c r="J44" s="1399"/>
      <c r="K44" s="1401"/>
      <c r="L44" s="1403"/>
      <c r="M44" s="1405"/>
    </row>
    <row r="45" spans="1:14">
      <c r="A45" s="197" t="s">
        <v>1859</v>
      </c>
      <c r="B45" s="197" t="s">
        <v>1860</v>
      </c>
      <c r="C45" s="332" t="s">
        <v>1860</v>
      </c>
      <c r="D45" s="332" t="s">
        <v>1863</v>
      </c>
      <c r="E45" s="332"/>
      <c r="F45" s="332"/>
      <c r="G45" s="332"/>
      <c r="H45" s="332" t="s">
        <v>1864</v>
      </c>
      <c r="I45" s="332">
        <v>0.43</v>
      </c>
      <c r="J45" s="325">
        <f>VLOOKUP($A45,'КРАТКИЙ ПРАЙС СПЛИТЫ'!$A:$M,10,0)</f>
        <v>1130</v>
      </c>
      <c r="K45" s="322">
        <f>VLOOKUP($A45,'КРАТКИЙ ПРАЙС СПЛИТЫ'!$A:$M,11,0)</f>
        <v>1040</v>
      </c>
      <c r="L45" s="322">
        <f>VLOOKUP($A45,'КРАТКИЙ ПРАЙС СПЛИТЫ'!$A:$M,12,0)</f>
        <v>919.05</v>
      </c>
      <c r="M45" s="107">
        <f>L45*(1-1*'Скидка '!D$7)</f>
        <v>919.05</v>
      </c>
      <c r="N45" s="26"/>
    </row>
    <row r="46" spans="1:14">
      <c r="A46" s="197" t="s">
        <v>1861</v>
      </c>
      <c r="B46" s="415" t="s">
        <v>1862</v>
      </c>
      <c r="C46" s="416" t="s">
        <v>1862</v>
      </c>
      <c r="D46" s="416" t="s">
        <v>1863</v>
      </c>
      <c r="E46" s="416"/>
      <c r="F46" s="416"/>
      <c r="G46" s="416"/>
      <c r="H46" s="416" t="s">
        <v>1865</v>
      </c>
      <c r="I46" s="416">
        <v>0.54</v>
      </c>
      <c r="J46" s="325">
        <f>VLOOKUP($A46,'КРАТКИЙ ПРАЙС СПЛИТЫ'!$A:$M,10,0)</f>
        <v>1900</v>
      </c>
      <c r="K46" s="322">
        <f>VLOOKUP($A46,'КРАТКИЙ ПРАЙС СПЛИТЫ'!$A:$M,11,0)</f>
        <v>1750</v>
      </c>
      <c r="L46" s="322">
        <f>VLOOKUP($A46,'КРАТКИЙ ПРАЙС СПЛИТЫ'!$A:$M,12,0)</f>
        <v>1545.39</v>
      </c>
      <c r="M46" s="107">
        <f>L46*(1-1*'Скидка '!D$7)</f>
        <v>1545.39</v>
      </c>
      <c r="N46" s="26"/>
    </row>
    <row r="47" spans="1:14">
      <c r="A47" s="197" t="s">
        <v>905</v>
      </c>
      <c r="B47" s="415" t="s">
        <v>906</v>
      </c>
      <c r="C47" s="416" t="s">
        <v>906</v>
      </c>
      <c r="D47" s="416" t="s">
        <v>907</v>
      </c>
      <c r="E47" s="416"/>
      <c r="F47" s="416"/>
      <c r="G47" s="416"/>
      <c r="H47" s="416" t="s">
        <v>908</v>
      </c>
      <c r="I47" s="416">
        <v>0.9</v>
      </c>
      <c r="J47" s="325">
        <f>VLOOKUP($A47,'КРАТКИЙ ПРАЙС СПЛИТЫ'!$A:$M,10,0)</f>
        <v>2280</v>
      </c>
      <c r="K47" s="322">
        <f>VLOOKUP($A47,'КРАТКИЙ ПРАЙС СПЛИТЫ'!$A:$M,11,0)</f>
        <v>2100</v>
      </c>
      <c r="L47" s="322">
        <f>VLOOKUP($A47,'КРАТКИЙ ПРАЙС СПЛИТЫ'!$A:$M,12,0)</f>
        <v>1854.49</v>
      </c>
      <c r="M47" s="107">
        <f>L47*(1-1*'Скидка '!D$7)</f>
        <v>1854.49</v>
      </c>
      <c r="N47" s="26"/>
    </row>
    <row r="48" spans="1:14">
      <c r="A48" s="197" t="s">
        <v>909</v>
      </c>
      <c r="B48" s="197" t="s">
        <v>910</v>
      </c>
      <c r="C48" s="332" t="s">
        <v>910</v>
      </c>
      <c r="D48" s="332" t="s">
        <v>907</v>
      </c>
      <c r="E48" s="332"/>
      <c r="F48" s="332"/>
      <c r="G48" s="332"/>
      <c r="H48" s="332" t="s">
        <v>911</v>
      </c>
      <c r="I48" s="332">
        <v>0.98</v>
      </c>
      <c r="J48" s="325">
        <f>VLOOKUP($A48,'КРАТКИЙ ПРАЙС СПЛИТЫ'!$A:$M,10,0)</f>
        <v>2390</v>
      </c>
      <c r="K48" s="322">
        <f>VLOOKUP($A48,'КРАТКИЙ ПРАЙС СПЛИТЫ'!$A:$M,11,0)</f>
        <v>2200</v>
      </c>
      <c r="L48" s="322">
        <f>VLOOKUP($A48,'КРАТКИЙ ПРАЙС СПЛИТЫ'!$A:$M,12,0)</f>
        <v>1943.92</v>
      </c>
      <c r="M48" s="107">
        <f>L48*(1-1*'Скидка '!D$7)</f>
        <v>1943.92</v>
      </c>
      <c r="N48" s="26"/>
    </row>
    <row r="49" spans="1:21">
      <c r="A49" s="197" t="s">
        <v>912</v>
      </c>
      <c r="B49" s="415" t="s">
        <v>913</v>
      </c>
      <c r="C49" s="416" t="s">
        <v>913</v>
      </c>
      <c r="D49" s="416" t="s">
        <v>907</v>
      </c>
      <c r="E49" s="416"/>
      <c r="F49" s="416"/>
      <c r="G49" s="416"/>
      <c r="H49" s="416" t="s">
        <v>914</v>
      </c>
      <c r="I49" s="416">
        <v>0.9</v>
      </c>
      <c r="J49" s="325">
        <f>VLOOKUP($A49,'КРАТКИЙ ПРАЙС СПЛИТЫ'!$A:$M,10,0)</f>
        <v>2880</v>
      </c>
      <c r="K49" s="322">
        <f>VLOOKUP($A49,'КРАТКИЙ ПРАЙС СПЛИТЫ'!$A:$M,11,0)</f>
        <v>2650</v>
      </c>
      <c r="L49" s="322">
        <f>VLOOKUP($A49,'КРАТКИЙ ПРАЙС СПЛИТЫ'!$A:$M,12,0)</f>
        <v>2342.4499999999998</v>
      </c>
      <c r="M49" s="107">
        <f>L49*(1-1*'Скидка '!D$7)</f>
        <v>2342.4499999999998</v>
      </c>
      <c r="N49" s="26"/>
    </row>
    <row r="50" spans="1:21" ht="24" customHeight="1">
      <c r="A50" s="92"/>
      <c r="B50" s="92" t="s">
        <v>915</v>
      </c>
      <c r="C50" s="92"/>
      <c r="D50" s="92"/>
      <c r="E50" s="92"/>
      <c r="F50" s="92"/>
      <c r="G50" s="92"/>
      <c r="H50" s="92"/>
      <c r="I50" s="111"/>
      <c r="J50" s="92"/>
      <c r="K50" s="92"/>
      <c r="L50" s="92"/>
      <c r="M50" s="92"/>
      <c r="N50" s="2"/>
    </row>
    <row r="51" spans="1:21" customFormat="1" ht="15" customHeight="1">
      <c r="A51" s="1305" t="s">
        <v>777</v>
      </c>
      <c r="B51" s="1305" t="s">
        <v>114</v>
      </c>
      <c r="C51" s="1115" t="s">
        <v>115</v>
      </c>
      <c r="D51" s="1388" t="s">
        <v>303</v>
      </c>
      <c r="E51" s="1389"/>
      <c r="F51" s="1389"/>
      <c r="G51" s="1390"/>
      <c r="H51" s="1394" t="s">
        <v>242</v>
      </c>
      <c r="I51" s="1396" t="s">
        <v>100</v>
      </c>
      <c r="J51" s="1398" t="s">
        <v>243</v>
      </c>
      <c r="K51" s="1400" t="s">
        <v>37</v>
      </c>
      <c r="L51" s="1402" t="s">
        <v>54</v>
      </c>
      <c r="M51" s="1404" t="s">
        <v>244</v>
      </c>
    </row>
    <row r="52" spans="1:21" customFormat="1" ht="27.75" customHeight="1">
      <c r="A52" s="1305"/>
      <c r="B52" s="1305"/>
      <c r="C52" s="1115"/>
      <c r="D52" s="1391"/>
      <c r="E52" s="1392"/>
      <c r="F52" s="1392"/>
      <c r="G52" s="1393"/>
      <c r="H52" s="1395"/>
      <c r="I52" s="1397"/>
      <c r="J52" s="1399"/>
      <c r="K52" s="1401"/>
      <c r="L52" s="1403"/>
      <c r="M52" s="1405"/>
    </row>
    <row r="53" spans="1:21">
      <c r="A53" s="197" t="s">
        <v>916</v>
      </c>
      <c r="B53" s="197" t="s">
        <v>917</v>
      </c>
      <c r="C53" s="332" t="s">
        <v>917</v>
      </c>
      <c r="D53" s="332" t="s">
        <v>918</v>
      </c>
      <c r="E53" s="332"/>
      <c r="F53" s="332"/>
      <c r="G53" s="332"/>
      <c r="H53" s="332" t="s">
        <v>919</v>
      </c>
      <c r="I53" s="332">
        <v>0.44</v>
      </c>
      <c r="J53" s="325">
        <f>VLOOKUP($A53,'КРАТКИЙ ПРАЙС СПЛИТЫ'!$A:$M,10,0)</f>
        <v>1180</v>
      </c>
      <c r="K53" s="322">
        <f>VLOOKUP($A53,'КРАТКИЙ ПРАЙС СПЛИТЫ'!$A:$M,11,0)</f>
        <v>1090</v>
      </c>
      <c r="L53" s="322">
        <f>VLOOKUP($A53,'КРАТКИЙ ПРАЙС СПЛИТЫ'!$A:$M,12,0)</f>
        <v>959.75</v>
      </c>
      <c r="M53" s="107">
        <f>L53*(1-1*'Скидка '!D$7)</f>
        <v>959.75</v>
      </c>
      <c r="N53" s="26"/>
    </row>
    <row r="54" spans="1:21">
      <c r="A54" s="197" t="s">
        <v>1866</v>
      </c>
      <c r="B54" s="415" t="s">
        <v>1867</v>
      </c>
      <c r="C54" s="416" t="s">
        <v>1867</v>
      </c>
      <c r="D54" s="416" t="s">
        <v>1880</v>
      </c>
      <c r="E54" s="416"/>
      <c r="F54" s="416"/>
      <c r="G54" s="416"/>
      <c r="H54" s="416" t="s">
        <v>920</v>
      </c>
      <c r="I54" s="416">
        <v>0.49</v>
      </c>
      <c r="J54" s="325">
        <f>VLOOKUP($A54,'КРАТКИЙ ПРАЙС СПЛИТЫ'!$A:$M,10,0)</f>
        <v>1630</v>
      </c>
      <c r="K54" s="322">
        <f>VLOOKUP($A54,'КРАТКИЙ ПРАЙС СПЛИТЫ'!$A:$M,11,0)</f>
        <v>1500</v>
      </c>
      <c r="L54" s="322">
        <f>VLOOKUP($A54,'КРАТКИЙ ПРАЙС СПЛИТЫ'!$A:$M,12,0)</f>
        <v>1325.83</v>
      </c>
      <c r="M54" s="107">
        <f>L54*(1-1*'Скидка '!D$7)</f>
        <v>1325.83</v>
      </c>
      <c r="N54" s="26"/>
    </row>
    <row r="55" spans="1:21">
      <c r="A55" s="197" t="s">
        <v>1868</v>
      </c>
      <c r="B55" s="197" t="s">
        <v>1869</v>
      </c>
      <c r="C55" s="332" t="s">
        <v>1869</v>
      </c>
      <c r="D55" s="332" t="s">
        <v>921</v>
      </c>
      <c r="E55" s="332"/>
      <c r="F55" s="332"/>
      <c r="G55" s="332"/>
      <c r="H55" s="332" t="s">
        <v>922</v>
      </c>
      <c r="I55" s="332">
        <v>0.6</v>
      </c>
      <c r="J55" s="325">
        <f>VLOOKUP($A55,'КРАТКИЙ ПРАЙС СПЛИТЫ'!$A:$M,10,0)</f>
        <v>2640</v>
      </c>
      <c r="K55" s="322">
        <f>VLOOKUP($A55,'КРАТКИЙ ПРАЙС СПЛИТЫ'!$A:$M,11,0)</f>
        <v>2430</v>
      </c>
      <c r="L55" s="322">
        <f>VLOOKUP($A55,'КРАТКИЙ ПРАЙС СПЛИТЫ'!$A:$M,12,0)</f>
        <v>2147.31</v>
      </c>
      <c r="M55" s="107">
        <f>L55*(1-1*'Скидка '!D$7)</f>
        <v>2147.31</v>
      </c>
      <c r="N55" s="26"/>
    </row>
    <row r="56" spans="1:21">
      <c r="A56" s="197" t="s">
        <v>1870</v>
      </c>
      <c r="B56" s="415" t="s">
        <v>1871</v>
      </c>
      <c r="C56" s="416" t="s">
        <v>1871</v>
      </c>
      <c r="D56" s="416" t="s">
        <v>923</v>
      </c>
      <c r="E56" s="416"/>
      <c r="F56" s="416"/>
      <c r="G56" s="416"/>
      <c r="H56" s="416" t="s">
        <v>924</v>
      </c>
      <c r="I56" s="416">
        <v>1.07</v>
      </c>
      <c r="J56" s="325">
        <f>VLOOKUP($A56,'КРАТКИЙ ПРАЙС СПЛИТЫ'!$A:$M,10,0)</f>
        <v>3960</v>
      </c>
      <c r="K56" s="322">
        <f>VLOOKUP($A56,'КРАТКИЙ ПРАЙС СПЛИТЫ'!$A:$M,11,0)</f>
        <v>3640</v>
      </c>
      <c r="L56" s="322">
        <f>VLOOKUP($A56,'КРАТКИЙ ПРАЙС СПЛИТЫ'!$A:$M,12,0)</f>
        <v>3220.91</v>
      </c>
      <c r="M56" s="107">
        <f>L56*(1-1*'Скидка '!D$7)</f>
        <v>3220.91</v>
      </c>
      <c r="N56" s="26"/>
    </row>
    <row r="57" spans="1:21">
      <c r="A57" s="197" t="s">
        <v>1872</v>
      </c>
      <c r="B57" s="197" t="s">
        <v>1873</v>
      </c>
      <c r="C57" s="332" t="s">
        <v>1873</v>
      </c>
      <c r="D57" s="332" t="s">
        <v>925</v>
      </c>
      <c r="E57" s="332"/>
      <c r="F57" s="332"/>
      <c r="G57" s="332"/>
      <c r="H57" s="332" t="s">
        <v>926</v>
      </c>
      <c r="I57" s="332">
        <v>9.0000000000000011E-2</v>
      </c>
      <c r="J57" s="325">
        <f>VLOOKUP($A57,'КРАТКИЙ ПРАЙС СПЛИТЫ'!$A:$M,10,0)</f>
        <v>400</v>
      </c>
      <c r="K57" s="322">
        <f>VLOOKUP($A57,'КРАТКИЙ ПРАЙС СПЛИТЫ'!$A:$M,11,0)</f>
        <v>370</v>
      </c>
      <c r="L57" s="322">
        <f>VLOOKUP($A57,'КРАТКИЙ ПРАЙС СПЛИТЫ'!$A:$M,12,0)</f>
        <v>325.38</v>
      </c>
      <c r="M57" s="107">
        <f>L57*(1-1*'Скидка '!D$7)</f>
        <v>325.38</v>
      </c>
      <c r="N57" s="26"/>
    </row>
    <row r="58" spans="1:21">
      <c r="A58" s="197" t="s">
        <v>1874</v>
      </c>
      <c r="B58" s="415" t="s">
        <v>1875</v>
      </c>
      <c r="C58" s="416" t="s">
        <v>1875</v>
      </c>
      <c r="D58" s="416" t="s">
        <v>932</v>
      </c>
      <c r="E58" s="416"/>
      <c r="F58" s="416"/>
      <c r="G58" s="416"/>
      <c r="H58" s="416" t="s">
        <v>927</v>
      </c>
      <c r="I58" s="416">
        <v>6.000000000000001E-3</v>
      </c>
      <c r="J58" s="325">
        <f>VLOOKUP($A58,'КРАТКИЙ ПРАЙС СПЛИТЫ'!$A:$M,10,0)</f>
        <v>100</v>
      </c>
      <c r="K58" s="322">
        <f>VLOOKUP($A58,'КРАТКИЙ ПРАЙС СПЛИТЫ'!$A:$M,11,0)</f>
        <v>90</v>
      </c>
      <c r="L58" s="322">
        <f>VLOOKUP($A58,'КРАТКИЙ ПРАЙС СПЛИТЫ'!$A:$M,12,0)</f>
        <v>81.290000000000006</v>
      </c>
      <c r="M58" s="107">
        <f>L58*(1-1*'Скидка '!D$7)</f>
        <v>81.290000000000006</v>
      </c>
      <c r="N58" s="26"/>
    </row>
    <row r="59" spans="1:21">
      <c r="A59" s="197" t="s">
        <v>1876</v>
      </c>
      <c r="B59" s="197" t="s">
        <v>1877</v>
      </c>
      <c r="C59" s="332" t="s">
        <v>1877</v>
      </c>
      <c r="D59" s="332" t="s">
        <v>933</v>
      </c>
      <c r="E59" s="332"/>
      <c r="F59" s="332"/>
      <c r="G59" s="332"/>
      <c r="H59" s="332" t="s">
        <v>927</v>
      </c>
      <c r="I59" s="332">
        <v>6.000000000000001E-3</v>
      </c>
      <c r="J59" s="325">
        <f>VLOOKUP($A59,'КРАТКИЙ ПРАЙС СПЛИТЫ'!$A:$M,10,0)</f>
        <v>140</v>
      </c>
      <c r="K59" s="322">
        <f>VLOOKUP($A59,'КРАТКИЙ ПРАЙС СПЛИТЫ'!$A:$M,11,0)</f>
        <v>130</v>
      </c>
      <c r="L59" s="322">
        <f>VLOOKUP($A59,'КРАТКИЙ ПРАЙС СПЛИТЫ'!$A:$M,12,0)</f>
        <v>113.85</v>
      </c>
      <c r="M59" s="107">
        <f>L59*(1-1*'Скидка '!D$7)</f>
        <v>113.85</v>
      </c>
      <c r="N59" s="26"/>
    </row>
    <row r="60" spans="1:21">
      <c r="A60" s="197" t="s">
        <v>1878</v>
      </c>
      <c r="B60" s="415" t="s">
        <v>1879</v>
      </c>
      <c r="C60" s="416" t="s">
        <v>1879</v>
      </c>
      <c r="D60" s="416" t="s">
        <v>928</v>
      </c>
      <c r="E60" s="416"/>
      <c r="F60" s="416"/>
      <c r="G60" s="416"/>
      <c r="H60" s="416" t="s">
        <v>926</v>
      </c>
      <c r="I60" s="416">
        <v>9.0000000000000011E-2</v>
      </c>
      <c r="J60" s="325">
        <f>VLOOKUP($A60,'КРАТКИЙ ПРАЙС СПЛИТЫ'!$A:$M,10,0)</f>
        <v>1060</v>
      </c>
      <c r="K60" s="322">
        <f>VLOOKUP($A60,'КРАТКИЙ ПРАЙС СПЛИТЫ'!$A:$M,11,0)</f>
        <v>980</v>
      </c>
      <c r="L60" s="322">
        <f>VLOOKUP($A60,'КРАТКИЙ ПРАЙС СПЛИТЫ'!$A:$M,12,0)</f>
        <v>845.9</v>
      </c>
      <c r="M60" s="107">
        <f>L60*(1-1*'Скидка '!D$7)</f>
        <v>845.9</v>
      </c>
      <c r="N60" s="26"/>
    </row>
    <row r="61" spans="1:21" ht="21.75" thickBot="1">
      <c r="A61" s="197" t="s">
        <v>929</v>
      </c>
      <c r="B61" s="197" t="s">
        <v>930</v>
      </c>
      <c r="C61" s="332" t="s">
        <v>930</v>
      </c>
      <c r="D61" s="332" t="s">
        <v>931</v>
      </c>
      <c r="E61" s="332"/>
      <c r="F61" s="332"/>
      <c r="G61" s="332"/>
      <c r="H61" s="332" t="s">
        <v>926</v>
      </c>
      <c r="I61" s="332">
        <v>9.0000000000000011E-2</v>
      </c>
      <c r="J61" s="325">
        <f>VLOOKUP($A61,'КРАТКИЙ ПРАЙС СПЛИТЫ'!$A:$M,10,0)</f>
        <v>970</v>
      </c>
      <c r="K61" s="322">
        <f>VLOOKUP($A61,'КРАТКИЙ ПРАЙС СПЛИТЫ'!$A:$M,11,0)</f>
        <v>890</v>
      </c>
      <c r="L61" s="322">
        <f>VLOOKUP($A61,'КРАТКИЙ ПРАЙС СПЛИТЫ'!$A:$M,12,0)</f>
        <v>788.92</v>
      </c>
      <c r="M61" s="107">
        <f>L61*(1-1*'Скидка '!D$7)</f>
        <v>788.92</v>
      </c>
      <c r="N61" s="26"/>
    </row>
    <row r="62" spans="1:21" ht="30" customHeight="1" thickBot="1">
      <c r="A62" s="414"/>
      <c r="B62" s="111" t="s">
        <v>1018</v>
      </c>
      <c r="C62" s="133"/>
      <c r="D62" s="112"/>
      <c r="E62" s="74"/>
      <c r="F62" s="112"/>
      <c r="G62" s="112"/>
      <c r="H62" s="113"/>
      <c r="I62" s="74"/>
      <c r="J62" s="113"/>
      <c r="K62" s="114"/>
      <c r="L62" s="946"/>
      <c r="M62" s="947"/>
      <c r="N62" s="468"/>
      <c r="O62" s="468"/>
      <c r="P62" s="468"/>
      <c r="Q62" s="474"/>
      <c r="R62" s="475"/>
      <c r="S62"/>
      <c r="T62"/>
      <c r="U62"/>
    </row>
    <row r="63" spans="1:21" customFormat="1" ht="15" customHeight="1">
      <c r="A63" s="1305" t="s">
        <v>777</v>
      </c>
      <c r="B63" s="1305" t="s">
        <v>114</v>
      </c>
      <c r="C63" s="1115" t="s">
        <v>115</v>
      </c>
      <c r="D63" s="1388" t="s">
        <v>303</v>
      </c>
      <c r="E63" s="1389"/>
      <c r="F63" s="1389"/>
      <c r="G63" s="1390"/>
      <c r="H63" s="1394" t="s">
        <v>242</v>
      </c>
      <c r="I63" s="1396" t="s">
        <v>100</v>
      </c>
      <c r="J63" s="1398" t="s">
        <v>243</v>
      </c>
      <c r="K63" s="1400" t="s">
        <v>37</v>
      </c>
      <c r="L63" s="1402" t="s">
        <v>54</v>
      </c>
      <c r="M63" s="1404" t="s">
        <v>244</v>
      </c>
    </row>
    <row r="64" spans="1:21" customFormat="1" ht="27.75" customHeight="1">
      <c r="A64" s="1305"/>
      <c r="B64" s="1305"/>
      <c r="C64" s="1115"/>
      <c r="D64" s="1391"/>
      <c r="E64" s="1392"/>
      <c r="F64" s="1392"/>
      <c r="G64" s="1393"/>
      <c r="H64" s="1395"/>
      <c r="I64" s="1397"/>
      <c r="J64" s="1399"/>
      <c r="K64" s="1401"/>
      <c r="L64" s="1403"/>
      <c r="M64" s="1405"/>
    </row>
    <row r="65" spans="1:21" ht="15" customHeight="1">
      <c r="A65" s="414" t="s">
        <v>1881</v>
      </c>
      <c r="B65" s="137" t="s">
        <v>1882</v>
      </c>
      <c r="C65" s="134" t="s">
        <v>1882</v>
      </c>
      <c r="D65" s="957" t="s">
        <v>1031</v>
      </c>
      <c r="E65" s="958"/>
      <c r="F65" s="958"/>
      <c r="G65" s="959"/>
      <c r="H65" s="135" t="s">
        <v>1023</v>
      </c>
      <c r="I65" s="163">
        <v>1.4970000000000001</v>
      </c>
      <c r="J65" s="325" t="e">
        <f>VLOOKUP($A65,'КРАТКИЙ ПРАЙС СПЛИТЫ'!$A:$M,10,0)</f>
        <v>#N/A</v>
      </c>
      <c r="K65" s="322" t="e">
        <f>VLOOKUP($A65,'КРАТКИЙ ПРАЙС СПЛИТЫ'!$A:$M,11,0)</f>
        <v>#N/A</v>
      </c>
      <c r="L65" s="322" t="e">
        <f>VLOOKUP($A65,'КРАТКИЙ ПРАЙС СПЛИТЫ'!$A:$M,12,0)</f>
        <v>#N/A</v>
      </c>
      <c r="M65" s="107" t="e">
        <f>L65*(1-1*'Скидка '!D$7)</f>
        <v>#N/A</v>
      </c>
      <c r="N65" s="468"/>
      <c r="O65" s="468"/>
      <c r="P65" s="468"/>
      <c r="Q65" s="474"/>
      <c r="R65" s="475"/>
      <c r="S65"/>
      <c r="T65"/>
      <c r="U65"/>
    </row>
    <row r="66" spans="1:21" ht="15" customHeight="1">
      <c r="A66" s="414" t="s">
        <v>1883</v>
      </c>
      <c r="B66" s="137" t="s">
        <v>1884</v>
      </c>
      <c r="C66" s="134" t="s">
        <v>1884</v>
      </c>
      <c r="D66" s="957" t="s">
        <v>1032</v>
      </c>
      <c r="E66" s="958"/>
      <c r="F66" s="958"/>
      <c r="G66" s="959"/>
      <c r="H66" s="135" t="s">
        <v>1023</v>
      </c>
      <c r="I66" s="163">
        <v>1.7250000000000003</v>
      </c>
      <c r="J66" s="325" t="e">
        <f>VLOOKUP($A66,'КРАТКИЙ ПРАЙС СПЛИТЫ'!$A:$M,10,0)</f>
        <v>#N/A</v>
      </c>
      <c r="K66" s="322" t="e">
        <f>VLOOKUP($A66,'КРАТКИЙ ПРАЙС СПЛИТЫ'!$A:$M,11,0)</f>
        <v>#N/A</v>
      </c>
      <c r="L66" s="322" t="e">
        <f>VLOOKUP($A66,'КРАТКИЙ ПРАЙС СПЛИТЫ'!$A:$M,12,0)</f>
        <v>#N/A</v>
      </c>
      <c r="M66" s="107" t="e">
        <f>L66*(1-1*'Скидка '!D$7)</f>
        <v>#N/A</v>
      </c>
      <c r="N66" s="468"/>
      <c r="O66" s="468"/>
      <c r="P66" s="468"/>
      <c r="Q66" s="474"/>
      <c r="R66" s="475"/>
      <c r="S66"/>
      <c r="T66"/>
      <c r="U66"/>
    </row>
    <row r="67" spans="1:21" ht="15" customHeight="1">
      <c r="A67" s="414" t="s">
        <v>1885</v>
      </c>
      <c r="B67" s="137" t="s">
        <v>1886</v>
      </c>
      <c r="C67" s="134" t="s">
        <v>1886</v>
      </c>
      <c r="D67" s="957" t="s">
        <v>1033</v>
      </c>
      <c r="E67" s="958"/>
      <c r="F67" s="958"/>
      <c r="G67" s="959"/>
      <c r="H67" s="135" t="s">
        <v>1024</v>
      </c>
      <c r="I67" s="163">
        <v>0.36799999999999999</v>
      </c>
      <c r="J67" s="325" t="e">
        <f>VLOOKUP($A67,'КРАТКИЙ ПРАЙС СПЛИТЫ'!$A:$M,10,0)</f>
        <v>#N/A</v>
      </c>
      <c r="K67" s="322" t="e">
        <f>VLOOKUP($A67,'КРАТКИЙ ПРАЙС СПЛИТЫ'!$A:$M,11,0)</f>
        <v>#N/A</v>
      </c>
      <c r="L67" s="322" t="e">
        <f>VLOOKUP($A67,'КРАТКИЙ ПРАЙС СПЛИТЫ'!$A:$M,12,0)</f>
        <v>#N/A</v>
      </c>
      <c r="M67" s="107" t="e">
        <f>L67*(1-1*'Скидка '!D$7)</f>
        <v>#N/A</v>
      </c>
      <c r="N67" s="468"/>
      <c r="O67" s="468"/>
      <c r="P67" s="468"/>
      <c r="Q67" s="474"/>
      <c r="R67"/>
      <c r="S67"/>
      <c r="T67"/>
      <c r="U67"/>
    </row>
    <row r="68" spans="1:21" ht="15" customHeight="1">
      <c r="A68" s="414" t="s">
        <v>1887</v>
      </c>
      <c r="B68" s="137" t="s">
        <v>1888</v>
      </c>
      <c r="C68" s="134" t="s">
        <v>1888</v>
      </c>
      <c r="D68" s="957" t="s">
        <v>1039</v>
      </c>
      <c r="E68" s="958"/>
      <c r="F68" s="958"/>
      <c r="G68" s="959"/>
      <c r="H68" s="135" t="s">
        <v>1025</v>
      </c>
      <c r="I68" s="163">
        <v>7.0000000000000007E-2</v>
      </c>
      <c r="J68" s="325">
        <f>VLOOKUP($A68,'КРАТКИЙ ПРАЙС СПЛИТЫ'!$A:$M,10,0)</f>
        <v>620</v>
      </c>
      <c r="K68" s="322">
        <f>VLOOKUP($A68,'КРАТКИЙ ПРАЙС СПЛИТЫ'!$A:$M,11,0)</f>
        <v>570</v>
      </c>
      <c r="L68" s="322">
        <f>VLOOKUP($A68,'КРАТКИЙ ПРАЙС СПЛИТЫ'!$A:$M,12,0)</f>
        <v>504.24</v>
      </c>
      <c r="M68" s="107">
        <f>L68*(1-1*'Скидка '!D$7)</f>
        <v>504.24</v>
      </c>
      <c r="N68" s="468"/>
      <c r="O68" s="468"/>
      <c r="P68" s="468"/>
      <c r="Q68" s="474"/>
      <c r="R68"/>
      <c r="S68"/>
      <c r="T68"/>
      <c r="U68"/>
    </row>
    <row r="69" spans="1:21" ht="15" customHeight="1">
      <c r="A69" s="414" t="s">
        <v>1889</v>
      </c>
      <c r="B69" s="137" t="s">
        <v>1890</v>
      </c>
      <c r="C69" s="134" t="s">
        <v>1890</v>
      </c>
      <c r="D69" s="957" t="s">
        <v>1035</v>
      </c>
      <c r="E69" s="958"/>
      <c r="F69" s="958"/>
      <c r="G69" s="959"/>
      <c r="H69" s="135" t="s">
        <v>1027</v>
      </c>
      <c r="I69" s="163">
        <v>0.30299999999999999</v>
      </c>
      <c r="J69" s="325">
        <f>VLOOKUP($A69,'КРАТКИЙ ПРАЙС СПЛИТЫ'!$A:$M,10,0)</f>
        <v>420</v>
      </c>
      <c r="K69" s="322">
        <f>VLOOKUP($A69,'КРАТКИЙ ПРАЙС СПЛИТЫ'!$A:$M,11,0)</f>
        <v>390</v>
      </c>
      <c r="L69" s="322">
        <f>VLOOKUP($A69,'КРАТКИЙ ПРАЙС СПЛИТЫ'!$A:$M,12,0)</f>
        <v>300.95999999999998</v>
      </c>
      <c r="M69" s="107">
        <f>L69*(1-1*'Скидка '!D$7)</f>
        <v>300.95999999999998</v>
      </c>
      <c r="N69" s="468"/>
      <c r="O69" s="468"/>
      <c r="P69" s="468"/>
      <c r="Q69" s="474"/>
      <c r="R69"/>
      <c r="S69"/>
      <c r="T69"/>
      <c r="U69"/>
    </row>
    <row r="70" spans="1:21" ht="15" customHeight="1">
      <c r="A70" s="414" t="s">
        <v>1891</v>
      </c>
      <c r="B70" s="137" t="s">
        <v>1892</v>
      </c>
      <c r="C70" s="134" t="s">
        <v>1892</v>
      </c>
      <c r="D70" s="957" t="s">
        <v>1036</v>
      </c>
      <c r="E70" s="958"/>
      <c r="F70" s="958"/>
      <c r="G70" s="959"/>
      <c r="H70" s="135" t="s">
        <v>1028</v>
      </c>
      <c r="I70" s="163">
        <v>0.42</v>
      </c>
      <c r="J70" s="325">
        <f>VLOOKUP($A70,'КРАТКИЙ ПРАЙС СПЛИТЫ'!$A:$M,10,0)</f>
        <v>1800</v>
      </c>
      <c r="K70" s="322">
        <f>VLOOKUP($A70,'КРАТКИЙ ПРАЙС СПЛИТЫ'!$A:$M,11,0)</f>
        <v>1660</v>
      </c>
      <c r="L70" s="322">
        <f>VLOOKUP($A70,'КРАТКИЙ ПРАЙС СПЛИТЫ'!$A:$M,12,0)</f>
        <v>1333.86</v>
      </c>
      <c r="M70" s="107">
        <f>L70*(1-1*'Скидка '!D$7)</f>
        <v>1333.86</v>
      </c>
      <c r="N70" s="468"/>
      <c r="O70" s="468"/>
      <c r="P70" s="468"/>
      <c r="Q70" s="474"/>
      <c r="R70"/>
      <c r="S70"/>
      <c r="T70"/>
      <c r="U70"/>
    </row>
    <row r="71" spans="1:21" ht="15" customHeight="1">
      <c r="A71" s="414" t="s">
        <v>1020</v>
      </c>
      <c r="B71" s="137" t="s">
        <v>1022</v>
      </c>
      <c r="C71" s="134" t="s">
        <v>1022</v>
      </c>
      <c r="D71" s="957" t="s">
        <v>1037</v>
      </c>
      <c r="E71" s="958"/>
      <c r="F71" s="958"/>
      <c r="G71" s="959"/>
      <c r="H71" s="135" t="s">
        <v>1029</v>
      </c>
      <c r="I71" s="163">
        <v>0.09</v>
      </c>
      <c r="J71" s="325">
        <f>VLOOKUP($A71,'КРАТКИЙ ПРАЙС СПЛИТЫ'!$A:$M,10,0)</f>
        <v>1130</v>
      </c>
      <c r="K71" s="322">
        <f>VLOOKUP($A71,'КРАТКИЙ ПРАЙС СПЛИТЫ'!$A:$M,11,0)</f>
        <v>1040</v>
      </c>
      <c r="L71" s="322">
        <f>VLOOKUP($A71,'КРАТКИЙ ПРАЙС СПЛИТЫ'!$A:$M,12,0)</f>
        <v>919.05</v>
      </c>
      <c r="M71" s="107">
        <f>L71*(1-1*'Скидка '!D$7)</f>
        <v>919.05</v>
      </c>
      <c r="N71" s="468"/>
      <c r="O71" s="468"/>
      <c r="P71" s="468"/>
      <c r="Q71" s="474"/>
      <c r="R71"/>
      <c r="S71"/>
      <c r="T71"/>
      <c r="U71"/>
    </row>
    <row r="72" spans="1:21" ht="15" customHeight="1">
      <c r="A72" s="414" t="s">
        <v>1893</v>
      </c>
      <c r="B72" s="137" t="s">
        <v>1894</v>
      </c>
      <c r="C72" s="134" t="s">
        <v>1894</v>
      </c>
      <c r="D72" s="957" t="s">
        <v>1038</v>
      </c>
      <c r="E72" s="958"/>
      <c r="F72" s="958"/>
      <c r="G72" s="959"/>
      <c r="H72" s="135" t="s">
        <v>1030</v>
      </c>
      <c r="I72" s="163">
        <v>3.5000000000000003E-2</v>
      </c>
      <c r="J72" s="325">
        <f>VLOOKUP($A72,'КРАТКИЙ ПРАЙС СПЛИТЫ'!$A:$M,10,0)</f>
        <v>680</v>
      </c>
      <c r="K72" s="322">
        <f>VLOOKUP($A72,'КРАТКИЙ ПРАЙС СПЛИТЫ'!$A:$M,11,0)</f>
        <v>630</v>
      </c>
      <c r="L72" s="322">
        <f>VLOOKUP($A72,'КРАТКИЙ ПРАЙС СПЛИТЫ'!$A:$M,12,0)</f>
        <v>553.08000000000004</v>
      </c>
      <c r="M72" s="107">
        <f>L72*(1-1*'Скидка '!D$7)</f>
        <v>553.08000000000004</v>
      </c>
      <c r="N72" s="468"/>
      <c r="O72" s="468"/>
      <c r="P72" s="468"/>
      <c r="Q72" s="474"/>
      <c r="R72"/>
      <c r="S72"/>
      <c r="T72"/>
      <c r="U72"/>
    </row>
    <row r="73" spans="1:21" ht="70.5" customHeight="1">
      <c r="A73" s="92"/>
      <c r="B73" s="92" t="s">
        <v>780</v>
      </c>
      <c r="C73" s="92"/>
      <c r="D73" s="92"/>
      <c r="E73" s="92"/>
      <c r="F73" s="92"/>
      <c r="G73" s="92"/>
      <c r="H73" s="92"/>
      <c r="I73" s="111"/>
      <c r="J73" s="92"/>
      <c r="K73" s="92"/>
      <c r="L73" s="92"/>
      <c r="M73" s="92"/>
      <c r="N73" s="2"/>
    </row>
    <row r="74" spans="1:21">
      <c r="A74" s="1115" t="s">
        <v>777</v>
      </c>
      <c r="B74" s="1305" t="s">
        <v>114</v>
      </c>
      <c r="C74" s="1115" t="s">
        <v>115</v>
      </c>
      <c r="D74" s="1388" t="s">
        <v>303</v>
      </c>
      <c r="E74" s="1389"/>
      <c r="F74" s="1389"/>
      <c r="G74" s="1390"/>
      <c r="H74" s="1394" t="s">
        <v>242</v>
      </c>
      <c r="I74" s="1396" t="s">
        <v>100</v>
      </c>
      <c r="J74" s="1398" t="s">
        <v>243</v>
      </c>
      <c r="K74" s="1400" t="s">
        <v>37</v>
      </c>
      <c r="L74" s="1402" t="s">
        <v>54</v>
      </c>
      <c r="M74" s="1404" t="s">
        <v>244</v>
      </c>
      <c r="N74" s="26"/>
    </row>
    <row r="75" spans="1:21">
      <c r="A75" s="1115"/>
      <c r="B75" s="1305"/>
      <c r="C75" s="1115"/>
      <c r="D75" s="1391"/>
      <c r="E75" s="1392"/>
      <c r="F75" s="1392"/>
      <c r="G75" s="1393"/>
      <c r="H75" s="1395"/>
      <c r="I75" s="1397"/>
      <c r="J75" s="1399"/>
      <c r="K75" s="1401"/>
      <c r="L75" s="1403"/>
      <c r="M75" s="1405"/>
      <c r="N75" s="26"/>
    </row>
    <row r="76" spans="1:21">
      <c r="A76" s="197" t="s">
        <v>1895</v>
      </c>
      <c r="B76" s="197" t="s">
        <v>1896</v>
      </c>
      <c r="C76" s="332" t="s">
        <v>98</v>
      </c>
      <c r="D76" s="332" t="s">
        <v>275</v>
      </c>
      <c r="E76" s="332"/>
      <c r="F76" s="332"/>
      <c r="G76" s="332"/>
      <c r="H76" s="332" t="s">
        <v>101</v>
      </c>
      <c r="I76" s="332">
        <v>4.0000000000000001E-3</v>
      </c>
      <c r="J76" s="325">
        <f>VLOOKUP($A76,'КРАТКИЙ ПРАЙС СПЛИТЫ'!$A:$M,10,0)</f>
        <v>160</v>
      </c>
      <c r="K76" s="322">
        <f>VLOOKUP($A76,'КРАТКИЙ ПРАЙС СПЛИТЫ'!$A:$M,11,0)</f>
        <v>150</v>
      </c>
      <c r="L76" s="322">
        <f>VLOOKUP($A76,'КРАТКИЙ ПРАЙС СПЛИТЫ'!$A:$M,12,0)</f>
        <v>132.22</v>
      </c>
      <c r="M76" s="107">
        <f>L76*(1-1*'Скидка '!D$7)</f>
        <v>132.22</v>
      </c>
      <c r="N76" s="26"/>
    </row>
    <row r="77" spans="1:21">
      <c r="A77" s="197" t="s">
        <v>1897</v>
      </c>
      <c r="B77" s="197" t="s">
        <v>1898</v>
      </c>
      <c r="C77" s="332" t="s">
        <v>99</v>
      </c>
      <c r="D77" s="332" t="s">
        <v>276</v>
      </c>
      <c r="E77" s="332"/>
      <c r="F77" s="332"/>
      <c r="G77" s="332"/>
      <c r="H77" s="332" t="s">
        <v>101</v>
      </c>
      <c r="I77" s="332">
        <v>3.3999999999999998E-3</v>
      </c>
      <c r="J77" s="325">
        <f>VLOOKUP($A77,'КРАТКИЙ ПРАЙС СПЛИТЫ'!$A:$M,10,0)</f>
        <v>220</v>
      </c>
      <c r="K77" s="322">
        <f>VLOOKUP($A77,'КРАТКИЙ ПРАЙС СПЛИТЫ'!$A:$M,11,0)</f>
        <v>200</v>
      </c>
      <c r="L77" s="322">
        <f>VLOOKUP($A77,'КРАТКИЙ ПРАЙС СПЛИТЫ'!$A:$M,12,0)</f>
        <v>183.04</v>
      </c>
      <c r="M77" s="107">
        <f>L77*(1-1*'Скидка '!D$7)</f>
        <v>183.04</v>
      </c>
      <c r="N77" s="26"/>
    </row>
    <row r="78" spans="1:21">
      <c r="A78" s="197" t="s">
        <v>1899</v>
      </c>
      <c r="B78" s="197" t="s">
        <v>1900</v>
      </c>
      <c r="C78" s="332" t="s">
        <v>277</v>
      </c>
      <c r="D78" s="332" t="s">
        <v>278</v>
      </c>
      <c r="E78" s="332"/>
      <c r="F78" s="332"/>
      <c r="G78" s="332"/>
      <c r="H78" s="332" t="s">
        <v>101</v>
      </c>
      <c r="I78" s="332">
        <v>3.3999999999999998E-3</v>
      </c>
      <c r="J78" s="325">
        <f>VLOOKUP($A78,'КРАТКИЙ ПРАЙС СПЛИТЫ'!$A:$M,10,0)</f>
        <v>310</v>
      </c>
      <c r="K78" s="322">
        <f>VLOOKUP($A78,'КРАТКИЙ ПРАЙС СПЛИТЫ'!$A:$M,11,0)</f>
        <v>290</v>
      </c>
      <c r="L78" s="322">
        <f>VLOOKUP($A78,'КРАТКИЙ ПРАЙС СПЛИТЫ'!$A:$M,12,0)</f>
        <v>254.21</v>
      </c>
      <c r="M78" s="107">
        <f>L78*(1-1*'Скидка '!D$7)</f>
        <v>254.21</v>
      </c>
      <c r="N78" s="26"/>
    </row>
    <row r="79" spans="1:21" ht="70.5" customHeight="1">
      <c r="A79" s="92"/>
      <c r="B79" s="92" t="s">
        <v>957</v>
      </c>
      <c r="C79" s="92"/>
      <c r="D79" s="92"/>
      <c r="E79" s="92"/>
      <c r="F79" s="92"/>
      <c r="G79" s="92"/>
      <c r="H79" s="92"/>
      <c r="I79" s="111"/>
      <c r="J79" s="92"/>
      <c r="K79" s="92"/>
      <c r="L79" s="92"/>
      <c r="M79" s="92"/>
      <c r="N79" s="2"/>
    </row>
    <row r="80" spans="1:21" ht="21" customHeight="1">
      <c r="A80" s="1115" t="s">
        <v>777</v>
      </c>
      <c r="B80" s="1305" t="s">
        <v>114</v>
      </c>
      <c r="C80" s="1115" t="s">
        <v>115</v>
      </c>
      <c r="D80" s="1388" t="s">
        <v>303</v>
      </c>
      <c r="E80" s="1389"/>
      <c r="F80" s="1389"/>
      <c r="G80" s="1390"/>
      <c r="H80" s="1394" t="s">
        <v>242</v>
      </c>
      <c r="I80" s="1396" t="s">
        <v>100</v>
      </c>
      <c r="J80" s="1398" t="s">
        <v>243</v>
      </c>
      <c r="K80" s="1400" t="s">
        <v>37</v>
      </c>
      <c r="L80" s="1402" t="s">
        <v>54</v>
      </c>
      <c r="M80" s="1404" t="s">
        <v>244</v>
      </c>
      <c r="N80" s="26"/>
    </row>
    <row r="81" spans="1:14">
      <c r="A81" s="1115"/>
      <c r="B81" s="1305"/>
      <c r="C81" s="1115"/>
      <c r="D81" s="1391"/>
      <c r="E81" s="1392"/>
      <c r="F81" s="1392"/>
      <c r="G81" s="1393"/>
      <c r="H81" s="1395"/>
      <c r="I81" s="1397"/>
      <c r="J81" s="1399"/>
      <c r="K81" s="1401"/>
      <c r="L81" s="1403"/>
      <c r="M81" s="1405"/>
      <c r="N81" s="26"/>
    </row>
    <row r="82" spans="1:14">
      <c r="A82" s="197" t="s">
        <v>960</v>
      </c>
      <c r="B82" s="197" t="s">
        <v>989</v>
      </c>
      <c r="C82" s="332" t="s">
        <v>958</v>
      </c>
      <c r="D82" s="332" t="s">
        <v>988</v>
      </c>
      <c r="E82" s="332"/>
      <c r="F82" s="332"/>
      <c r="G82" s="332"/>
      <c r="H82" s="332" t="s">
        <v>959</v>
      </c>
      <c r="I82" s="332">
        <v>11.3</v>
      </c>
      <c r="J82" s="325" t="s">
        <v>1965</v>
      </c>
      <c r="K82" s="322">
        <v>15110</v>
      </c>
      <c r="L82" s="322">
        <v>13140</v>
      </c>
      <c r="M82" s="107">
        <f>L82*(1-1*'Скидка '!D$7)</f>
        <v>13140</v>
      </c>
      <c r="N82" s="26"/>
    </row>
    <row r="83" spans="1:14">
      <c r="A83" s="5"/>
      <c r="B83" s="5"/>
      <c r="C83" s="5"/>
      <c r="D83" s="3"/>
      <c r="E83" s="3"/>
      <c r="F83" s="3"/>
      <c r="G83" s="3"/>
      <c r="H83" s="3"/>
      <c r="I83" s="3"/>
      <c r="J83" s="3"/>
      <c r="K83" s="4"/>
      <c r="L83" s="1409"/>
      <c r="M83" s="1409"/>
    </row>
  </sheetData>
  <mergeCells count="125">
    <mergeCell ref="J51:J52"/>
    <mergeCell ref="H43:H44"/>
    <mergeCell ref="L10:L11"/>
    <mergeCell ref="M10:M11"/>
    <mergeCell ref="A80:A81"/>
    <mergeCell ref="B80:B81"/>
    <mergeCell ref="C80:C81"/>
    <mergeCell ref="D80:G81"/>
    <mergeCell ref="H80:H81"/>
    <mergeCell ref="I80:I81"/>
    <mergeCell ref="J80:J81"/>
    <mergeCell ref="K80:K81"/>
    <mergeCell ref="L80:L81"/>
    <mergeCell ref="M80:M81"/>
    <mergeCell ref="G10:G11"/>
    <mergeCell ref="H10:H11"/>
    <mergeCell ref="I10:I11"/>
    <mergeCell ref="J10:J11"/>
    <mergeCell ref="K10:K11"/>
    <mergeCell ref="A10:A11"/>
    <mergeCell ref="B10:B11"/>
    <mergeCell ref="C10:C11"/>
    <mergeCell ref="D10:E10"/>
    <mergeCell ref="F10:F11"/>
    <mergeCell ref="I51:I52"/>
    <mergeCell ref="L36:L37"/>
    <mergeCell ref="M36:M37"/>
    <mergeCell ref="A36:A37"/>
    <mergeCell ref="B36:B37"/>
    <mergeCell ref="C36:C37"/>
    <mergeCell ref="D36:G37"/>
    <mergeCell ref="H36:H37"/>
    <mergeCell ref="K51:K52"/>
    <mergeCell ref="L51:L52"/>
    <mergeCell ref="M51:M52"/>
    <mergeCell ref="A51:A52"/>
    <mergeCell ref="B51:B52"/>
    <mergeCell ref="C51:C52"/>
    <mergeCell ref="D51:G52"/>
    <mergeCell ref="H51:H52"/>
    <mergeCell ref="I43:I44"/>
    <mergeCell ref="J43:J44"/>
    <mergeCell ref="K43:K44"/>
    <mergeCell ref="L43:L44"/>
    <mergeCell ref="M43:M44"/>
    <mergeCell ref="A43:A44"/>
    <mergeCell ref="B43:B44"/>
    <mergeCell ref="C43:C44"/>
    <mergeCell ref="D43:G44"/>
    <mergeCell ref="L83:M83"/>
    <mergeCell ref="M29:M30"/>
    <mergeCell ref="A74:A75"/>
    <mergeCell ref="B74:B75"/>
    <mergeCell ref="C74:C75"/>
    <mergeCell ref="D74:G75"/>
    <mergeCell ref="H74:H75"/>
    <mergeCell ref="I74:I75"/>
    <mergeCell ref="J74:J75"/>
    <mergeCell ref="K74:K75"/>
    <mergeCell ref="L74:L75"/>
    <mergeCell ref="I29:I30"/>
    <mergeCell ref="J29:J30"/>
    <mergeCell ref="K29:K30"/>
    <mergeCell ref="L29:L30"/>
    <mergeCell ref="M74:M75"/>
    <mergeCell ref="A29:A30"/>
    <mergeCell ref="B29:B30"/>
    <mergeCell ref="C29:C30"/>
    <mergeCell ref="D29:G30"/>
    <mergeCell ref="H29:H30"/>
    <mergeCell ref="I36:I37"/>
    <mergeCell ref="J36:J37"/>
    <mergeCell ref="K36:K37"/>
    <mergeCell ref="M19:M20"/>
    <mergeCell ref="A22:A23"/>
    <mergeCell ref="B22:B23"/>
    <mergeCell ref="C22:C23"/>
    <mergeCell ref="D22:G23"/>
    <mergeCell ref="H22:H23"/>
    <mergeCell ref="I22:I23"/>
    <mergeCell ref="J22:J23"/>
    <mergeCell ref="K22:K23"/>
    <mergeCell ref="L22:L23"/>
    <mergeCell ref="M22:M23"/>
    <mergeCell ref="A19:A20"/>
    <mergeCell ref="B19:B20"/>
    <mergeCell ref="C19:C20"/>
    <mergeCell ref="D19:G20"/>
    <mergeCell ref="H19:H20"/>
    <mergeCell ref="I19:I20"/>
    <mergeCell ref="J19:J20"/>
    <mergeCell ref="K19:K20"/>
    <mergeCell ref="L19:L20"/>
    <mergeCell ref="K5:K6"/>
    <mergeCell ref="L5:L6"/>
    <mergeCell ref="M5:M6"/>
    <mergeCell ref="B8:C9"/>
    <mergeCell ref="B1:G1"/>
    <mergeCell ref="H1:I1"/>
    <mergeCell ref="A5:A6"/>
    <mergeCell ref="B5:B6"/>
    <mergeCell ref="C5:C6"/>
    <mergeCell ref="D5:G6"/>
    <mergeCell ref="H5:H6"/>
    <mergeCell ref="I5:I6"/>
    <mergeCell ref="J5:J6"/>
    <mergeCell ref="L62:M62"/>
    <mergeCell ref="D65:G65"/>
    <mergeCell ref="D66:G66"/>
    <mergeCell ref="D67:G67"/>
    <mergeCell ref="D68:G68"/>
    <mergeCell ref="D69:G69"/>
    <mergeCell ref="D70:G70"/>
    <mergeCell ref="D71:G71"/>
    <mergeCell ref="L63:L64"/>
    <mergeCell ref="M63:M64"/>
    <mergeCell ref="D72:G72"/>
    <mergeCell ref="A63:A64"/>
    <mergeCell ref="B63:B64"/>
    <mergeCell ref="C63:C64"/>
    <mergeCell ref="D63:G64"/>
    <mergeCell ref="H63:H64"/>
    <mergeCell ref="I63:I64"/>
    <mergeCell ref="J63:J64"/>
    <mergeCell ref="K63:K64"/>
  </mergeCells>
  <pageMargins left="0.7" right="0.7" top="0.75" bottom="0.75" header="0.3" footer="0.3"/>
  <pageSetup paperSize="9" scale="36" orientation="portrait" r:id="rId1"/>
  <rowBreaks count="1" manualBreakCount="1">
    <brk id="61" min="1" max="1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45"/>
  <sheetViews>
    <sheetView zoomScale="70" zoomScaleNormal="70" zoomScaleSheetLayoutView="85" workbookViewId="0">
      <pane xSplit="2" ySplit="4" topLeftCell="C37" activePane="bottomRight" state="frozen"/>
      <selection activeCell="P18" sqref="P18"/>
      <selection pane="topRight" activeCell="P18" sqref="P18"/>
      <selection pane="bottomLeft" activeCell="P18" sqref="P18"/>
      <selection pane="bottomRight" activeCell="S41" sqref="S41"/>
    </sheetView>
  </sheetViews>
  <sheetFormatPr defaultColWidth="9.140625" defaultRowHeight="21" outlineLevelCol="1"/>
  <cols>
    <col min="1" max="1" width="18.140625" style="28" customWidth="1"/>
    <col min="2" max="2" width="25.85546875" style="28" customWidth="1"/>
    <col min="3" max="4" width="23.140625" style="28" customWidth="1"/>
    <col min="5" max="5" width="17.5703125" style="29" customWidth="1" outlineLevel="1"/>
    <col min="6" max="6" width="16.42578125" style="29" customWidth="1" outlineLevel="1"/>
    <col min="7" max="7" width="25.42578125" style="29" customWidth="1" outlineLevel="1"/>
    <col min="8" max="8" width="15.5703125" style="29" customWidth="1" outlineLevel="1"/>
    <col min="9" max="9" width="15.28515625" style="29" customWidth="1" outlineLevel="1"/>
    <col min="10" max="10" width="16" style="29" customWidth="1" outlineLevel="1"/>
    <col min="11" max="11" width="12.5703125" style="29" customWidth="1" outlineLevel="1"/>
    <col min="12" max="12" width="13.28515625" style="29" customWidth="1" outlineLevel="1"/>
    <col min="13" max="13" width="11.85546875" style="30" customWidth="1"/>
    <col min="14" max="14" width="12.28515625" style="30" customWidth="1"/>
    <col min="15" max="15" width="26" style="31" customWidth="1"/>
    <col min="16" max="16" width="16.85546875" style="21" bestFit="1" customWidth="1"/>
    <col min="17" max="17" width="18.42578125" style="21" customWidth="1"/>
    <col min="18" max="18" width="18.28515625" style="21" bestFit="1" customWidth="1"/>
    <col min="19" max="19" width="21.5703125" style="21" customWidth="1"/>
    <col min="20" max="16384" width="9.140625" style="21"/>
  </cols>
  <sheetData>
    <row r="1" spans="1:22" ht="97.5" customHeight="1">
      <c r="A1" s="19"/>
      <c r="B1" s="973"/>
      <c r="C1" s="973"/>
      <c r="D1" s="973"/>
      <c r="E1" s="973"/>
      <c r="F1" s="973"/>
      <c r="G1" s="973"/>
      <c r="H1" s="973"/>
      <c r="I1" s="973"/>
      <c r="J1" s="973"/>
      <c r="K1" s="973"/>
      <c r="L1" s="20"/>
      <c r="M1" s="19"/>
      <c r="N1" s="19"/>
      <c r="O1" s="19"/>
      <c r="Q1" s="22"/>
    </row>
    <row r="2" spans="1:22" s="23" customFormat="1" ht="27" customHeight="1">
      <c r="A2" s="207" t="s">
        <v>2105</v>
      </c>
      <c r="B2" s="87"/>
      <c r="C2" s="87"/>
      <c r="D2" s="87"/>
      <c r="E2" s="231"/>
      <c r="F2" s="87"/>
      <c r="G2" s="87"/>
      <c r="H2" s="87"/>
      <c r="I2" s="87"/>
      <c r="J2" s="87"/>
      <c r="K2" s="87"/>
      <c r="L2" s="87"/>
      <c r="M2" s="87"/>
      <c r="N2" s="87"/>
      <c r="O2" s="87"/>
    </row>
    <row r="3" spans="1:22" ht="31.5" customHeight="1">
      <c r="A3" s="1413" t="s">
        <v>113</v>
      </c>
      <c r="B3" s="1413" t="s">
        <v>114</v>
      </c>
      <c r="C3" s="1414" t="s">
        <v>115</v>
      </c>
      <c r="D3" s="1420" t="s">
        <v>1476</v>
      </c>
      <c r="E3" s="1415" t="s">
        <v>3</v>
      </c>
      <c r="F3" s="1415"/>
      <c r="G3" s="952" t="s">
        <v>58</v>
      </c>
      <c r="H3" s="951" t="s">
        <v>48</v>
      </c>
      <c r="I3" s="951" t="s">
        <v>59</v>
      </c>
      <c r="J3" s="951"/>
      <c r="K3" s="951" t="s">
        <v>161</v>
      </c>
      <c r="L3" s="1418" t="s">
        <v>116</v>
      </c>
      <c r="M3" s="1418" t="s">
        <v>37</v>
      </c>
      <c r="N3" s="1411" t="s">
        <v>54</v>
      </c>
      <c r="O3" s="1411" t="s">
        <v>55</v>
      </c>
      <c r="P3" s="24"/>
      <c r="Q3" s="24"/>
      <c r="R3" s="24"/>
      <c r="S3" s="24"/>
      <c r="T3" s="25"/>
      <c r="U3" s="25"/>
      <c r="V3" s="25"/>
    </row>
    <row r="4" spans="1:22" ht="21.75" thickBot="1">
      <c r="A4" s="1413"/>
      <c r="B4" s="1413"/>
      <c r="C4" s="1414"/>
      <c r="D4" s="1421"/>
      <c r="E4" s="171" t="s">
        <v>8</v>
      </c>
      <c r="F4" s="171" t="s">
        <v>9</v>
      </c>
      <c r="G4" s="1416"/>
      <c r="H4" s="1419"/>
      <c r="I4" s="230" t="s">
        <v>4</v>
      </c>
      <c r="J4" s="230" t="s">
        <v>5</v>
      </c>
      <c r="K4" s="1419"/>
      <c r="L4" s="1411"/>
      <c r="M4" s="1411"/>
      <c r="N4" s="1412"/>
      <c r="O4" s="1412"/>
    </row>
    <row r="5" spans="1:22" ht="21.75" customHeight="1" thickBot="1">
      <c r="A5" s="75"/>
      <c r="B5" s="75"/>
      <c r="C5" s="75"/>
      <c r="D5" s="75"/>
      <c r="E5" s="229" t="s">
        <v>702</v>
      </c>
      <c r="F5" s="228"/>
      <c r="G5" s="195"/>
      <c r="H5" s="195"/>
      <c r="I5" s="195"/>
      <c r="J5" s="195"/>
      <c r="K5" s="195"/>
      <c r="L5" s="224"/>
      <c r="M5" s="224"/>
      <c r="N5" s="224"/>
      <c r="O5" s="221" t="s">
        <v>117</v>
      </c>
      <c r="P5" s="38"/>
      <c r="Q5" s="26"/>
      <c r="R5" s="27"/>
      <c r="S5" s="26"/>
    </row>
    <row r="6" spans="1:22" ht="21.75" customHeight="1">
      <c r="A6" s="1417" t="s">
        <v>701</v>
      </c>
      <c r="B6" s="1417"/>
      <c r="C6" s="1417"/>
      <c r="D6" s="227"/>
      <c r="E6" s="1417"/>
      <c r="F6" s="1417"/>
      <c r="G6" s="1417"/>
      <c r="H6" s="195"/>
      <c r="I6" s="195"/>
      <c r="J6" s="195"/>
      <c r="K6" s="195"/>
      <c r="L6" s="224"/>
      <c r="M6" s="224"/>
      <c r="N6" s="224"/>
      <c r="O6" s="226"/>
      <c r="P6" s="38"/>
      <c r="Q6" s="26"/>
      <c r="R6" s="27"/>
      <c r="S6" s="26"/>
    </row>
    <row r="7" spans="1:22" ht="21.75" customHeight="1">
      <c r="A7" s="227"/>
      <c r="B7" s="227"/>
      <c r="C7" s="227"/>
      <c r="D7" s="227"/>
      <c r="E7" s="227"/>
      <c r="F7" s="227"/>
      <c r="G7" s="227"/>
      <c r="H7" s="195"/>
      <c r="I7" s="195"/>
      <c r="J7" s="195"/>
      <c r="K7" s="195"/>
      <c r="L7" s="224"/>
      <c r="M7" s="224"/>
      <c r="N7" s="224"/>
      <c r="O7" s="226"/>
      <c r="P7" s="38"/>
      <c r="Q7" s="26"/>
      <c r="R7" s="27"/>
      <c r="S7" s="26"/>
    </row>
    <row r="8" spans="1:22" ht="21.75" customHeight="1">
      <c r="A8" s="75"/>
      <c r="B8" s="75"/>
      <c r="C8" s="75"/>
      <c r="D8" s="75"/>
      <c r="E8" s="204"/>
      <c r="F8" s="204"/>
      <c r="G8" s="203"/>
      <c r="H8" s="202" t="s">
        <v>173</v>
      </c>
      <c r="I8" s="188"/>
      <c r="J8" s="195"/>
      <c r="K8" s="195"/>
      <c r="L8" s="224"/>
      <c r="M8" s="224"/>
      <c r="N8" s="224"/>
      <c r="O8" s="226"/>
      <c r="P8" s="38"/>
      <c r="Q8" s="26"/>
      <c r="R8" s="27"/>
      <c r="S8" s="26"/>
    </row>
    <row r="9" spans="1:22" ht="21.75" customHeight="1">
      <c r="A9" s="75"/>
      <c r="B9" s="75"/>
      <c r="C9" s="75"/>
      <c r="D9" s="75"/>
      <c r="E9" s="1410" t="s">
        <v>174</v>
      </c>
      <c r="F9" s="1410"/>
      <c r="G9" s="1410"/>
      <c r="H9" s="202" t="s">
        <v>186</v>
      </c>
      <c r="I9" s="188"/>
      <c r="J9" s="195"/>
      <c r="K9" s="195"/>
      <c r="L9" s="224"/>
      <c r="M9" s="224"/>
      <c r="N9" s="224"/>
      <c r="O9" s="206"/>
      <c r="P9" s="38"/>
      <c r="Q9" s="26"/>
      <c r="R9" s="27"/>
      <c r="S9" s="26"/>
    </row>
    <row r="10" spans="1:22" ht="21.75" customHeight="1">
      <c r="A10" s="75"/>
      <c r="B10" s="75"/>
      <c r="C10" s="75"/>
      <c r="D10" s="75"/>
      <c r="E10" s="1410" t="s">
        <v>178</v>
      </c>
      <c r="F10" s="1410"/>
      <c r="G10" s="1410"/>
      <c r="H10" s="202" t="s">
        <v>177</v>
      </c>
      <c r="I10" s="214"/>
      <c r="J10" s="195"/>
      <c r="K10" s="195"/>
      <c r="L10" s="224"/>
      <c r="M10" s="224"/>
      <c r="N10" s="224"/>
      <c r="O10" s="225"/>
      <c r="P10" s="38"/>
      <c r="Q10" s="26"/>
      <c r="R10" s="27"/>
      <c r="S10" s="26"/>
    </row>
    <row r="11" spans="1:22" ht="21.75" customHeight="1">
      <c r="A11" s="75"/>
      <c r="B11" s="75"/>
      <c r="C11" s="75"/>
      <c r="D11" s="75"/>
      <c r="E11" s="1410" t="s">
        <v>182</v>
      </c>
      <c r="F11" s="1410"/>
      <c r="G11" s="1410"/>
      <c r="H11" s="202" t="s">
        <v>179</v>
      </c>
      <c r="I11" s="188"/>
      <c r="J11" s="195"/>
      <c r="K11" s="195"/>
      <c r="L11" s="224"/>
      <c r="M11" s="224"/>
      <c r="N11" s="224"/>
      <c r="O11" s="224"/>
      <c r="P11" s="38"/>
      <c r="Q11" s="26"/>
      <c r="R11" s="27"/>
      <c r="S11" s="26"/>
    </row>
    <row r="12" spans="1:22" ht="22.5" customHeight="1">
      <c r="A12" s="75"/>
      <c r="B12" s="75"/>
      <c r="C12" s="75"/>
      <c r="D12" s="75"/>
      <c r="E12" s="1410" t="s">
        <v>187</v>
      </c>
      <c r="F12" s="1410"/>
      <c r="G12" s="1410"/>
      <c r="H12" s="202" t="s">
        <v>181</v>
      </c>
      <c r="I12" s="188"/>
      <c r="J12" s="195"/>
      <c r="K12" s="195"/>
      <c r="L12" s="224"/>
      <c r="M12" s="224"/>
      <c r="N12" s="224"/>
      <c r="O12" s="224"/>
      <c r="P12" s="38"/>
      <c r="Q12" s="26"/>
      <c r="R12" s="27"/>
      <c r="S12" s="26"/>
    </row>
    <row r="13" spans="1:22" ht="22.5" customHeight="1">
      <c r="A13" s="75"/>
      <c r="B13" s="75"/>
      <c r="C13" s="75"/>
      <c r="D13" s="75"/>
      <c r="E13" s="1410" t="s">
        <v>188</v>
      </c>
      <c r="F13" s="1410"/>
      <c r="G13" s="1410"/>
      <c r="H13" s="202" t="s">
        <v>183</v>
      </c>
      <c r="I13" s="188"/>
      <c r="J13" s="195"/>
      <c r="K13" s="195"/>
      <c r="L13" s="224"/>
      <c r="M13" s="224"/>
      <c r="N13" s="224"/>
      <c r="O13" s="224"/>
      <c r="P13" s="38"/>
      <c r="Q13" s="26"/>
      <c r="R13" s="27"/>
      <c r="S13" s="26"/>
    </row>
    <row r="14" spans="1:22" ht="22.5" customHeight="1">
      <c r="A14" s="75"/>
      <c r="B14" s="75"/>
      <c r="C14" s="75"/>
      <c r="D14" s="75"/>
      <c r="E14" s="204"/>
      <c r="F14" s="204"/>
      <c r="G14" s="204"/>
      <c r="H14" s="195"/>
      <c r="I14" s="195"/>
      <c r="J14" s="195"/>
      <c r="K14" s="195"/>
      <c r="L14" s="224"/>
      <c r="M14" s="224"/>
      <c r="N14" s="224"/>
      <c r="O14" s="224"/>
      <c r="P14" s="38"/>
      <c r="Q14" s="26"/>
      <c r="R14" s="27"/>
      <c r="S14" s="26"/>
    </row>
    <row r="15" spans="1:22" ht="22.5" customHeight="1">
      <c r="A15" s="11" t="s">
        <v>417</v>
      </c>
      <c r="B15" s="11" t="s">
        <v>418</v>
      </c>
      <c r="C15" s="222" t="s">
        <v>418</v>
      </c>
      <c r="D15" s="732" t="s">
        <v>1411</v>
      </c>
      <c r="E15" s="223">
        <f>VLOOKUP(A15,'КРАТКИЙ ПРАЙС СПЛИТЫ'!$A:$M,3,0)</f>
        <v>2.0499999999999998</v>
      </c>
      <c r="F15" s="36" t="str">
        <f>VLOOKUP(A15,'КРАТКИЙ ПРАЙС СПЛИТЫ'!$A:$M,4,0)</f>
        <v>-</v>
      </c>
      <c r="G15" s="210" t="str">
        <f>VLOOKUP(A15,'КРАТКИЙ ПРАЙС СПЛИТЫ'!$A:$M,6,0)</f>
        <v>48/51</v>
      </c>
      <c r="H15" s="210" t="str">
        <f>VLOOKUP(A15,'КРАТКИЙ ПРАЙС СПЛИТЫ'!$A:$M,5,0)</f>
        <v>А</v>
      </c>
      <c r="I15" s="210" t="str">
        <f>VLOOKUP(A15,'КРАТКИЙ ПРАЙС СПЛИТЫ'!$A:$M,7,0)</f>
        <v>300х670х330</v>
      </c>
      <c r="J15" s="210"/>
      <c r="K15" s="210">
        <f>VLOOKUP(A15,'КРАТКИЙ ПРАЙС СПЛИТЫ'!$A:$M,9,0)</f>
        <v>21</v>
      </c>
      <c r="L15" s="209">
        <f>VLOOKUP(B15,'КРАТКИЙ ПРАЙС СПЛИТЫ'!$B:$M,9,0)</f>
        <v>28299</v>
      </c>
      <c r="M15" s="209">
        <f>VLOOKUP(B15,'КРАТКИЙ ПРАЙС СПЛИТЫ'!$B:$M,10,0)</f>
        <v>28299</v>
      </c>
      <c r="N15" s="209">
        <f>VLOOKUP(B15,'КРАТКИЙ ПРАЙС СПЛИТЫ'!$B:$M,11,0)</f>
        <v>22968</v>
      </c>
      <c r="O15" s="208">
        <f>N15*(1-1*'Скидка '!D$9)</f>
        <v>22968</v>
      </c>
      <c r="P15" s="661"/>
      <c r="R15" s="866"/>
      <c r="S15" s="26"/>
    </row>
    <row r="16" spans="1:22" ht="22.5" customHeight="1" thickBot="1">
      <c r="A16" s="11" t="s">
        <v>419</v>
      </c>
      <c r="B16" s="11" t="s">
        <v>420</v>
      </c>
      <c r="C16" s="222" t="s">
        <v>420</v>
      </c>
      <c r="D16" s="732" t="s">
        <v>1411</v>
      </c>
      <c r="E16" s="223">
        <f>VLOOKUP(A16,'КРАТКИЙ ПРАЙС СПЛИТЫ'!$A:$M,3,0)</f>
        <v>2.4900000000000002</v>
      </c>
      <c r="F16" s="36" t="str">
        <f>VLOOKUP(A16,'КРАТКИЙ ПРАЙС СПЛИТЫ'!$A:$M,4,0)</f>
        <v>-</v>
      </c>
      <c r="G16" s="210" t="str">
        <f>VLOOKUP(A16,'КРАТКИЙ ПРАЙС СПЛИТЫ'!$A:$M,6,0)</f>
        <v>48/52</v>
      </c>
      <c r="H16" s="210" t="str">
        <f>VLOOKUP(A16,'КРАТКИЙ ПРАЙС СПЛИТЫ'!$A:$M,5,0)</f>
        <v>A</v>
      </c>
      <c r="I16" s="210" t="str">
        <f>VLOOKUP(A16,'КРАТКИЙ ПРАЙС СПЛИТЫ'!$A:$M,7,0)</f>
        <v>300х670х330</v>
      </c>
      <c r="J16" s="34"/>
      <c r="K16" s="210">
        <f>VLOOKUP(A16,'КРАТКИЙ ПРАЙС СПЛИТЫ'!$A:$M,9,0)</f>
        <v>24.5</v>
      </c>
      <c r="L16" s="209">
        <f>VLOOKUP(B16,'КРАТКИЙ ПРАЙС СПЛИТЫ'!$B:$M,9,0)</f>
        <v>31699</v>
      </c>
      <c r="M16" s="209">
        <f>VLOOKUP(B16,'КРАТКИЙ ПРАЙС СПЛИТЫ'!$B:$M,10,0)</f>
        <v>31699</v>
      </c>
      <c r="N16" s="209">
        <f>VLOOKUP(B16,'КРАТКИЙ ПРАЙС СПЛИТЫ'!$B:$M,11,0)</f>
        <v>25815</v>
      </c>
      <c r="O16" s="208">
        <f>N16*(1-1*'Скидка '!D$9)</f>
        <v>25815</v>
      </c>
      <c r="P16" s="38"/>
      <c r="R16" s="866"/>
      <c r="S16" s="26"/>
    </row>
    <row r="17" spans="1:19" ht="22.5" customHeight="1" thickBot="1">
      <c r="A17" s="75"/>
      <c r="B17" s="75"/>
      <c r="C17" s="75"/>
      <c r="D17" s="75"/>
      <c r="E17" s="229" t="s">
        <v>702</v>
      </c>
      <c r="F17" s="228"/>
      <c r="G17" s="195"/>
      <c r="H17" s="195"/>
      <c r="I17" s="195"/>
      <c r="J17" s="195"/>
      <c r="K17" s="195"/>
      <c r="L17" s="224"/>
      <c r="M17" s="224"/>
      <c r="N17" s="224"/>
      <c r="O17" s="221" t="s">
        <v>117</v>
      </c>
      <c r="P17" s="38"/>
      <c r="Q17" s="26"/>
      <c r="R17" s="27"/>
      <c r="S17" s="26"/>
    </row>
    <row r="18" spans="1:19" ht="22.5" customHeight="1">
      <c r="A18" s="1417" t="s">
        <v>2063</v>
      </c>
      <c r="B18" s="1417"/>
      <c r="C18" s="1417"/>
      <c r="D18" s="227"/>
      <c r="E18" s="1417"/>
      <c r="F18" s="1417"/>
      <c r="G18" s="1417"/>
      <c r="H18" s="195"/>
      <c r="I18" s="195"/>
      <c r="J18" s="195"/>
      <c r="K18" s="195"/>
      <c r="L18" s="224"/>
      <c r="M18" s="224"/>
      <c r="N18" s="224"/>
      <c r="O18" s="226"/>
      <c r="P18" s="38"/>
      <c r="Q18" s="26"/>
      <c r="R18" s="27"/>
      <c r="S18" s="26"/>
    </row>
    <row r="19" spans="1:19" ht="22.5" customHeight="1">
      <c r="A19" s="227"/>
      <c r="B19" s="227"/>
      <c r="C19" s="227"/>
      <c r="D19" s="227"/>
      <c r="E19" s="227"/>
      <c r="F19" s="227"/>
      <c r="G19" s="227"/>
      <c r="H19" s="195"/>
      <c r="I19" s="195"/>
      <c r="J19" s="195"/>
      <c r="K19" s="195"/>
      <c r="L19" s="224"/>
      <c r="M19" s="224"/>
      <c r="N19" s="224"/>
      <c r="O19" s="226"/>
      <c r="P19" s="38"/>
      <c r="Q19" s="26"/>
      <c r="R19" s="27"/>
      <c r="S19" s="26"/>
    </row>
    <row r="20" spans="1:19" ht="22.5" customHeight="1">
      <c r="A20" s="75"/>
      <c r="B20" s="75"/>
      <c r="C20" s="75"/>
      <c r="D20" s="75"/>
      <c r="E20" s="204"/>
      <c r="F20" s="204"/>
      <c r="G20" s="203"/>
      <c r="H20" s="202" t="s">
        <v>173</v>
      </c>
      <c r="I20" s="188"/>
      <c r="J20" s="195"/>
      <c r="K20" s="195"/>
      <c r="L20" s="224"/>
      <c r="M20" s="224"/>
      <c r="N20" s="224"/>
      <c r="O20" s="226"/>
      <c r="P20" s="38"/>
      <c r="Q20" s="26"/>
      <c r="R20" s="27"/>
      <c r="S20" s="26"/>
    </row>
    <row r="21" spans="1:19" ht="22.5" customHeight="1">
      <c r="A21" s="75"/>
      <c r="B21" s="75"/>
      <c r="C21" s="75"/>
      <c r="D21" s="75"/>
      <c r="E21" s="1410" t="s">
        <v>174</v>
      </c>
      <c r="F21" s="1410"/>
      <c r="G21" s="1410"/>
      <c r="H21" s="202" t="s">
        <v>186</v>
      </c>
      <c r="I21" s="188"/>
      <c r="J21" s="195"/>
      <c r="K21" s="195"/>
      <c r="L21" s="224"/>
      <c r="M21" s="224"/>
      <c r="N21" s="224"/>
      <c r="O21" s="206"/>
      <c r="P21" s="38"/>
      <c r="Q21" s="26"/>
      <c r="R21" s="27"/>
      <c r="S21" s="26"/>
    </row>
    <row r="22" spans="1:19" ht="22.5" customHeight="1">
      <c r="A22" s="75"/>
      <c r="B22" s="75"/>
      <c r="C22" s="75"/>
      <c r="D22" s="75"/>
      <c r="E22" s="1410" t="s">
        <v>178</v>
      </c>
      <c r="F22" s="1410"/>
      <c r="G22" s="1410"/>
      <c r="H22" s="202" t="s">
        <v>177</v>
      </c>
      <c r="I22" s="214"/>
      <c r="J22" s="195"/>
      <c r="K22" s="195"/>
      <c r="L22" s="224"/>
      <c r="M22" s="224"/>
      <c r="N22" s="224"/>
      <c r="O22" s="225"/>
      <c r="P22" s="38"/>
      <c r="Q22" s="26"/>
      <c r="R22" s="27"/>
      <c r="S22" s="26"/>
    </row>
    <row r="23" spans="1:19" ht="22.5" customHeight="1">
      <c r="A23" s="75"/>
      <c r="B23" s="75"/>
      <c r="C23" s="75"/>
      <c r="D23" s="75"/>
      <c r="E23" s="1410" t="s">
        <v>182</v>
      </c>
      <c r="F23" s="1410"/>
      <c r="G23" s="1410"/>
      <c r="H23" s="202" t="s">
        <v>179</v>
      </c>
      <c r="I23" s="188"/>
      <c r="J23" s="195"/>
      <c r="K23" s="195"/>
      <c r="L23" s="224"/>
      <c r="M23" s="224"/>
      <c r="N23" s="224"/>
      <c r="O23" s="224"/>
      <c r="P23" s="38"/>
      <c r="Q23" s="26"/>
      <c r="R23" s="27"/>
      <c r="S23" s="26"/>
    </row>
    <row r="24" spans="1:19" ht="22.5" customHeight="1">
      <c r="A24" s="75"/>
      <c r="B24" s="75"/>
      <c r="C24" s="75"/>
      <c r="D24" s="75"/>
      <c r="E24" s="1410" t="s">
        <v>187</v>
      </c>
      <c r="F24" s="1410"/>
      <c r="G24" s="1410"/>
      <c r="H24" s="202" t="s">
        <v>181</v>
      </c>
      <c r="I24" s="188"/>
      <c r="J24" s="195"/>
      <c r="K24" s="195"/>
      <c r="L24" s="224"/>
      <c r="M24" s="224"/>
      <c r="N24" s="224"/>
      <c r="O24" s="224"/>
      <c r="P24" s="38"/>
      <c r="Q24" s="26"/>
      <c r="R24" s="27"/>
      <c r="S24" s="26"/>
    </row>
    <row r="25" spans="1:19" ht="22.5" customHeight="1">
      <c r="A25" s="75"/>
      <c r="B25" s="75"/>
      <c r="C25" s="75"/>
      <c r="D25" s="75"/>
      <c r="E25" s="1410" t="s">
        <v>188</v>
      </c>
      <c r="F25" s="1410"/>
      <c r="G25" s="1410"/>
      <c r="H25" s="202" t="s">
        <v>183</v>
      </c>
      <c r="I25" s="188"/>
      <c r="J25" s="195"/>
      <c r="K25" s="195"/>
      <c r="L25" s="224"/>
      <c r="M25" s="224"/>
      <c r="N25" s="224"/>
      <c r="O25" s="224"/>
      <c r="P25" s="38"/>
      <c r="Q25" s="26"/>
      <c r="R25" s="27"/>
      <c r="S25" s="26"/>
    </row>
    <row r="26" spans="1:19" ht="22.5" customHeight="1">
      <c r="A26" s="75"/>
      <c r="B26" s="75"/>
      <c r="C26" s="75"/>
      <c r="D26" s="75"/>
      <c r="E26" s="204"/>
      <c r="F26" s="204"/>
      <c r="G26" s="204"/>
      <c r="H26" s="195"/>
      <c r="I26" s="195"/>
      <c r="J26" s="195"/>
      <c r="K26" s="195"/>
      <c r="L26" s="224"/>
      <c r="M26" s="224"/>
      <c r="N26" s="224"/>
      <c r="O26" s="224"/>
      <c r="P26" s="38"/>
      <c r="Q26" s="26"/>
      <c r="R26" s="27"/>
      <c r="S26" s="26"/>
    </row>
    <row r="27" spans="1:19" ht="22.5" customHeight="1">
      <c r="A27" s="11" t="s">
        <v>2059</v>
      </c>
      <c r="B27" s="11" t="s">
        <v>2061</v>
      </c>
      <c r="C27" s="222" t="s">
        <v>2061</v>
      </c>
      <c r="D27" s="732" t="s">
        <v>1411</v>
      </c>
      <c r="E27" s="223">
        <f>VLOOKUP(A27,'КРАТКИЙ ПРАЙС СПЛИТЫ'!$A:$M,3,0)</f>
        <v>2.0499999999999998</v>
      </c>
      <c r="F27" s="36" t="str">
        <f>VLOOKUP(A27,'КРАТКИЙ ПРАЙС СПЛИТЫ'!$A:$M,4,0)</f>
        <v>-</v>
      </c>
      <c r="G27" s="210" t="str">
        <f>VLOOKUP(A27,'КРАТКИЙ ПРАЙС СПЛИТЫ'!$A:$M,6,0)</f>
        <v>48/51</v>
      </c>
      <c r="H27" s="210" t="str">
        <f>VLOOKUP(A27,'КРАТКИЙ ПРАЙС СПЛИТЫ'!$A:$M,5,0)</f>
        <v>А</v>
      </c>
      <c r="I27" s="210" t="str">
        <f>VLOOKUP(A27,'КРАТКИЙ ПРАЙС СПЛИТЫ'!$A:$M,7,0)</f>
        <v>300х670х330</v>
      </c>
      <c r="J27" s="210"/>
      <c r="K27" s="210">
        <f>VLOOKUP(A27,'КРАТКИЙ ПРАЙС СПЛИТЫ'!$A:$M,9,0)</f>
        <v>21</v>
      </c>
      <c r="L27" s="209">
        <f>VLOOKUP(B27,'КРАТКИЙ ПРАЙС СПЛИТЫ'!$B:$M,9,0)</f>
        <v>28299</v>
      </c>
      <c r="M27" s="209">
        <f>VLOOKUP(B27,'КРАТКИЙ ПРАЙС СПЛИТЫ'!$B:$M,10,0)</f>
        <v>28299</v>
      </c>
      <c r="N27" s="209">
        <f>VLOOKUP(B27,'КРАТКИЙ ПРАЙС СПЛИТЫ'!$B:$M,11,0)</f>
        <v>22968</v>
      </c>
      <c r="O27" s="208">
        <f>N27*(1-1*'Скидка '!D$9)</f>
        <v>22968</v>
      </c>
      <c r="P27" s="38"/>
      <c r="R27" s="866"/>
      <c r="S27" s="26"/>
    </row>
    <row r="28" spans="1:19" ht="22.5" customHeight="1">
      <c r="A28" s="11" t="s">
        <v>2060</v>
      </c>
      <c r="B28" s="11" t="s">
        <v>2062</v>
      </c>
      <c r="C28" s="222" t="s">
        <v>2062</v>
      </c>
      <c r="D28" s="732" t="s">
        <v>1411</v>
      </c>
      <c r="E28" s="223">
        <f>VLOOKUP(A28,'КРАТКИЙ ПРАЙС СПЛИТЫ'!$A:$M,3,0)</f>
        <v>2.4900000000000002</v>
      </c>
      <c r="F28" s="36" t="str">
        <f>VLOOKUP(A28,'КРАТКИЙ ПРАЙС СПЛИТЫ'!$A:$M,4,0)</f>
        <v>-</v>
      </c>
      <c r="G28" s="210" t="str">
        <f>VLOOKUP(A28,'КРАТКИЙ ПРАЙС СПЛИТЫ'!$A:$M,6,0)</f>
        <v>48/52</v>
      </c>
      <c r="H28" s="210" t="str">
        <f>VLOOKUP(A28,'КРАТКИЙ ПРАЙС СПЛИТЫ'!$A:$M,5,0)</f>
        <v>A</v>
      </c>
      <c r="I28" s="210" t="str">
        <f>VLOOKUP(A28,'КРАТКИЙ ПРАЙС СПЛИТЫ'!$A:$M,7,0)</f>
        <v>300х670х330</v>
      </c>
      <c r="J28" s="34"/>
      <c r="K28" s="210">
        <f>VLOOKUP(A28,'КРАТКИЙ ПРАЙС СПЛИТЫ'!$A:$M,9,0)</f>
        <v>24.5</v>
      </c>
      <c r="L28" s="209">
        <f>VLOOKUP(B28,'КРАТКИЙ ПРАЙС СПЛИТЫ'!$B:$M,9,0)</f>
        <v>31699</v>
      </c>
      <c r="M28" s="209">
        <f>VLOOKUP(B28,'КРАТКИЙ ПРАЙС СПЛИТЫ'!$B:$M,10,0)</f>
        <v>31699</v>
      </c>
      <c r="N28" s="209">
        <f>VLOOKUP(B28,'КРАТКИЙ ПРАЙС СПЛИТЫ'!$B:$M,11,0)</f>
        <v>25815</v>
      </c>
      <c r="O28" s="208">
        <f>N28*(1-1*'Скидка '!D$9)</f>
        <v>25815</v>
      </c>
      <c r="P28" s="38"/>
      <c r="R28" s="866"/>
      <c r="S28" s="26"/>
    </row>
    <row r="29" spans="1:19" ht="15.75" customHeight="1" thickBot="1">
      <c r="A29" s="216"/>
      <c r="B29" s="216"/>
      <c r="C29" s="216"/>
      <c r="D29" s="216"/>
      <c r="E29" s="216"/>
      <c r="F29" s="216"/>
      <c r="G29" s="216"/>
      <c r="H29" s="216"/>
      <c r="I29" s="216"/>
      <c r="J29" s="216"/>
      <c r="K29" s="216"/>
      <c r="L29" s="216"/>
      <c r="M29" s="216"/>
      <c r="N29" s="216"/>
      <c r="O29" s="216"/>
      <c r="P29" s="38"/>
      <c r="Q29" s="26"/>
      <c r="R29" s="27"/>
      <c r="S29" s="26"/>
    </row>
    <row r="30" spans="1:19" ht="22.5" customHeight="1" thickBot="1">
      <c r="A30" s="1417" t="s">
        <v>1475</v>
      </c>
      <c r="B30" s="1417"/>
      <c r="C30" s="1417"/>
      <c r="D30" s="227"/>
      <c r="E30" s="1423"/>
      <c r="F30" s="1423"/>
      <c r="G30" s="1423"/>
      <c r="H30" s="218"/>
      <c r="I30" s="216"/>
      <c r="J30" s="216"/>
      <c r="K30" s="216"/>
      <c r="L30" s="188"/>
      <c r="M30" s="188"/>
      <c r="N30" s="216"/>
      <c r="O30" s="221" t="s">
        <v>117</v>
      </c>
      <c r="P30" s="38"/>
      <c r="Q30" s="26"/>
      <c r="R30" s="27"/>
      <c r="S30" s="26"/>
    </row>
    <row r="31" spans="1:19" ht="22.5" customHeight="1" thickBot="1">
      <c r="A31" s="220"/>
      <c r="B31" s="220"/>
      <c r="C31" s="75"/>
      <c r="D31" s="75"/>
      <c r="E31" s="216"/>
      <c r="F31" s="216"/>
      <c r="G31" s="216"/>
      <c r="H31" s="218"/>
      <c r="I31" s="205"/>
      <c r="J31" s="205"/>
      <c r="K31" s="205"/>
      <c r="L31" s="188"/>
      <c r="M31" s="188"/>
      <c r="N31" s="187"/>
      <c r="O31" s="221" t="s">
        <v>118</v>
      </c>
      <c r="P31" s="38"/>
      <c r="Q31" s="26"/>
      <c r="R31" s="27"/>
      <c r="S31" s="26"/>
    </row>
    <row r="32" spans="1:19" ht="22.5" customHeight="1">
      <c r="A32" s="220"/>
      <c r="B32" s="220"/>
      <c r="C32" s="75"/>
      <c r="D32" s="75"/>
      <c r="E32" s="219"/>
      <c r="F32" s="219"/>
      <c r="G32" s="218"/>
      <c r="H32" s="202" t="s">
        <v>173</v>
      </c>
      <c r="I32" s="188"/>
      <c r="J32" s="188"/>
      <c r="K32" s="216"/>
      <c r="L32" s="217"/>
      <c r="M32" s="216"/>
      <c r="N32" s="216"/>
      <c r="O32" s="215"/>
      <c r="P32" s="38"/>
      <c r="Q32" s="26"/>
      <c r="R32" s="27"/>
      <c r="S32" s="26"/>
    </row>
    <row r="33" spans="1:19" ht="22.5" customHeight="1">
      <c r="A33" s="1355"/>
      <c r="B33" s="1355"/>
      <c r="C33" s="78"/>
      <c r="D33" s="78"/>
      <c r="E33" s="1410" t="s">
        <v>174</v>
      </c>
      <c r="F33" s="1410"/>
      <c r="G33" s="1410"/>
      <c r="H33" s="202" t="s">
        <v>175</v>
      </c>
      <c r="I33" s="188"/>
      <c r="J33" s="188"/>
      <c r="K33" s="188"/>
      <c r="L33" s="188"/>
      <c r="M33" s="188"/>
      <c r="N33" s="188"/>
      <c r="O33" s="188"/>
      <c r="P33" s="38"/>
      <c r="Q33" s="26"/>
      <c r="R33" s="27"/>
      <c r="S33" s="26"/>
    </row>
    <row r="34" spans="1:19" ht="22.5" customHeight="1">
      <c r="A34" s="1355"/>
      <c r="B34" s="1355"/>
      <c r="C34" s="78"/>
      <c r="D34" s="78"/>
      <c r="E34" s="1410" t="s">
        <v>176</v>
      </c>
      <c r="F34" s="1410"/>
      <c r="G34" s="1410"/>
      <c r="H34" s="202" t="s">
        <v>177</v>
      </c>
      <c r="I34" s="214"/>
      <c r="J34" s="214"/>
      <c r="K34" s="188"/>
      <c r="L34" s="188"/>
      <c r="M34" s="188"/>
      <c r="N34" s="188"/>
      <c r="O34" s="188"/>
      <c r="P34" s="38"/>
      <c r="Q34" s="26"/>
      <c r="R34" s="27"/>
      <c r="S34" s="26"/>
    </row>
    <row r="35" spans="1:19" ht="22.5" customHeight="1">
      <c r="A35" s="213"/>
      <c r="B35" s="213"/>
      <c r="C35" s="78"/>
      <c r="D35" s="78"/>
      <c r="E35" s="1410" t="s">
        <v>178</v>
      </c>
      <c r="F35" s="1410"/>
      <c r="G35" s="1410"/>
      <c r="H35" s="202" t="s">
        <v>179</v>
      </c>
      <c r="I35" s="188"/>
      <c r="J35" s="188"/>
      <c r="K35" s="188"/>
      <c r="L35" s="188"/>
      <c r="M35" s="188"/>
      <c r="N35" s="188"/>
      <c r="O35" s="99"/>
      <c r="P35" s="38"/>
      <c r="Q35" s="26"/>
      <c r="R35" s="27"/>
      <c r="S35" s="26"/>
    </row>
    <row r="36" spans="1:19" ht="22.5" customHeight="1">
      <c r="A36" s="75"/>
      <c r="B36" s="75"/>
      <c r="C36" s="75"/>
      <c r="D36" s="75"/>
      <c r="E36" s="1410" t="s">
        <v>180</v>
      </c>
      <c r="F36" s="1410"/>
      <c r="G36" s="1410"/>
      <c r="H36" s="202" t="s">
        <v>181</v>
      </c>
      <c r="I36" s="188"/>
      <c r="J36" s="188"/>
      <c r="K36" s="188"/>
      <c r="L36" s="188"/>
      <c r="M36" s="188"/>
      <c r="N36" s="188"/>
      <c r="O36" s="99"/>
      <c r="P36" s="38"/>
      <c r="Q36" s="26"/>
      <c r="R36" s="27"/>
      <c r="S36" s="26"/>
    </row>
    <row r="37" spans="1:19" ht="22.5" customHeight="1">
      <c r="A37" s="75"/>
      <c r="B37" s="75"/>
      <c r="C37" s="75"/>
      <c r="D37" s="75"/>
      <c r="E37" s="1410" t="s">
        <v>182</v>
      </c>
      <c r="F37" s="1410"/>
      <c r="G37" s="1410"/>
      <c r="H37" s="202" t="s">
        <v>183</v>
      </c>
      <c r="I37" s="188"/>
      <c r="J37" s="188"/>
      <c r="K37" s="188"/>
      <c r="L37" s="188"/>
      <c r="M37" s="188"/>
      <c r="N37" s="188"/>
      <c r="O37" s="131"/>
      <c r="P37" s="38"/>
      <c r="Q37" s="26"/>
      <c r="R37" s="27"/>
      <c r="S37" s="26"/>
    </row>
    <row r="38" spans="1:19" ht="22.5" customHeight="1">
      <c r="A38" s="1422"/>
      <c r="B38" s="1422"/>
      <c r="C38" s="75"/>
      <c r="D38" s="75"/>
      <c r="E38" s="212"/>
      <c r="F38" s="212"/>
      <c r="G38" s="212"/>
      <c r="H38" s="187"/>
      <c r="I38" s="187"/>
      <c r="J38" s="188"/>
      <c r="K38" s="188"/>
      <c r="L38" s="188"/>
      <c r="M38" s="188"/>
      <c r="N38" s="188"/>
      <c r="O38" s="211"/>
      <c r="P38" s="38"/>
      <c r="Q38" s="26"/>
      <c r="R38" s="27"/>
      <c r="S38" s="26"/>
    </row>
    <row r="39" spans="1:19" ht="22.5" customHeight="1">
      <c r="A39" s="33" t="s">
        <v>1342</v>
      </c>
      <c r="B39" s="33" t="s">
        <v>1343</v>
      </c>
      <c r="C39" s="33" t="s">
        <v>1343</v>
      </c>
      <c r="D39" s="732" t="s">
        <v>1411</v>
      </c>
      <c r="E39" s="223">
        <f>VLOOKUP(A39,'КРАТКИЙ ПРАЙС СПЛИТЫ'!$A:$M,3,0)</f>
        <v>2.6</v>
      </c>
      <c r="F39" s="36" t="str">
        <f>VLOOKUP(A39,'КРАТКИЙ ПРАЙС СПЛИТЫ'!$A:$M,4,0)</f>
        <v>-</v>
      </c>
      <c r="G39" s="210" t="str">
        <f>VLOOKUP(A39,'КРАТКИЙ ПРАЙС СПЛИТЫ'!$A:$M,6,0)</f>
        <v>50/51/52</v>
      </c>
      <c r="H39" s="210" t="str">
        <f>VLOOKUP(A39,'КРАТКИЙ ПРАЙС СПЛИТЫ'!$A:$M,5,0)</f>
        <v>A</v>
      </c>
      <c r="I39" s="210" t="str">
        <f>VLOOKUP(A39,'КРАТКИЙ ПРАЙС СПЛИТЫ'!$A:$M,7,0)</f>
        <v>433x708x320</v>
      </c>
      <c r="J39" s="34"/>
      <c r="K39" s="210">
        <f>VLOOKUP(A39,'КРАТКИЙ ПРАЙС СПЛИТЫ'!$A:$M,9,0)</f>
        <v>25.5</v>
      </c>
      <c r="L39" s="209">
        <f>VLOOKUP(B39,'КРАТКИЙ ПРАЙС СПЛИТЫ'!$B:$M,9,0)</f>
        <v>39599</v>
      </c>
      <c r="M39" s="209">
        <f>VLOOKUP(B39,'КРАТКИЙ ПРАЙС СПЛИТЫ'!$B:$M,10,0)</f>
        <v>39599</v>
      </c>
      <c r="N39" s="209">
        <f>VLOOKUP(B39,'КРАТКИЙ ПРАЙС СПЛИТЫ'!$B:$M,11,0)</f>
        <v>32220</v>
      </c>
      <c r="O39" s="208">
        <f>N39*(1-1*'Скидка '!D$9)</f>
        <v>32220</v>
      </c>
      <c r="P39" s="38"/>
      <c r="R39" s="866"/>
      <c r="S39" s="26"/>
    </row>
    <row r="40" spans="1:19" ht="15.75" customHeight="1">
      <c r="A40" s="33" t="s">
        <v>1344</v>
      </c>
      <c r="B40" s="33" t="s">
        <v>1345</v>
      </c>
      <c r="C40" s="33" t="s">
        <v>1345</v>
      </c>
      <c r="D40" s="732" t="s">
        <v>1411</v>
      </c>
      <c r="E40" s="223">
        <f>VLOOKUP(A40,'КРАТКИЙ ПРАЙС СПЛИТЫ'!$A:$M,3,0)</f>
        <v>3.5</v>
      </c>
      <c r="F40" s="36" t="str">
        <f>VLOOKUP(A40,'КРАТКИЙ ПРАЙС СПЛИТЫ'!$A:$M,4,0)</f>
        <v>-</v>
      </c>
      <c r="G40" s="210" t="str">
        <f>VLOOKUP(A40,'КРАТКИЙ ПРАЙС СПЛИТЫ'!$A:$M,6,0)</f>
        <v>52/53/54</v>
      </c>
      <c r="H40" s="210" t="str">
        <f>VLOOKUP(A40,'КРАТКИЙ ПРАЙС СПЛИТЫ'!$A:$M,5,0)</f>
        <v>A</v>
      </c>
      <c r="I40" s="210" t="str">
        <f>VLOOKUP(A40,'КРАТКИЙ ПРАЙС СПЛИТЫ'!$A:$M,7,0)</f>
        <v>444x723x361</v>
      </c>
      <c r="J40" s="34"/>
      <c r="K40" s="210">
        <f>VLOOKUP(A40,'КРАТКИЙ ПРАЙС СПЛИТЫ'!$A:$M,9,0)</f>
        <v>31.3</v>
      </c>
      <c r="L40" s="209">
        <f>VLOOKUP(B40,'КРАТКИЙ ПРАЙС СПЛИТЫ'!$B:$M,9,0)</f>
        <v>46299</v>
      </c>
      <c r="M40" s="209">
        <f>VLOOKUP(B40,'КРАТКИЙ ПРАЙС СПЛИТЫ'!$B:$M,10,0)</f>
        <v>46299</v>
      </c>
      <c r="N40" s="209">
        <f>VLOOKUP(B40,'КРАТКИЙ ПРАЙС СПЛИТЫ'!$B:$M,11,0)</f>
        <v>37608</v>
      </c>
      <c r="O40" s="208">
        <f>N40*(1-1*'Скидка '!D$9)</f>
        <v>37608</v>
      </c>
      <c r="P40" s="38"/>
      <c r="R40" s="866"/>
      <c r="S40" s="26"/>
    </row>
    <row r="41" spans="1:19" ht="138.75" customHeight="1">
      <c r="A41" s="1424"/>
      <c r="B41" s="1425"/>
      <c r="C41" s="7"/>
      <c r="D41" s="7"/>
      <c r="E41" s="8"/>
      <c r="F41" s="8"/>
      <c r="G41" s="8"/>
      <c r="H41" s="9"/>
      <c r="I41" s="9"/>
      <c r="J41" s="9"/>
      <c r="K41" s="12"/>
      <c r="L41" s="12"/>
      <c r="M41" s="12"/>
      <c r="N41" s="12"/>
      <c r="O41" s="10"/>
    </row>
    <row r="42" spans="1:19" ht="15.75" customHeight="1">
      <c r="A42" s="52"/>
      <c r="B42" s="52"/>
      <c r="C42" s="52"/>
      <c r="D42" s="52"/>
      <c r="E42" s="53"/>
      <c r="F42" s="53"/>
      <c r="G42" s="54"/>
      <c r="H42" s="54"/>
      <c r="I42" s="54"/>
      <c r="J42" s="54"/>
      <c r="K42" s="54"/>
      <c r="L42" s="55"/>
      <c r="M42" s="55"/>
      <c r="N42" s="55"/>
      <c r="O42" s="55"/>
      <c r="P42" s="38"/>
      <c r="Q42" s="26"/>
      <c r="R42" s="27"/>
      <c r="S42" s="26"/>
    </row>
    <row r="43" spans="1:19" ht="7.5" customHeight="1">
      <c r="A43" s="1424"/>
      <c r="B43" s="1425"/>
      <c r="C43" s="7"/>
      <c r="D43" s="7"/>
      <c r="E43" s="8"/>
      <c r="F43" s="8"/>
      <c r="G43" s="8"/>
      <c r="H43" s="9"/>
      <c r="I43" s="9"/>
      <c r="J43" s="9"/>
      <c r="K43" s="9"/>
      <c r="L43" s="9"/>
      <c r="M43" s="9"/>
      <c r="N43" s="9"/>
      <c r="O43" s="10"/>
    </row>
    <row r="44" spans="1:19" ht="7.5" customHeight="1">
      <c r="A44" s="1426"/>
      <c r="B44" s="1426"/>
      <c r="C44" s="15"/>
      <c r="D44" s="15"/>
      <c r="E44" s="16"/>
      <c r="F44" s="16"/>
      <c r="G44" s="16"/>
      <c r="H44" s="17"/>
      <c r="I44" s="17"/>
      <c r="J44" s="17"/>
      <c r="K44" s="17"/>
      <c r="L44" s="17"/>
      <c r="M44" s="17"/>
      <c r="N44" s="17"/>
      <c r="O44" s="18"/>
    </row>
    <row r="45" spans="1:19" ht="79.5" customHeight="1">
      <c r="A45" s="5"/>
      <c r="B45" s="5"/>
      <c r="C45" s="5"/>
      <c r="D45" s="5"/>
      <c r="E45" s="3"/>
      <c r="F45" s="3"/>
      <c r="G45" s="3"/>
      <c r="H45" s="3"/>
      <c r="I45" s="3"/>
      <c r="J45" s="3"/>
      <c r="K45" s="3"/>
      <c r="L45" s="4"/>
      <c r="M45" s="1409"/>
      <c r="N45" s="1409"/>
      <c r="O45" s="3"/>
    </row>
  </sheetData>
  <mergeCells count="42">
    <mergeCell ref="E37:G37"/>
    <mergeCell ref="A38:B38"/>
    <mergeCell ref="E30:G30"/>
    <mergeCell ref="M45:N45"/>
    <mergeCell ref="A43:B43"/>
    <mergeCell ref="A44:B44"/>
    <mergeCell ref="A41:B41"/>
    <mergeCell ref="E36:G36"/>
    <mergeCell ref="A33:B34"/>
    <mergeCell ref="E33:G33"/>
    <mergeCell ref="E34:G34"/>
    <mergeCell ref="E35:G35"/>
    <mergeCell ref="A30:C30"/>
    <mergeCell ref="B1:G1"/>
    <mergeCell ref="H1:K1"/>
    <mergeCell ref="H3:H4"/>
    <mergeCell ref="I3:J3"/>
    <mergeCell ref="K3:K4"/>
    <mergeCell ref="D3:D4"/>
    <mergeCell ref="E22:G22"/>
    <mergeCell ref="E23:G23"/>
    <mergeCell ref="E9:G9"/>
    <mergeCell ref="E10:G10"/>
    <mergeCell ref="E11:G11"/>
    <mergeCell ref="E12:G12"/>
    <mergeCell ref="E13:G13"/>
    <mergeCell ref="E24:G24"/>
    <mergeCell ref="E25:G25"/>
    <mergeCell ref="N3:N4"/>
    <mergeCell ref="O3:O4"/>
    <mergeCell ref="A3:A4"/>
    <mergeCell ref="B3:B4"/>
    <mergeCell ref="C3:C4"/>
    <mergeCell ref="E3:F3"/>
    <mergeCell ref="G3:G4"/>
    <mergeCell ref="E6:G6"/>
    <mergeCell ref="A6:C6"/>
    <mergeCell ref="L3:L4"/>
    <mergeCell ref="M3:M4"/>
    <mergeCell ref="A18:C18"/>
    <mergeCell ref="E18:G18"/>
    <mergeCell ref="E21:G21"/>
  </mergeCells>
  <hyperlinks>
    <hyperlink ref="O5" r:id="rId1" xr:uid="{00000000-0004-0000-0900-000000000000}"/>
    <hyperlink ref="O31" r:id="rId2" xr:uid="{00000000-0004-0000-0900-000001000000}"/>
    <hyperlink ref="O30" r:id="rId3" xr:uid="{00000000-0004-0000-0900-000002000000}"/>
    <hyperlink ref="O17" r:id="rId4" xr:uid="{00000000-0004-0000-0900-000003000000}"/>
  </hyperlinks>
  <printOptions horizontalCentered="1" verticalCentered="1"/>
  <pageMargins left="0.25" right="0.25" top="0.75" bottom="0.75" header="0.3" footer="0.3"/>
  <pageSetup scale="38" fitToHeight="0" orientation="portrait" r:id="rId5"/>
  <headerFooter alignWithMargins="0"/>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O23"/>
  <sheetViews>
    <sheetView view="pageBreakPreview" zoomScale="85" zoomScaleNormal="100" zoomScaleSheetLayoutView="85" workbookViewId="0">
      <pane ySplit="6" topLeftCell="A7" activePane="bottomLeft" state="frozen"/>
      <selection activeCell="P18" sqref="P18"/>
      <selection pane="bottomLeft" activeCell="O22" sqref="O22"/>
    </sheetView>
  </sheetViews>
  <sheetFormatPr defaultColWidth="9.140625" defaultRowHeight="12.75"/>
  <cols>
    <col min="1" max="1" width="13.85546875" style="417" customWidth="1"/>
    <col min="2" max="2" width="16.140625" style="417" customWidth="1"/>
    <col min="3" max="3" width="16.85546875" style="417" bestFit="1" customWidth="1"/>
    <col min="4" max="4" width="16.85546875" style="417" customWidth="1"/>
    <col min="5" max="5" width="14.85546875" style="417" customWidth="1"/>
    <col min="6" max="7" width="14.28515625" style="417" customWidth="1"/>
    <col min="8" max="8" width="19.140625" style="417" customWidth="1"/>
    <col min="9" max="9" width="15" style="417" customWidth="1"/>
    <col min="10" max="10" width="11.140625" style="417" customWidth="1"/>
    <col min="11" max="11" width="9.140625" style="417"/>
    <col min="12" max="12" width="11.140625" style="417" customWidth="1"/>
    <col min="13" max="13" width="24.28515625" style="417" customWidth="1"/>
    <col min="14" max="16384" width="9.140625" style="417"/>
  </cols>
  <sheetData>
    <row r="1" spans="1:15" ht="57.75" customHeight="1">
      <c r="A1" s="1427" t="s">
        <v>937</v>
      </c>
      <c r="B1" s="1428"/>
      <c r="C1" s="1428"/>
      <c r="D1" s="1428"/>
      <c r="E1" s="1428"/>
      <c r="F1" s="1428"/>
      <c r="G1" s="1428"/>
      <c r="H1" s="1428"/>
      <c r="I1" s="1428"/>
      <c r="J1" s="1428"/>
      <c r="K1" s="1428"/>
      <c r="L1" s="1428"/>
      <c r="M1" s="1429"/>
    </row>
    <row r="2" spans="1:15" ht="18">
      <c r="A2" s="418"/>
      <c r="B2" s="419"/>
      <c r="C2" s="419"/>
      <c r="D2" s="419"/>
      <c r="E2" s="567"/>
      <c r="F2" s="419"/>
      <c r="G2" s="419"/>
      <c r="H2" s="419"/>
      <c r="I2" s="419" t="s">
        <v>2106</v>
      </c>
      <c r="J2" s="419"/>
      <c r="K2" s="419"/>
      <c r="L2" s="465"/>
      <c r="M2" s="420"/>
    </row>
    <row r="3" spans="1:15" ht="15.75">
      <c r="A3" s="421"/>
      <c r="B3" s="421"/>
      <c r="C3" s="421"/>
      <c r="D3" s="421"/>
      <c r="E3" s="421"/>
      <c r="F3" s="421"/>
      <c r="G3" s="421"/>
      <c r="H3" s="421"/>
      <c r="I3" s="421"/>
      <c r="J3" s="421"/>
      <c r="K3" s="421"/>
      <c r="L3" s="421"/>
      <c r="M3" s="421"/>
    </row>
    <row r="4" spans="1:15" ht="18">
      <c r="A4" s="422" t="str">
        <f>'КРАТКИЙ ПРАЙС СПЛИТЫ'!B2</f>
        <v>ПРАЙС-ЛИСТ ДЕЙСТВИТЕЛЕН С 01.01.2026</v>
      </c>
      <c r="B4" s="422"/>
      <c r="C4" s="422"/>
      <c r="D4" s="422"/>
      <c r="E4" s="422"/>
      <c r="F4" s="422"/>
      <c r="G4" s="422"/>
      <c r="H4" s="422"/>
      <c r="I4" s="423"/>
      <c r="J4" s="424"/>
      <c r="K4" s="424"/>
      <c r="L4" s="425"/>
      <c r="M4" s="426"/>
    </row>
    <row r="5" spans="1:15" s="427" customFormat="1" ht="27.75" customHeight="1">
      <c r="A5" s="1430" t="s">
        <v>938</v>
      </c>
      <c r="B5" s="1430" t="s">
        <v>939</v>
      </c>
      <c r="C5" s="1432" t="s">
        <v>115</v>
      </c>
      <c r="D5" s="1439" t="s">
        <v>1476</v>
      </c>
      <c r="E5" s="1434" t="s">
        <v>940</v>
      </c>
      <c r="F5" s="1434" t="s">
        <v>941</v>
      </c>
      <c r="G5" s="1436" t="s">
        <v>942</v>
      </c>
      <c r="H5" s="1434" t="s">
        <v>943</v>
      </c>
      <c r="I5" s="1435" t="s">
        <v>944</v>
      </c>
      <c r="J5" s="1437" t="s">
        <v>116</v>
      </c>
      <c r="K5" s="1437" t="s">
        <v>37</v>
      </c>
      <c r="L5" s="1438" t="s">
        <v>54</v>
      </c>
      <c r="M5" s="1438" t="s">
        <v>55</v>
      </c>
      <c r="N5" s="417"/>
      <c r="O5" s="417"/>
    </row>
    <row r="6" spans="1:15" s="427" customFormat="1" ht="21.75" customHeight="1">
      <c r="A6" s="1431"/>
      <c r="B6" s="1431"/>
      <c r="C6" s="1433"/>
      <c r="D6" s="1440"/>
      <c r="E6" s="1435"/>
      <c r="F6" s="1435"/>
      <c r="G6" s="1434"/>
      <c r="H6" s="1435"/>
      <c r="I6" s="1435"/>
      <c r="J6" s="1437"/>
      <c r="K6" s="1437"/>
      <c r="L6" s="1438"/>
      <c r="M6" s="1438"/>
      <c r="N6" s="417"/>
    </row>
    <row r="7" spans="1:15" s="427" customFormat="1" ht="21.75" customHeight="1">
      <c r="A7" s="428" t="s">
        <v>945</v>
      </c>
      <c r="B7" s="429"/>
      <c r="C7" s="429"/>
      <c r="D7" s="429"/>
      <c r="E7" s="429"/>
      <c r="F7" s="429"/>
      <c r="G7" s="429"/>
      <c r="H7" s="429"/>
      <c r="I7" s="429"/>
      <c r="J7" s="429"/>
      <c r="K7" s="429"/>
      <c r="L7" s="429"/>
      <c r="M7" s="430"/>
      <c r="N7" s="417"/>
    </row>
    <row r="8" spans="1:15" ht="15.75">
      <c r="A8" s="1441"/>
      <c r="B8" s="1442"/>
      <c r="C8" s="1444"/>
      <c r="D8" s="1444"/>
      <c r="E8" s="1444"/>
      <c r="F8" s="1444"/>
      <c r="G8" s="431"/>
      <c r="H8" s="432" t="s">
        <v>946</v>
      </c>
      <c r="I8" s="433"/>
      <c r="J8" s="434"/>
      <c r="K8" s="434"/>
      <c r="L8" s="1445"/>
      <c r="M8" s="1446"/>
    </row>
    <row r="9" spans="1:15" ht="15.75">
      <c r="A9" s="1443"/>
      <c r="B9" s="1442"/>
      <c r="C9" s="1444"/>
      <c r="D9" s="1444"/>
      <c r="E9" s="1444"/>
      <c r="F9" s="1444"/>
      <c r="G9" s="431"/>
      <c r="H9" s="432" t="s">
        <v>947</v>
      </c>
      <c r="I9" s="433"/>
      <c r="J9" s="434"/>
      <c r="K9" s="434"/>
      <c r="L9" s="435"/>
      <c r="M9" s="436"/>
    </row>
    <row r="10" spans="1:15" ht="15.75">
      <c r="A10" s="1443"/>
      <c r="B10" s="1442"/>
      <c r="C10" s="1444"/>
      <c r="D10" s="1444"/>
      <c r="E10" s="1444"/>
      <c r="F10" s="1444"/>
      <c r="G10" s="431"/>
      <c r="H10" s="432" t="s">
        <v>948</v>
      </c>
      <c r="I10" s="433"/>
      <c r="J10" s="434"/>
      <c r="K10" s="434"/>
      <c r="L10" s="434"/>
      <c r="M10" s="437"/>
    </row>
    <row r="11" spans="1:15" ht="15.75" customHeight="1">
      <c r="A11" s="1443"/>
      <c r="B11" s="1442"/>
      <c r="C11" s="1444"/>
      <c r="D11" s="1444"/>
      <c r="E11" s="1444"/>
      <c r="F11" s="1444"/>
      <c r="G11" s="431"/>
      <c r="H11" s="432" t="s">
        <v>949</v>
      </c>
      <c r="I11" s="433"/>
      <c r="J11" s="434"/>
      <c r="K11" s="434"/>
      <c r="L11" s="434"/>
      <c r="M11" s="437"/>
    </row>
    <row r="12" spans="1:15" ht="15.75" customHeight="1">
      <c r="A12" s="1443"/>
      <c r="B12" s="1442"/>
      <c r="C12" s="1444"/>
      <c r="D12" s="1444"/>
      <c r="E12" s="1444"/>
      <c r="F12" s="1444"/>
      <c r="G12" s="431"/>
      <c r="H12" s="438"/>
      <c r="I12" s="433"/>
      <c r="J12" s="434"/>
      <c r="K12" s="434"/>
      <c r="L12" s="434"/>
      <c r="M12" s="437"/>
    </row>
    <row r="13" spans="1:15" ht="15.75" customHeight="1">
      <c r="A13" s="439"/>
      <c r="B13" s="439"/>
      <c r="C13" s="431"/>
      <c r="D13" s="431"/>
      <c r="E13" s="431"/>
      <c r="F13" s="431"/>
      <c r="G13" s="431"/>
      <c r="H13" s="438"/>
      <c r="I13" s="433"/>
      <c r="J13" s="434"/>
      <c r="K13" s="434"/>
      <c r="L13" s="434"/>
      <c r="M13" s="437"/>
    </row>
    <row r="14" spans="1:15" ht="20.25" customHeight="1">
      <c r="A14" s="439"/>
      <c r="B14" s="439"/>
      <c r="C14" s="431"/>
      <c r="D14" s="431"/>
      <c r="E14" s="431"/>
      <c r="F14" s="431"/>
      <c r="G14" s="431"/>
      <c r="H14" s="438"/>
      <c r="I14" s="433"/>
      <c r="J14" s="434"/>
      <c r="K14" s="434"/>
      <c r="L14" s="434"/>
      <c r="M14" s="440" t="s">
        <v>950</v>
      </c>
    </row>
    <row r="15" spans="1:15" ht="15.75">
      <c r="A15" s="441" t="s">
        <v>951</v>
      </c>
      <c r="B15" s="442" t="s">
        <v>952</v>
      </c>
      <c r="C15" s="442" t="s">
        <v>952</v>
      </c>
      <c r="D15" s="451" t="s">
        <v>1411</v>
      </c>
      <c r="E15" s="443" t="s">
        <v>953</v>
      </c>
      <c r="F15" s="444" t="s">
        <v>954</v>
      </c>
      <c r="G15" s="444">
        <v>8000</v>
      </c>
      <c r="H15" s="445" t="s">
        <v>955</v>
      </c>
      <c r="I15" s="445">
        <v>0.25</v>
      </c>
      <c r="J15" s="446">
        <f>VLOOKUP(B15,'КРАТКИЙ ПРАЙС СПЛИТЫ'!$B:$M,9,0)</f>
        <v>1599</v>
      </c>
      <c r="K15" s="446">
        <f>VLOOKUP(B15,'КРАТКИЙ ПРАЙС СПЛИТЫ'!$B:$M,10,0)</f>
        <v>1599</v>
      </c>
      <c r="L15" s="446">
        <f>VLOOKUP(B15,'КРАТКИЙ ПРАЙС СПЛИТЫ'!$B:$M,11,0)</f>
        <v>1109</v>
      </c>
      <c r="M15" s="446">
        <f>L15*(1-1*'Скидка '!D$12)</f>
        <v>1109</v>
      </c>
    </row>
    <row r="16" spans="1:15" ht="15.75">
      <c r="A16" s="448"/>
      <c r="B16" s="448"/>
      <c r="C16" s="449"/>
      <c r="D16" s="449"/>
      <c r="E16" s="450"/>
      <c r="F16" s="451"/>
      <c r="G16" s="452"/>
      <c r="H16" s="453"/>
      <c r="I16" s="452"/>
      <c r="J16" s="446"/>
      <c r="K16" s="447"/>
      <c r="L16" s="447"/>
      <c r="M16" s="447"/>
    </row>
    <row r="17" spans="1:13" ht="15.75">
      <c r="A17" s="454"/>
      <c r="B17" s="454"/>
      <c r="C17" s="449"/>
      <c r="D17" s="449"/>
      <c r="E17" s="450"/>
      <c r="F17" s="451"/>
      <c r="G17" s="451"/>
      <c r="H17" s="455"/>
      <c r="I17" s="455"/>
      <c r="J17" s="446"/>
      <c r="K17" s="447"/>
      <c r="L17" s="447"/>
      <c r="M17" s="447"/>
    </row>
    <row r="18" spans="1:13" ht="15.75">
      <c r="A18" s="456"/>
      <c r="B18" s="456"/>
      <c r="C18" s="457"/>
      <c r="D18" s="457"/>
      <c r="E18" s="458"/>
      <c r="F18" s="459"/>
      <c r="G18" s="459"/>
      <c r="H18" s="460"/>
      <c r="I18" s="460"/>
      <c r="J18" s="461"/>
      <c r="K18" s="462"/>
      <c r="L18" s="462"/>
      <c r="M18" s="462"/>
    </row>
    <row r="19" spans="1:13" ht="15.75">
      <c r="A19" s="456"/>
      <c r="B19" s="456"/>
      <c r="C19" s="457"/>
      <c r="D19" s="457"/>
      <c r="E19" s="458"/>
      <c r="F19" s="459"/>
      <c r="G19" s="459"/>
      <c r="H19" s="460"/>
      <c r="I19" s="460"/>
      <c r="J19" s="461"/>
      <c r="K19" s="462"/>
      <c r="L19" s="462"/>
      <c r="M19" s="462"/>
    </row>
    <row r="20" spans="1:13" ht="57" customHeight="1">
      <c r="A20" s="463"/>
      <c r="B20" s="463"/>
      <c r="C20" s="463"/>
      <c r="D20" s="463"/>
      <c r="E20" s="463"/>
      <c r="F20" s="463"/>
      <c r="G20" s="463"/>
      <c r="H20" s="463"/>
      <c r="I20" s="463"/>
      <c r="J20" s="463"/>
      <c r="K20" s="463"/>
      <c r="L20" s="463"/>
      <c r="M20" s="463"/>
    </row>
    <row r="21" spans="1:13" ht="12.75" customHeight="1">
      <c r="A21" s="463"/>
      <c r="B21" s="463"/>
      <c r="C21" s="463"/>
      <c r="D21" s="463"/>
      <c r="E21" s="463"/>
      <c r="F21" s="463"/>
      <c r="G21" s="463"/>
      <c r="H21" s="463"/>
      <c r="I21" s="463"/>
      <c r="J21" s="463"/>
      <c r="K21" s="463"/>
      <c r="L21" s="463"/>
      <c r="M21" s="463"/>
    </row>
    <row r="22" spans="1:13" ht="12.75" customHeight="1">
      <c r="A22" s="463"/>
      <c r="B22" s="463"/>
      <c r="C22" s="463"/>
      <c r="D22" s="463"/>
      <c r="E22" s="463"/>
      <c r="F22" s="463"/>
      <c r="G22" s="463"/>
      <c r="H22" s="463"/>
      <c r="I22" s="463"/>
      <c r="J22" s="463"/>
      <c r="K22" s="463"/>
      <c r="L22" s="463"/>
      <c r="M22" s="463"/>
    </row>
    <row r="23" spans="1:13" ht="12.75" customHeight="1"/>
  </sheetData>
  <mergeCells count="17">
    <mergeCell ref="A8:B12"/>
    <mergeCell ref="C8:F12"/>
    <mergeCell ref="L8:M8"/>
    <mergeCell ref="A1:M1"/>
    <mergeCell ref="A5:A6"/>
    <mergeCell ref="B5:B6"/>
    <mergeCell ref="C5:C6"/>
    <mergeCell ref="E5:E6"/>
    <mergeCell ref="F5:F6"/>
    <mergeCell ref="G5:G6"/>
    <mergeCell ref="H5:H6"/>
    <mergeCell ref="I5:I6"/>
    <mergeCell ref="J5:J6"/>
    <mergeCell ref="K5:K6"/>
    <mergeCell ref="L5:L6"/>
    <mergeCell ref="M5:M6"/>
    <mergeCell ref="D5:D6"/>
  </mergeCells>
  <hyperlinks>
    <hyperlink ref="M14" r:id="rId1" xr:uid="{00000000-0004-0000-0A00-000000000000}"/>
  </hyperlinks>
  <pageMargins left="0.25" right="0.25" top="0.75" bottom="0.75" header="0.3" footer="0.3"/>
  <pageSetup paperSize="9" scale="51"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7"/>
  <sheetViews>
    <sheetView tabSelected="1" zoomScale="85" zoomScaleNormal="85" zoomScaleSheetLayoutView="85" workbookViewId="0">
      <pane xSplit="2" ySplit="3" topLeftCell="C12" activePane="bottomRight" state="frozen"/>
      <selection activeCell="P18" sqref="P18"/>
      <selection pane="topRight" activeCell="P18" sqref="P18"/>
      <selection pane="bottomLeft" activeCell="P18" sqref="P18"/>
      <selection pane="bottomRight" activeCell="P15" sqref="P15"/>
    </sheetView>
  </sheetViews>
  <sheetFormatPr defaultColWidth="9.140625" defaultRowHeight="21" outlineLevelCol="1"/>
  <cols>
    <col min="1" max="1" width="18.140625" style="28" customWidth="1"/>
    <col min="2" max="2" width="25.85546875" style="28" customWidth="1"/>
    <col min="3" max="3" width="23.85546875" style="28" customWidth="1"/>
    <col min="4" max="4" width="22.42578125" style="28" customWidth="1"/>
    <col min="5" max="5" width="17.5703125" style="29" customWidth="1" outlineLevel="1"/>
    <col min="6" max="6" width="16.42578125" style="29" customWidth="1" outlineLevel="1"/>
    <col min="7" max="7" width="25.42578125" style="29" customWidth="1" outlineLevel="1"/>
    <col min="8" max="8" width="15.5703125" style="29" customWidth="1" outlineLevel="1"/>
    <col min="9" max="9" width="15.28515625" style="29" customWidth="1" outlineLevel="1"/>
    <col min="10" max="10" width="16" style="29" customWidth="1" outlineLevel="1"/>
    <col min="11" max="11" width="13.28515625" style="29" customWidth="1" outlineLevel="1"/>
    <col min="12" max="12" width="11.85546875" style="30" customWidth="1"/>
    <col min="13" max="13" width="12.28515625" style="30" customWidth="1"/>
    <col min="14" max="14" width="26" style="31" customWidth="1"/>
    <col min="15" max="15" width="16.85546875" style="21" bestFit="1" customWidth="1"/>
    <col min="16" max="16" width="18.42578125" style="21" customWidth="1"/>
    <col min="17" max="17" width="82" style="21" bestFit="1" customWidth="1"/>
    <col min="18" max="18" width="21.5703125" style="21" customWidth="1"/>
    <col min="19" max="16384" width="9.140625" style="21"/>
  </cols>
  <sheetData>
    <row r="1" spans="1:21" ht="97.5" customHeight="1">
      <c r="A1" s="19"/>
      <c r="B1" s="973"/>
      <c r="C1" s="973"/>
      <c r="D1" s="973"/>
      <c r="E1" s="973"/>
      <c r="F1" s="973"/>
      <c r="G1" s="973"/>
      <c r="H1" s="973"/>
      <c r="I1" s="973"/>
      <c r="J1" s="973"/>
      <c r="K1" s="20"/>
      <c r="L1" s="19"/>
      <c r="M1" s="19"/>
      <c r="N1" s="19"/>
      <c r="P1" s="22"/>
    </row>
    <row r="2" spans="1:21" s="23" customFormat="1" ht="27" customHeight="1">
      <c r="A2" s="207" t="str">
        <f>'КРАТКИЙ ПРАЙС СПЛИТЫ'!B2</f>
        <v>ПРАЙС-ЛИСТ ДЕЙСТВИТЕЛЕН С 01.01.2026</v>
      </c>
      <c r="B2" s="87"/>
      <c r="C2" s="87"/>
      <c r="D2" s="87"/>
      <c r="E2" s="231"/>
      <c r="F2" s="87"/>
      <c r="G2" s="87"/>
      <c r="H2" s="87"/>
      <c r="I2" s="87"/>
      <c r="J2" s="87"/>
      <c r="K2" s="87"/>
      <c r="L2" s="87"/>
      <c r="M2" s="528"/>
      <c r="N2" s="528"/>
    </row>
    <row r="3" spans="1:21" ht="63.75" thickBot="1">
      <c r="A3" s="529" t="s">
        <v>113</v>
      </c>
      <c r="B3" s="529" t="s">
        <v>114</v>
      </c>
      <c r="C3" s="530" t="s">
        <v>115</v>
      </c>
      <c r="D3" s="530" t="s">
        <v>1476</v>
      </c>
      <c r="E3" s="538" t="s">
        <v>1352</v>
      </c>
      <c r="F3" s="538" t="s">
        <v>1353</v>
      </c>
      <c r="G3" s="539" t="s">
        <v>1354</v>
      </c>
      <c r="H3" s="540" t="s">
        <v>1355</v>
      </c>
      <c r="I3" s="540" t="s">
        <v>1356</v>
      </c>
      <c r="J3" s="540" t="s">
        <v>100</v>
      </c>
      <c r="K3" s="541" t="s">
        <v>116</v>
      </c>
      <c r="L3" s="541" t="s">
        <v>37</v>
      </c>
      <c r="M3" s="541" t="s">
        <v>54</v>
      </c>
      <c r="N3" s="541" t="s">
        <v>55</v>
      </c>
      <c r="O3" s="24"/>
      <c r="P3" s="24"/>
      <c r="Q3" s="24"/>
      <c r="R3" s="24"/>
      <c r="S3" s="25"/>
      <c r="T3" s="25"/>
      <c r="U3" s="25"/>
    </row>
    <row r="4" spans="1:21" ht="21.75" customHeight="1" thickBot="1">
      <c r="A4" s="1417" t="s">
        <v>1351</v>
      </c>
      <c r="B4" s="1417"/>
      <c r="C4" s="1417"/>
      <c r="D4" s="227"/>
      <c r="E4" s="1423"/>
      <c r="F4" s="1423"/>
      <c r="G4" s="1423"/>
      <c r="H4" s="195"/>
      <c r="I4" s="195"/>
      <c r="J4" s="195"/>
      <c r="K4" s="224"/>
      <c r="L4" s="224"/>
      <c r="M4" s="224"/>
      <c r="N4" s="566" t="s">
        <v>117</v>
      </c>
      <c r="O4" s="38"/>
      <c r="P4" s="26"/>
      <c r="Q4" s="27"/>
      <c r="R4" s="26"/>
    </row>
    <row r="5" spans="1:21" ht="21.75" customHeight="1">
      <c r="A5" s="1417"/>
      <c r="B5" s="1417"/>
      <c r="C5" s="1417"/>
      <c r="D5" s="227"/>
      <c r="E5" s="542"/>
      <c r="F5" s="542"/>
      <c r="G5" s="542"/>
      <c r="H5" s="195"/>
      <c r="I5" s="195"/>
      <c r="J5" s="195"/>
      <c r="K5" s="224"/>
      <c r="L5" s="224"/>
      <c r="M5" s="224"/>
      <c r="N5" s="224"/>
      <c r="O5" s="38"/>
      <c r="P5" s="26"/>
      <c r="Q5" s="27"/>
      <c r="R5" s="26"/>
    </row>
    <row r="6" spans="1:21" ht="21.75" customHeight="1">
      <c r="A6" s="227"/>
      <c r="B6" s="227"/>
      <c r="C6" s="227"/>
      <c r="D6" s="227"/>
      <c r="E6" s="202"/>
      <c r="F6" s="227"/>
      <c r="G6" s="227"/>
      <c r="H6" s="202" t="s">
        <v>1359</v>
      </c>
      <c r="I6" s="195"/>
      <c r="J6" s="195"/>
      <c r="K6" s="224"/>
      <c r="L6" s="224"/>
      <c r="M6" s="224"/>
      <c r="N6" s="224"/>
      <c r="O6" s="38"/>
      <c r="P6" s="26"/>
      <c r="Q6" s="27"/>
      <c r="R6" s="26"/>
    </row>
    <row r="7" spans="1:21" ht="21.75" customHeight="1">
      <c r="A7" s="75"/>
      <c r="B7" s="75"/>
      <c r="C7" s="75"/>
      <c r="D7" s="75"/>
      <c r="E7" s="319" t="s">
        <v>1360</v>
      </c>
      <c r="F7" s="204"/>
      <c r="G7" s="203"/>
      <c r="H7" s="202" t="s">
        <v>1361</v>
      </c>
      <c r="I7" s="188"/>
      <c r="J7" s="195"/>
      <c r="K7" s="224"/>
      <c r="L7" s="224"/>
      <c r="M7" s="224"/>
      <c r="N7" s="226"/>
      <c r="O7" s="38"/>
      <c r="P7" s="26"/>
      <c r="Q7" s="545"/>
      <c r="R7" s="26"/>
    </row>
    <row r="8" spans="1:21" ht="21.75" customHeight="1">
      <c r="A8" s="75"/>
      <c r="B8" s="75"/>
      <c r="C8" s="75"/>
      <c r="D8" s="75"/>
      <c r="E8" s="319" t="s">
        <v>1362</v>
      </c>
      <c r="F8" s="527"/>
      <c r="G8" s="527"/>
      <c r="H8" s="202" t="s">
        <v>1363</v>
      </c>
      <c r="I8" s="188"/>
      <c r="J8" s="195"/>
      <c r="K8" s="224"/>
      <c r="L8" s="224"/>
      <c r="M8" s="224"/>
      <c r="N8" s="224"/>
      <c r="O8" s="38"/>
      <c r="P8" s="26"/>
      <c r="Q8" s="546"/>
      <c r="R8" s="26"/>
    </row>
    <row r="9" spans="1:21" ht="21.75" customHeight="1">
      <c r="A9" s="75"/>
      <c r="B9" s="75"/>
      <c r="C9" s="75"/>
      <c r="D9" s="75"/>
      <c r="E9" s="319" t="s">
        <v>1364</v>
      </c>
      <c r="F9" s="527"/>
      <c r="G9" s="527"/>
      <c r="H9" s="202" t="s">
        <v>1365</v>
      </c>
      <c r="I9" s="214"/>
      <c r="J9" s="195"/>
      <c r="K9" s="224"/>
      <c r="L9" s="224"/>
      <c r="M9" s="224"/>
      <c r="N9" s="225"/>
      <c r="O9" s="38"/>
      <c r="P9" s="26"/>
      <c r="Q9" s="546"/>
      <c r="R9" s="26"/>
    </row>
    <row r="10" spans="1:21" ht="21.75" customHeight="1">
      <c r="A10" s="75"/>
      <c r="B10" s="75"/>
      <c r="C10" s="75"/>
      <c r="D10" s="75"/>
      <c r="E10" s="319" t="s">
        <v>1366</v>
      </c>
      <c r="F10" s="527"/>
      <c r="G10" s="527"/>
      <c r="H10" s="202" t="s">
        <v>1367</v>
      </c>
      <c r="I10" s="188"/>
      <c r="J10" s="195"/>
      <c r="K10" s="224"/>
      <c r="L10" s="224"/>
      <c r="M10" s="224"/>
      <c r="N10" s="224"/>
      <c r="O10" s="38"/>
      <c r="P10" s="26"/>
      <c r="Q10" s="546"/>
      <c r="R10" s="26"/>
    </row>
    <row r="11" spans="1:21" ht="21.75" customHeight="1">
      <c r="A11" s="75"/>
      <c r="B11" s="75"/>
      <c r="C11" s="75"/>
      <c r="D11" s="75"/>
      <c r="E11" s="542"/>
      <c r="F11" s="527"/>
      <c r="G11" s="527"/>
      <c r="H11" s="202"/>
      <c r="I11" s="188"/>
      <c r="J11" s="195"/>
      <c r="K11" s="224"/>
      <c r="L11" s="224"/>
      <c r="M11" s="224"/>
      <c r="N11" s="224"/>
      <c r="O11" s="38"/>
      <c r="P11" s="26"/>
      <c r="Q11" s="546"/>
      <c r="R11" s="26"/>
    </row>
    <row r="12" spans="1:21" ht="21.75" customHeight="1">
      <c r="A12" s="75"/>
      <c r="B12" s="75"/>
      <c r="C12" s="75"/>
      <c r="D12" s="75"/>
      <c r="E12" s="542"/>
      <c r="F12" s="527"/>
      <c r="G12" s="527"/>
      <c r="H12" s="202"/>
      <c r="I12" s="188"/>
      <c r="J12" s="195"/>
      <c r="K12" s="224"/>
      <c r="L12" s="224"/>
      <c r="M12" s="224"/>
      <c r="N12" s="224"/>
      <c r="O12" s="38"/>
      <c r="P12" s="26"/>
      <c r="Q12" s="546"/>
      <c r="R12" s="26"/>
    </row>
    <row r="13" spans="1:21" ht="21.75" customHeight="1">
      <c r="A13" s="75"/>
      <c r="B13" s="75"/>
      <c r="C13" s="75"/>
      <c r="D13" s="75"/>
      <c r="E13" s="542"/>
      <c r="F13" s="204"/>
      <c r="G13" s="204"/>
      <c r="H13" s="195"/>
      <c r="I13" s="195"/>
      <c r="J13" s="195"/>
      <c r="K13" s="224"/>
      <c r="L13" s="224"/>
      <c r="M13" s="224"/>
      <c r="N13" s="224"/>
      <c r="O13" s="38"/>
      <c r="P13" s="26"/>
      <c r="Q13" s="546"/>
      <c r="R13" s="26"/>
    </row>
    <row r="14" spans="1:21" ht="15.75" customHeight="1">
      <c r="A14" s="543" t="s">
        <v>1349</v>
      </c>
      <c r="B14" s="543" t="s">
        <v>1350</v>
      </c>
      <c r="C14" s="543" t="s">
        <v>1350</v>
      </c>
      <c r="D14" s="596" t="s">
        <v>1477</v>
      </c>
      <c r="E14" s="536">
        <v>12</v>
      </c>
      <c r="F14" s="536">
        <v>2</v>
      </c>
      <c r="G14" s="537">
        <v>100</v>
      </c>
      <c r="H14" s="537">
        <v>40</v>
      </c>
      <c r="I14" s="537" t="s">
        <v>1357</v>
      </c>
      <c r="J14" s="537">
        <v>11</v>
      </c>
      <c r="K14" s="544">
        <f>VLOOKUP(A14,'КРАТКИЙ ПРАЙС СПЛИТЫ'!A:M,10,0)</f>
        <v>17299</v>
      </c>
      <c r="L14" s="544">
        <f>VLOOKUP(A14,'КРАТКИЙ ПРАЙС СПЛИТЫ'!A:M,11,0)</f>
        <v>16190</v>
      </c>
      <c r="M14" s="544">
        <f>VLOOKUP(A14,'КРАТКИЙ ПРАЙС СПЛИТЫ'!A:M,12,0)</f>
        <v>13217</v>
      </c>
      <c r="N14" s="547">
        <f>M14*(1-1*'Скидка '!D$10)</f>
        <v>13217</v>
      </c>
      <c r="O14" s="38"/>
      <c r="P14" s="26"/>
      <c r="Q14" s="546"/>
      <c r="R14" s="26"/>
    </row>
    <row r="15" spans="1:21" ht="117.75" customHeight="1">
      <c r="A15" s="52"/>
      <c r="B15" s="52"/>
      <c r="C15" s="52"/>
      <c r="D15" s="52"/>
      <c r="E15" s="53"/>
      <c r="F15" s="53"/>
      <c r="G15" s="54"/>
      <c r="H15" s="54"/>
      <c r="I15" s="54"/>
      <c r="J15" s="54"/>
      <c r="K15" s="55"/>
      <c r="L15" s="55"/>
      <c r="M15" s="55"/>
      <c r="N15" s="55"/>
      <c r="O15" s="548"/>
      <c r="P15" s="26"/>
      <c r="Q15" s="546"/>
      <c r="R15" s="26"/>
    </row>
    <row r="16" spans="1:21" ht="15.75" customHeight="1">
      <c r="A16" s="1447"/>
      <c r="B16" s="1448"/>
      <c r="C16" s="549"/>
      <c r="D16" s="553"/>
      <c r="E16" s="550"/>
      <c r="F16" s="550"/>
      <c r="G16" s="550"/>
      <c r="H16" s="551"/>
      <c r="I16" s="551"/>
      <c r="J16" s="551"/>
      <c r="K16" s="551"/>
      <c r="L16" s="551"/>
      <c r="M16" s="551"/>
      <c r="N16" s="552"/>
    </row>
    <row r="17" spans="1:14" ht="15.75" customHeight="1">
      <c r="A17" s="1449"/>
      <c r="B17" s="1449"/>
      <c r="C17" s="553"/>
      <c r="D17" s="595"/>
      <c r="E17" s="554"/>
      <c r="F17" s="554"/>
      <c r="G17" s="554"/>
      <c r="H17" s="555"/>
      <c r="I17" s="555"/>
      <c r="J17" s="555"/>
      <c r="K17" s="555"/>
      <c r="L17" s="555"/>
      <c r="M17" s="555"/>
      <c r="N17" s="556"/>
    </row>
    <row r="18" spans="1:14" ht="15.75" customHeight="1">
      <c r="A18" s="179"/>
      <c r="B18" s="179"/>
      <c r="C18" s="179"/>
      <c r="D18" s="179"/>
      <c r="E18" s="557"/>
      <c r="F18" s="557"/>
      <c r="G18" s="558"/>
      <c r="H18" s="557"/>
      <c r="I18" s="559"/>
      <c r="J18" s="559"/>
      <c r="K18" s="560"/>
      <c r="L18" s="560"/>
      <c r="M18" s="560"/>
      <c r="N18" s="180"/>
    </row>
    <row r="19" spans="1:14" ht="15.75" customHeight="1"/>
    <row r="20" spans="1:14" ht="15.75" customHeight="1"/>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spans="1:14" ht="15.75" customHeight="1"/>
    <row r="34" spans="1:14" ht="15.75" customHeight="1"/>
    <row r="35" spans="1:14" ht="15.75" customHeight="1"/>
    <row r="36" spans="1:14" ht="15.75" customHeight="1"/>
    <row r="37" spans="1:14" s="565" customFormat="1" ht="15.75" customHeight="1">
      <c r="A37" s="561"/>
      <c r="B37" s="561"/>
      <c r="C37" s="561"/>
      <c r="D37" s="561"/>
      <c r="E37" s="562"/>
      <c r="F37" s="562"/>
      <c r="G37" s="562"/>
      <c r="H37" s="562"/>
      <c r="I37" s="562"/>
      <c r="J37" s="562"/>
      <c r="K37" s="562"/>
      <c r="L37" s="563"/>
      <c r="M37" s="563"/>
      <c r="N37" s="564"/>
    </row>
  </sheetData>
  <mergeCells count="7">
    <mergeCell ref="B1:G1"/>
    <mergeCell ref="H1:J1"/>
    <mergeCell ref="A5:C5"/>
    <mergeCell ref="A16:B16"/>
    <mergeCell ref="A17:B17"/>
    <mergeCell ref="E4:G4"/>
    <mergeCell ref="A4:C4"/>
  </mergeCells>
  <hyperlinks>
    <hyperlink ref="N4" r:id="rId1" xr:uid="{00000000-0004-0000-0B00-000000000000}"/>
  </hyperlinks>
  <printOptions horizontalCentered="1" verticalCentered="1"/>
  <pageMargins left="0.25" right="0.25" top="0.75" bottom="0.75" header="0.3" footer="0.3"/>
  <pageSetup scale="40" fitToHeight="0" orientation="portrait"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12</vt:i4>
      </vt:variant>
      <vt:variant>
        <vt:lpstr>Именованные диапазоны</vt:lpstr>
      </vt:variant>
      <vt:variant>
        <vt:i4>18</vt:i4>
      </vt:variant>
    </vt:vector>
  </HeadingPairs>
  <TitlesOfParts>
    <vt:vector size="30" baseType="lpstr">
      <vt:lpstr>Скидка </vt:lpstr>
      <vt:lpstr>КРАТКИЙ ПРАЙС СПЛИТЫ</vt:lpstr>
      <vt:lpstr>RAC ON-OFF</vt:lpstr>
      <vt:lpstr>RAC INVERTER+ПРИТОЧ. ВЕНТИЛЯЦИЯ</vt:lpstr>
      <vt:lpstr>RAC INVERTER</vt:lpstr>
      <vt:lpstr>LCAC ON-OFF</vt:lpstr>
      <vt:lpstr>LCAC INVERTER</vt:lpstr>
      <vt:lpstr>FREE MATCH</vt:lpstr>
      <vt:lpstr>АКСЕССУАРЫ RAC&amp;LCAC&amp;FM</vt:lpstr>
      <vt:lpstr>PORTABLE</vt:lpstr>
      <vt:lpstr>Аксессуары для МК</vt:lpstr>
      <vt:lpstr>Осушители</vt:lpstr>
      <vt:lpstr>'LCAC ON-OFF'!Заголовки_для_печати</vt:lpstr>
      <vt:lpstr>PORTABLE!Заголовки_для_печати</vt:lpstr>
      <vt:lpstr>'RAC INVERTER+ПРИТОЧ. ВЕНТИЛЯЦИЯ'!Заголовки_для_печати</vt:lpstr>
      <vt:lpstr>'RAC ON-OFF'!Заголовки_для_печати</vt:lpstr>
      <vt:lpstr>'КРАТКИЙ ПРАЙС СПЛИТЫ'!Заголовки_для_печати</vt:lpstr>
      <vt:lpstr>Осушители!Заголовки_для_печати</vt:lpstr>
      <vt:lpstr>'FREE MATCH'!Область_печати</vt:lpstr>
      <vt:lpstr>'LCAC INVERTER'!Область_печати</vt:lpstr>
      <vt:lpstr>'LCAC ON-OFF'!Область_печати</vt:lpstr>
      <vt:lpstr>PORTABLE!Область_печати</vt:lpstr>
      <vt:lpstr>'RAC INVERTER'!Область_печати</vt:lpstr>
      <vt:lpstr>'RAC INVERTER+ПРИТОЧ. ВЕНТИЛЯЦИЯ'!Область_печати</vt:lpstr>
      <vt:lpstr>'RAC ON-OFF'!Область_печати</vt:lpstr>
      <vt:lpstr>'АКСЕССУАРЫ RAC&amp;LCAC&amp;FM'!Область_печати</vt:lpstr>
      <vt:lpstr>'Аксессуары для МК'!Область_печати</vt:lpstr>
      <vt:lpstr>'КРАТКИЙ ПРАЙС СПЛИТЫ'!Область_печати</vt:lpstr>
      <vt:lpstr>Осушители!Область_печати</vt:lpstr>
      <vt:lpstr>'Скидка '!Область_печати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1</cp:lastModifiedBy>
  <cp:lastPrinted>2025-10-28T13:33:36Z</cp:lastPrinted>
  <dcterms:created xsi:type="dcterms:W3CDTF">1996-10-08T23:32:33Z</dcterms:created>
  <dcterms:modified xsi:type="dcterms:W3CDTF">2026-01-12T06:09:45Z</dcterms:modified>
</cp:coreProperties>
</file>