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painelSuporte\"/>
    </mc:Choice>
  </mc:AlternateContent>
  <xr:revisionPtr revIDLastSave="0" documentId="13_ncr:1_{8377D061-3D34-410B-804B-93AC2C56876D}" xr6:coauthVersionLast="45" xr6:coauthVersionMax="45" xr10:uidLastSave="{00000000-0000-0000-0000-000000000000}"/>
  <bookViews>
    <workbookView xWindow="-110" yWindow="-110" windowWidth="19420" windowHeight="11620" activeTab="2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4" l="1"/>
  <c r="M39" i="14"/>
  <c r="K39" i="14"/>
  <c r="D34" i="14"/>
  <c r="E34" i="14"/>
  <c r="E38" i="14" s="1"/>
  <c r="F34" i="14"/>
  <c r="F38" i="14" s="1"/>
  <c r="G34" i="14"/>
  <c r="H34" i="14"/>
  <c r="I34" i="14"/>
  <c r="I38" i="14" s="1"/>
  <c r="J34" i="14"/>
  <c r="K34" i="14"/>
  <c r="L34" i="14"/>
  <c r="M34" i="14"/>
  <c r="M38" i="14" s="1"/>
  <c r="N34" i="14"/>
  <c r="N38" i="14" s="1"/>
  <c r="O34" i="14"/>
  <c r="P34" i="14"/>
  <c r="Q34" i="14"/>
  <c r="Q38" i="14" s="1"/>
  <c r="R34" i="14"/>
  <c r="S34" i="14"/>
  <c r="C34" i="14"/>
  <c r="B34" i="14"/>
  <c r="D33" i="14"/>
  <c r="D38" i="14" s="1"/>
  <c r="E33" i="14"/>
  <c r="F33" i="14"/>
  <c r="G33" i="14"/>
  <c r="G38" i="14" s="1"/>
  <c r="H33" i="14"/>
  <c r="H38" i="14" s="1"/>
  <c r="I33" i="14"/>
  <c r="J33" i="14"/>
  <c r="J38" i="14" s="1"/>
  <c r="K33" i="14"/>
  <c r="K38" i="14" s="1"/>
  <c r="L33" i="14"/>
  <c r="L38" i="14" s="1"/>
  <c r="M33" i="14"/>
  <c r="N33" i="14"/>
  <c r="O33" i="14"/>
  <c r="O38" i="14" s="1"/>
  <c r="P33" i="14"/>
  <c r="P38" i="14" s="1"/>
  <c r="Q33" i="14"/>
  <c r="R33" i="14"/>
  <c r="R38" i="14" s="1"/>
  <c r="S33" i="14"/>
  <c r="S38" i="14" s="1"/>
  <c r="C33" i="14"/>
  <c r="C38" i="14" s="1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L40" i="14" l="1"/>
  <c r="M40" i="14"/>
  <c r="N43" i="14"/>
  <c r="K40" i="14"/>
  <c r="D28" i="1"/>
  <c r="D27" i="1"/>
  <c r="D24" i="1"/>
  <c r="D23" i="1"/>
  <c r="D19" i="1"/>
  <c r="D11" i="1"/>
  <c r="D2" i="1"/>
  <c r="J29" i="2" l="1"/>
  <c r="D26" i="1" l="1"/>
  <c r="D25" i="1"/>
  <c r="D22" i="1"/>
  <c r="D21" i="1"/>
  <c r="D20" i="1"/>
  <c r="D18" i="1"/>
  <c r="D17" i="1"/>
  <c r="D16" i="1"/>
  <c r="D14" i="1"/>
  <c r="D13" i="1"/>
  <c r="D12" i="1"/>
  <c r="D10" i="1"/>
  <c r="D9" i="1"/>
  <c r="D7" i="1"/>
  <c r="D6" i="1"/>
  <c r="D5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D3" i="1"/>
  <c r="S29" i="8" l="1"/>
  <c r="J29" i="8"/>
  <c r="S29" i="2" l="1"/>
  <c r="D8" i="1" l="1"/>
  <c r="D15" i="1"/>
  <c r="I29" i="10" l="1"/>
  <c r="R29" i="8" l="1"/>
  <c r="I29" i="8"/>
  <c r="R29" i="2"/>
  <c r="I29" i="2"/>
  <c r="H29" i="8" l="1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E10" i="11" l="1"/>
  <c r="E16" i="11"/>
  <c r="E18" i="11"/>
  <c r="E24" i="11"/>
  <c r="E26" i="11"/>
  <c r="E3" i="11"/>
  <c r="F10" i="11"/>
  <c r="J10" i="11" s="1"/>
  <c r="H11" i="11"/>
  <c r="G12" i="11"/>
  <c r="F16" i="11"/>
  <c r="J16" i="11" s="1"/>
  <c r="F18" i="11"/>
  <c r="J18" i="11" s="1"/>
  <c r="G19" i="11"/>
  <c r="F20" i="11"/>
  <c r="F24" i="11"/>
  <c r="J24" i="11" s="1"/>
  <c r="H25" i="11"/>
  <c r="F26" i="11"/>
  <c r="J26" i="11" s="1"/>
  <c r="F28" i="11"/>
  <c r="J28" i="11" s="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I3" i="11" l="1"/>
  <c r="I26" i="11"/>
  <c r="I24" i="11"/>
  <c r="O39" i="14"/>
  <c r="O40" i="14" s="1"/>
  <c r="J20" i="11"/>
  <c r="S39" i="14" s="1"/>
  <c r="S40" i="14" s="1"/>
  <c r="I18" i="11"/>
  <c r="I16" i="11"/>
  <c r="I10" i="11"/>
  <c r="H6" i="11"/>
  <c r="E6" i="11"/>
  <c r="F6" i="11"/>
  <c r="J6" i="11" s="1"/>
  <c r="G6" i="11"/>
  <c r="E7" i="11"/>
  <c r="F7" i="11"/>
  <c r="J7" i="11" s="1"/>
  <c r="G7" i="11"/>
  <c r="H7" i="11"/>
  <c r="E21" i="11"/>
  <c r="F21" i="11"/>
  <c r="J21" i="11" s="1"/>
  <c r="G21" i="11"/>
  <c r="H21" i="11"/>
  <c r="H22" i="11"/>
  <c r="E22" i="11"/>
  <c r="F22" i="11"/>
  <c r="J22" i="11" s="1"/>
  <c r="G22" i="11"/>
  <c r="E17" i="11"/>
  <c r="F17" i="11"/>
  <c r="J17" i="11" s="1"/>
  <c r="G17" i="11"/>
  <c r="H17" i="11"/>
  <c r="E23" i="11"/>
  <c r="F23" i="11"/>
  <c r="J23" i="11" s="1"/>
  <c r="G23" i="11"/>
  <c r="H23" i="11"/>
  <c r="E9" i="11"/>
  <c r="F9" i="11"/>
  <c r="J9" i="11" s="1"/>
  <c r="G9" i="11"/>
  <c r="H9" i="11"/>
  <c r="H14" i="11"/>
  <c r="E14" i="11"/>
  <c r="F14" i="11"/>
  <c r="J14" i="11" s="1"/>
  <c r="G14" i="11"/>
  <c r="E5" i="11"/>
  <c r="F5" i="11"/>
  <c r="J5" i="11" s="1"/>
  <c r="G5" i="11"/>
  <c r="H5" i="11"/>
  <c r="H8" i="11"/>
  <c r="E8" i="11"/>
  <c r="F8" i="11"/>
  <c r="J8" i="11" s="1"/>
  <c r="G8" i="11"/>
  <c r="H4" i="11"/>
  <c r="E4" i="11"/>
  <c r="F4" i="11"/>
  <c r="J4" i="11" s="1"/>
  <c r="G4" i="11"/>
  <c r="E15" i="11"/>
  <c r="F15" i="11"/>
  <c r="J15" i="11" s="1"/>
  <c r="G15" i="11"/>
  <c r="H15" i="11"/>
  <c r="E28" i="11"/>
  <c r="G28" i="11"/>
  <c r="G26" i="11"/>
  <c r="G24" i="11"/>
  <c r="G20" i="11"/>
  <c r="P39" i="14" s="1"/>
  <c r="P40" i="14" s="1"/>
  <c r="G18" i="11"/>
  <c r="G16" i="11"/>
  <c r="E16" i="1" s="1"/>
  <c r="G10" i="11"/>
  <c r="E10" i="1" s="1"/>
  <c r="F12" i="11"/>
  <c r="J12" i="11" s="1"/>
  <c r="E2" i="11"/>
  <c r="H27" i="11"/>
  <c r="H19" i="11"/>
  <c r="H13" i="11"/>
  <c r="H3" i="11"/>
  <c r="E12" i="11"/>
  <c r="F2" i="11"/>
  <c r="J2" i="11" s="1"/>
  <c r="G27" i="11"/>
  <c r="G25" i="11"/>
  <c r="G13" i="11"/>
  <c r="G11" i="11"/>
  <c r="G3" i="11"/>
  <c r="G2" i="11"/>
  <c r="F27" i="11"/>
  <c r="J27" i="11" s="1"/>
  <c r="F25" i="11"/>
  <c r="J25" i="11" s="1"/>
  <c r="F19" i="11"/>
  <c r="J19" i="11" s="1"/>
  <c r="F13" i="11"/>
  <c r="J13" i="11" s="1"/>
  <c r="F11" i="11"/>
  <c r="J11" i="11" s="1"/>
  <c r="F3" i="11"/>
  <c r="J3" i="11" s="1"/>
  <c r="E20" i="11"/>
  <c r="H2" i="11"/>
  <c r="E27" i="11"/>
  <c r="E25" i="11"/>
  <c r="E19" i="11"/>
  <c r="E13" i="11"/>
  <c r="E11" i="11"/>
  <c r="H28" i="11"/>
  <c r="H26" i="11"/>
  <c r="H24" i="11"/>
  <c r="E24" i="1" s="1"/>
  <c r="H20" i="11"/>
  <c r="Q39" i="14" s="1"/>
  <c r="Q40" i="14" s="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E26" i="1" l="1"/>
  <c r="E18" i="1"/>
  <c r="I5" i="11"/>
  <c r="E5" i="1" s="1"/>
  <c r="I25" i="11"/>
  <c r="E25" i="1" s="1"/>
  <c r="I21" i="11"/>
  <c r="E21" i="1" s="1"/>
  <c r="E12" i="1"/>
  <c r="I12" i="11"/>
  <c r="I8" i="11"/>
  <c r="E8" i="1" s="1"/>
  <c r="C8" i="14" s="1"/>
  <c r="K8" i="14" s="1"/>
  <c r="I14" i="11"/>
  <c r="E14" i="1" s="1"/>
  <c r="I22" i="11"/>
  <c r="E22" i="1" s="1"/>
  <c r="I15" i="11"/>
  <c r="E15" i="1" s="1"/>
  <c r="I23" i="11"/>
  <c r="E23" i="1" s="1"/>
  <c r="I7" i="11"/>
  <c r="E7" i="1" s="1"/>
  <c r="I2" i="11"/>
  <c r="I6" i="11"/>
  <c r="E6" i="1" s="1"/>
  <c r="C6" i="14" s="1"/>
  <c r="K6" i="14" s="1"/>
  <c r="I19" i="11"/>
  <c r="E19" i="1" s="1"/>
  <c r="I28" i="11"/>
  <c r="E28" i="1" s="1"/>
  <c r="I17" i="11"/>
  <c r="E17" i="1" s="1"/>
  <c r="N39" i="14"/>
  <c r="I20" i="11"/>
  <c r="R39" i="14" s="1"/>
  <c r="R40" i="14" s="1"/>
  <c r="J29" i="11"/>
  <c r="I13" i="11"/>
  <c r="E13" i="1" s="1"/>
  <c r="I4" i="11"/>
  <c r="E4" i="1" s="1"/>
  <c r="I9" i="11"/>
  <c r="E9" i="1" s="1"/>
  <c r="C9" i="14" s="1"/>
  <c r="K9" i="14" s="1"/>
  <c r="I27" i="11"/>
  <c r="E27" i="1" s="1"/>
  <c r="I11" i="11"/>
  <c r="E11" i="1" s="1"/>
  <c r="E3" i="1"/>
  <c r="C3" i="14" s="1"/>
  <c r="K3" i="14" s="1"/>
  <c r="F29" i="11"/>
  <c r="E29" i="11"/>
  <c r="H29" i="11"/>
  <c r="G29" i="11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I29" i="11" l="1"/>
  <c r="E2" i="1"/>
  <c r="E29" i="1" s="1"/>
  <c r="O11" i="14"/>
  <c r="E20" i="1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<sst xmlns="http://schemas.openxmlformats.org/spreadsheetml/2006/main" count="22930" uniqueCount="16620">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</sst>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0" fontId="27" fillId="0" borderId="25" xfId="2" applyFont="1" applyBorder="1" applyAlignment="1">
      <alignment horizontal="center" vertical="top"/>
    </xf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2" applyFont="1"/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0" fontId="4" fillId="2" borderId="0" xfId="2" applyFill="1" applyAlignment="1">
      <alignment horizontal="left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F1" sqref="F1:F1048576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1" t="s">
        <v>34</v>
      </c>
      <c r="C2" s="5">
        <f>VLOOKUP(A2,'MP938 Estados'!$J$13:$K$39,2,0)</f>
        <v>221874592.07999998</v>
      </c>
      <c r="D2" s="1">
        <f>SUM(Recursos173!B2:J2)</f>
        <v>371181196.49000001</v>
      </c>
      <c r="E2" s="5">
        <f>SUM(Suspensao173!B2:J2)</f>
        <v>38098485.399999999</v>
      </c>
    </row>
    <row r="3" spans="1:5">
      <c r="A3" s="7" t="s">
        <v>10</v>
      </c>
      <c r="B3" s="121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212632524.45999998</v>
      </c>
    </row>
    <row r="4" spans="1:5">
      <c r="A4" s="7" t="s">
        <v>11</v>
      </c>
      <c r="B4" s="121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32018326.200000007</v>
      </c>
    </row>
    <row r="5" spans="1:5">
      <c r="A5" s="7" t="s">
        <v>12</v>
      </c>
      <c r="B5" s="121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4616588.3999999994</v>
      </c>
    </row>
    <row r="6" spans="1:5">
      <c r="A6" s="7" t="s">
        <v>13</v>
      </c>
      <c r="B6" s="121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167269952.71000001</v>
      </c>
    </row>
    <row r="7" spans="1:5">
      <c r="A7" s="7" t="s">
        <v>7</v>
      </c>
      <c r="B7" s="121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75719881.530000001</v>
      </c>
    </row>
    <row r="8" spans="1:5">
      <c r="A8" s="7" t="s">
        <v>14</v>
      </c>
      <c r="B8" s="121" t="s">
        <v>39</v>
      </c>
      <c r="C8" s="5">
        <f>VLOOKUP(A8,'MP938 Estados'!$J$13:$K$39,2,0)</f>
        <v>39828328.440000005</v>
      </c>
      <c r="D8" s="1">
        <f>SUM(Recursos173!B8:I8)</f>
        <v>518206126.03219706</v>
      </c>
      <c r="E8" s="5">
        <f>SUM(Suspensao173!B8:I8)</f>
        <v>28706787.171428569</v>
      </c>
    </row>
    <row r="9" spans="1:5">
      <c r="A9" s="7" t="s">
        <v>15</v>
      </c>
      <c r="B9" s="121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49486211.620000005</v>
      </c>
    </row>
    <row r="10" spans="1:5">
      <c r="A10" s="7" t="s">
        <v>16</v>
      </c>
      <c r="B10" s="121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SUM(Recursos173!B11:J11)</f>
        <v>983899555.28718495</v>
      </c>
      <c r="E11" s="5">
        <f>SUM(Suspensao173!B11:J11)</f>
        <v>81873216.090000004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218810886.09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232724318.12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SUM(Recursos173!B15:I15)</f>
        <v>1042019952.3388207</v>
      </c>
      <c r="E15" s="5">
        <f>SUM(Suspensao173!B15:I15)</f>
        <v>91612989.977142856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83359869.930000007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362714712.58000004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SUM(Suspensao173!B19:J19)</f>
        <v>372241660.55000001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56425621.470000006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13342027.73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73451222.019999996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SUM(Recursos173!B23:J23)</f>
        <v>418760730.77906197</v>
      </c>
      <c r="E23" s="5">
        <f>SUM(Suspensao173!B23:J23)</f>
        <v>5418404.4500000002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SUM(Recursos173!B24:J24)</f>
        <v>2207004186.8899426</v>
      </c>
      <c r="E24" s="5">
        <f>SUM(Suspensao173!B24:J24)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1062282837.0499997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33374206.259999998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SUM(Recursos173!B27:J27)</f>
        <v>7604535160.0240574</v>
      </c>
      <c r="E27" s="5">
        <f>SUM(Suspensao173!B27:J27)</f>
        <v>8689346014.2099972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SUM(Recursos173!B28:J28)</f>
        <v>428579470.83640504</v>
      </c>
      <c r="E28" s="5">
        <f>SUM(Suspensao173!B28:J28)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36473866336.056595</v>
      </c>
      <c r="E29" s="5">
        <f>SUM(E2:E28)</f>
        <v>11985526744.018568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6" t="s">
        <v>68</v>
      </c>
      <c r="B9" s="136"/>
      <c r="C9" s="136"/>
      <c r="D9" s="136"/>
      <c r="E9" s="136"/>
    </row>
    <row r="10" spans="1:12">
      <c r="A10" s="136"/>
      <c r="B10" s="136"/>
      <c r="C10" s="136"/>
      <c r="D10" s="136"/>
      <c r="E10" s="136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2" t="s">
        <v>16604</v>
      </c>
      <c r="H12" s="122" t="s">
        <v>16605</v>
      </c>
      <c r="I12" s="127" t="s">
        <v>16606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3">
        <v>5175926.88</v>
      </c>
      <c r="H13" s="123">
        <v>40409241.310000002</v>
      </c>
      <c r="I13" s="22">
        <v>58029949.119999997</v>
      </c>
      <c r="J13" s="128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4">
        <v>5355575.78</v>
      </c>
      <c r="H14" s="124">
        <v>48823396.170000002</v>
      </c>
      <c r="I14" s="19">
        <v>70274576.670000002</v>
      </c>
      <c r="J14" s="129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4">
        <v>4111829.88</v>
      </c>
      <c r="H15" s="124">
        <v>41842354.729999997</v>
      </c>
      <c r="I15" s="19">
        <v>60296299.630000003</v>
      </c>
      <c r="J15" s="129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4">
        <v>1348814.18</v>
      </c>
      <c r="H16" s="124">
        <v>34225257.960000001</v>
      </c>
      <c r="I16" s="19">
        <v>49703487.310000002</v>
      </c>
      <c r="J16" s="129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4">
        <v>5131301.5999999996</v>
      </c>
      <c r="H17" s="124">
        <v>84447827.840000004</v>
      </c>
      <c r="I17" s="19">
        <v>122335715.98999999</v>
      </c>
      <c r="J17" s="129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4">
        <v>4114409.81</v>
      </c>
      <c r="H18" s="124">
        <v>64829125.659999996</v>
      </c>
      <c r="I18" s="19">
        <v>93886108.400000006</v>
      </c>
      <c r="J18" s="129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4">
        <v>531967.78</v>
      </c>
      <c r="H19" s="124">
        <v>6650033.3200000003</v>
      </c>
      <c r="I19" s="19">
        <v>9609684.9800000004</v>
      </c>
      <c r="J19" s="129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4">
        <v>2968569.55</v>
      </c>
      <c r="H20" s="124">
        <v>22970723.27</v>
      </c>
      <c r="I20" s="19">
        <v>32973560.399999999</v>
      </c>
      <c r="J20" s="129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4">
        <v>1068796.19</v>
      </c>
      <c r="H21" s="124">
        <v>26907358.289999999</v>
      </c>
      <c r="I21" s="19">
        <v>39077841.719999999</v>
      </c>
      <c r="J21" s="129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4">
        <v>4516612.71</v>
      </c>
      <c r="H22" s="124">
        <v>67763290.530000001</v>
      </c>
      <c r="I22" s="19">
        <v>98087595.400000006</v>
      </c>
      <c r="J22" s="129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4">
        <v>4680714.5999999996</v>
      </c>
      <c r="H23" s="124">
        <v>48807143.159999996</v>
      </c>
      <c r="I23" s="19">
        <v>70377732.469999999</v>
      </c>
      <c r="J23" s="129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4">
        <v>2344215.2400000002</v>
      </c>
      <c r="H24" s="124">
        <v>16692904.119999999</v>
      </c>
      <c r="I24" s="19">
        <v>23933398.289999999</v>
      </c>
      <c r="J24" s="129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4">
        <v>1905466.41</v>
      </c>
      <c r="H25" s="124">
        <v>20808185.579999998</v>
      </c>
      <c r="I25" s="19">
        <v>30028874.100000001</v>
      </c>
      <c r="J25" s="129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4">
        <v>7171979.7599999998</v>
      </c>
      <c r="H26" s="124">
        <v>65346441.020000003</v>
      </c>
      <c r="I26" s="19">
        <v>94067513.219999999</v>
      </c>
      <c r="J26" s="129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4">
        <v>1714886.65</v>
      </c>
      <c r="H27" s="124">
        <v>41488094.490000002</v>
      </c>
      <c r="I27" s="19">
        <v>60249794.310000002</v>
      </c>
      <c r="J27" s="129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4">
        <v>4624583.13</v>
      </c>
      <c r="H28" s="124">
        <v>64935828.600000001</v>
      </c>
      <c r="I28" s="19">
        <v>93941392.590000004</v>
      </c>
      <c r="J28" s="129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4">
        <v>4111252.15</v>
      </c>
      <c r="H29" s="124">
        <v>44497660.950000003</v>
      </c>
      <c r="I29" s="19">
        <v>64196883.43</v>
      </c>
      <c r="J29" s="129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4">
        <v>1648382.6</v>
      </c>
      <c r="H30" s="124">
        <v>23785728.91</v>
      </c>
      <c r="I30" s="19">
        <v>34425698.600000001</v>
      </c>
      <c r="J30" s="129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4">
        <v>7062930.8799999999</v>
      </c>
      <c r="H31" s="124">
        <v>28692952.989999998</v>
      </c>
      <c r="I31" s="19">
        <v>40579615.030000001</v>
      </c>
      <c r="J31" s="129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4">
        <v>4169855.14</v>
      </c>
      <c r="H32" s="124">
        <v>42140628.609999999</v>
      </c>
      <c r="I32" s="19">
        <v>60748602.240000002</v>
      </c>
      <c r="J32" s="129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4">
        <v>4770379.71</v>
      </c>
      <c r="H33" s="124">
        <v>32809957.09</v>
      </c>
      <c r="I33" s="19">
        <v>47015994.189999998</v>
      </c>
      <c r="J33" s="129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4">
        <v>4998068.8899999997</v>
      </c>
      <c r="H34" s="124">
        <v>29854511.510000002</v>
      </c>
      <c r="I34" s="19">
        <v>42661493.969999999</v>
      </c>
      <c r="J34" s="129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4">
        <v>0</v>
      </c>
      <c r="H35" s="124">
        <v>13276475.9</v>
      </c>
      <c r="I35" s="19">
        <v>19644304.82</v>
      </c>
      <c r="J35" s="129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4">
        <v>0</v>
      </c>
      <c r="H36" s="124">
        <v>10592250.93</v>
      </c>
      <c r="I36" s="19">
        <v>15520824.1</v>
      </c>
      <c r="J36" s="129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4">
        <v>3134594.44</v>
      </c>
      <c r="H37" s="124">
        <v>39004799.549999997</v>
      </c>
      <c r="I37" s="19">
        <v>56363783.740000002</v>
      </c>
      <c r="J37" s="129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4">
        <v>1227805.6299999999</v>
      </c>
      <c r="H38" s="124">
        <v>8913061.5999999996</v>
      </c>
      <c r="I38" s="19">
        <v>12789183.060000001</v>
      </c>
      <c r="J38" s="129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5">
        <v>2666585.08</v>
      </c>
      <c r="H39" s="125">
        <v>35677970.350000001</v>
      </c>
      <c r="I39" s="16">
        <v>51603191.799999997</v>
      </c>
      <c r="J39" s="130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6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50" t="s">
        <v>82</v>
      </c>
      <c r="B2" s="150"/>
      <c r="C2" s="150"/>
      <c r="D2" s="150"/>
    </row>
    <row r="3" spans="1:7">
      <c r="B3" s="151"/>
      <c r="C3" s="151"/>
      <c r="D3" s="64"/>
    </row>
    <row r="4" spans="1:7">
      <c r="B4" s="66"/>
      <c r="C4" s="67"/>
      <c r="D4" s="68" t="s">
        <v>83</v>
      </c>
    </row>
    <row r="5" spans="1:7">
      <c r="A5" s="152"/>
      <c r="B5" s="143" t="s">
        <v>84</v>
      </c>
      <c r="C5" s="144" t="s">
        <v>85</v>
      </c>
      <c r="D5" s="144" t="s">
        <v>86</v>
      </c>
    </row>
    <row r="6" spans="1:7">
      <c r="A6" s="152"/>
      <c r="B6" s="143"/>
      <c r="C6" s="144"/>
      <c r="D6" s="144"/>
    </row>
    <row r="7" spans="1:7">
      <c r="A7" s="145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5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5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5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5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5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5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5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5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5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5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5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5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5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5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5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5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5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5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5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5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5"/>
      <c r="B28" s="72" t="s">
        <v>109</v>
      </c>
      <c r="C28" s="73">
        <v>1543960.4012600002</v>
      </c>
      <c r="D28" s="73">
        <v>15439604.012600001</v>
      </c>
    </row>
    <row r="29" spans="1:7">
      <c r="A29" s="146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6"/>
      <c r="B30" s="69" t="s">
        <v>112</v>
      </c>
      <c r="C30" s="70">
        <v>420438.09557999996</v>
      </c>
      <c r="D30" s="70">
        <v>4204380.9557999996</v>
      </c>
    </row>
    <row r="31" spans="1:7">
      <c r="A31" s="146"/>
      <c r="B31" s="69" t="s">
        <v>113</v>
      </c>
      <c r="C31" s="70">
        <v>290295.77786999999</v>
      </c>
      <c r="D31" s="70">
        <v>2902957.7786999997</v>
      </c>
    </row>
    <row r="32" spans="1:7">
      <c r="A32" s="146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7" t="s">
        <v>117</v>
      </c>
      <c r="B34" s="147"/>
      <c r="C34" s="75">
        <v>2901326.2360000005</v>
      </c>
      <c r="D34" s="75">
        <v>29013262.360000007</v>
      </c>
    </row>
    <row r="35" spans="1:4">
      <c r="B35" s="148" t="s">
        <v>118</v>
      </c>
      <c r="C35" s="148"/>
      <c r="D35" s="148"/>
    </row>
    <row r="36" spans="1:4">
      <c r="B36" s="149"/>
      <c r="C36" s="149"/>
      <c r="D36" s="149"/>
    </row>
    <row r="37" spans="1:4">
      <c r="B37" s="149"/>
      <c r="C37" s="149"/>
      <c r="D37" s="149"/>
    </row>
    <row r="38" spans="1:4">
      <c r="D38" s="68" t="s">
        <v>83</v>
      </c>
    </row>
    <row r="39" spans="1:4">
      <c r="B39" s="143" t="s">
        <v>119</v>
      </c>
      <c r="C39" s="144" t="s">
        <v>85</v>
      </c>
      <c r="D39" s="144" t="s">
        <v>86</v>
      </c>
    </row>
    <row r="40" spans="1:4">
      <c r="B40" s="143"/>
      <c r="C40" s="144"/>
      <c r="D40" s="144"/>
    </row>
    <row r="41" spans="1:4">
      <c r="A41" s="138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39"/>
      <c r="B42" s="69" t="s">
        <v>121</v>
      </c>
      <c r="C42" s="70">
        <v>7102.9809000000005</v>
      </c>
      <c r="D42" s="70">
        <v>71029.809000000008</v>
      </c>
    </row>
    <row r="43" spans="1:4">
      <c r="A43" s="140"/>
      <c r="B43" s="69" t="s">
        <v>122</v>
      </c>
      <c r="C43" s="70">
        <v>8413.6697999999869</v>
      </c>
      <c r="D43" s="70">
        <v>84136.697999999873</v>
      </c>
    </row>
    <row r="44" spans="1:4">
      <c r="A44" s="141" t="s">
        <v>117</v>
      </c>
      <c r="B44" s="142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3" t="s">
        <v>123</v>
      </c>
      <c r="C47" s="144" t="s">
        <v>85</v>
      </c>
      <c r="D47" s="144" t="s">
        <v>86</v>
      </c>
    </row>
    <row r="48" spans="1:4">
      <c r="A48" s="81"/>
      <c r="B48" s="143"/>
      <c r="C48" s="144"/>
      <c r="D48" s="144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7" t="s">
        <v>127</v>
      </c>
      <c r="B55" s="137"/>
      <c r="C55" s="137"/>
      <c r="D55" s="137"/>
    </row>
    <row r="56" spans="1:4">
      <c r="A56" s="137"/>
      <c r="B56" s="137"/>
      <c r="C56" s="137"/>
      <c r="D56" s="137"/>
    </row>
    <row r="57" spans="1:4">
      <c r="A57" s="137"/>
      <c r="B57" s="137"/>
      <c r="C57" s="137"/>
      <c r="D57" s="137"/>
    </row>
    <row r="58" spans="1:4">
      <c r="A58" s="137" t="s">
        <v>128</v>
      </c>
      <c r="B58" s="137"/>
      <c r="C58" s="137"/>
      <c r="D58" s="137"/>
    </row>
    <row r="59" spans="1:4">
      <c r="A59" s="137"/>
      <c r="B59" s="137"/>
      <c r="C59" s="137"/>
      <c r="D59" s="137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tabSelected="1" zoomScale="62" workbookViewId="0">
      <selection activeCell="D29" sqref="D29:J29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v>5442640.7714285711</v>
      </c>
      <c r="E2" s="6">
        <f>D2</f>
        <v>5442640.7714285711</v>
      </c>
      <c r="F2" s="6">
        <f>D2</f>
        <v>5442640.7714285711</v>
      </c>
      <c r="G2" s="6">
        <f>D2</f>
        <v>5442640.7714285711</v>
      </c>
      <c r="H2" s="5">
        <f>D2</f>
        <v>5442640.7714285711</v>
      </c>
      <c r="I2" s="5">
        <f>E2</f>
        <v>5442640.7714285711</v>
      </c>
      <c r="J2" s="5">
        <f>F2</f>
        <v>5442640.7714285711</v>
      </c>
    </row>
    <row r="3" spans="1:10">
      <c r="A3" s="7" t="s">
        <v>10</v>
      </c>
      <c r="B3" s="1">
        <v>0</v>
      </c>
      <c r="C3" s="1">
        <v>0</v>
      </c>
      <c r="D3" s="5">
        <v>30376074.922857143</v>
      </c>
      <c r="E3" s="6">
        <f t="shared" ref="E3:E28" si="0">D3</f>
        <v>30376074.922857143</v>
      </c>
      <c r="F3" s="6">
        <f t="shared" ref="F3:F28" si="1">D3</f>
        <v>30376074.922857143</v>
      </c>
      <c r="G3" s="6">
        <f t="shared" ref="G3:G28" si="2">D3</f>
        <v>30376074.922857143</v>
      </c>
      <c r="H3" s="5">
        <f t="shared" ref="H3:J28" si="3">D3</f>
        <v>30376074.922857143</v>
      </c>
      <c r="I3" s="5">
        <f t="shared" si="3"/>
        <v>30376074.922857143</v>
      </c>
      <c r="J3" s="5">
        <f t="shared" si="3"/>
        <v>30376074.922857143</v>
      </c>
    </row>
    <row r="4" spans="1:10">
      <c r="A4" s="7" t="s">
        <v>11</v>
      </c>
      <c r="B4" s="1">
        <v>0</v>
      </c>
      <c r="C4" s="1">
        <v>0</v>
      </c>
      <c r="D4" s="5">
        <v>4574046.6000000006</v>
      </c>
      <c r="E4" s="6">
        <f t="shared" si="0"/>
        <v>4574046.6000000006</v>
      </c>
      <c r="F4" s="6">
        <f t="shared" si="1"/>
        <v>4574046.6000000006</v>
      </c>
      <c r="G4" s="6">
        <f t="shared" si="2"/>
        <v>4574046.6000000006</v>
      </c>
      <c r="H4" s="5">
        <f t="shared" si="3"/>
        <v>4574046.6000000006</v>
      </c>
      <c r="I4" s="5">
        <f t="shared" si="3"/>
        <v>4574046.6000000006</v>
      </c>
      <c r="J4" s="5">
        <f t="shared" si="3"/>
        <v>4574046.6000000006</v>
      </c>
    </row>
    <row r="5" spans="1:10">
      <c r="A5" s="7" t="s">
        <v>12</v>
      </c>
      <c r="B5" s="1">
        <v>0</v>
      </c>
      <c r="C5" s="1">
        <v>0</v>
      </c>
      <c r="D5" s="5">
        <v>659512.62857142859</v>
      </c>
      <c r="E5" s="6">
        <f t="shared" si="0"/>
        <v>659512.62857142859</v>
      </c>
      <c r="F5" s="6">
        <f t="shared" si="1"/>
        <v>659512.62857142859</v>
      </c>
      <c r="G5" s="6">
        <f t="shared" si="2"/>
        <v>659512.62857142859</v>
      </c>
      <c r="H5" s="5">
        <f t="shared" si="3"/>
        <v>659512.62857142859</v>
      </c>
      <c r="I5" s="5">
        <f t="shared" si="3"/>
        <v>659512.62857142859</v>
      </c>
      <c r="J5" s="5">
        <f t="shared" si="3"/>
        <v>659512.62857142859</v>
      </c>
    </row>
    <row r="6" spans="1:10">
      <c r="A6" s="7" t="s">
        <v>13</v>
      </c>
      <c r="B6" s="1">
        <v>0</v>
      </c>
      <c r="C6" s="1">
        <v>0</v>
      </c>
      <c r="D6" s="5">
        <v>23895707.530000001</v>
      </c>
      <c r="E6" s="6">
        <f t="shared" si="0"/>
        <v>23895707.530000001</v>
      </c>
      <c r="F6" s="6">
        <f t="shared" si="1"/>
        <v>23895707.530000001</v>
      </c>
      <c r="G6" s="6">
        <f t="shared" si="2"/>
        <v>23895707.530000001</v>
      </c>
      <c r="H6" s="5">
        <f t="shared" si="3"/>
        <v>23895707.530000001</v>
      </c>
      <c r="I6" s="5">
        <f t="shared" si="3"/>
        <v>23895707.530000001</v>
      </c>
      <c r="J6" s="5">
        <f t="shared" si="3"/>
        <v>23895707.530000001</v>
      </c>
    </row>
    <row r="7" spans="1:10">
      <c r="A7" s="7" t="s">
        <v>7</v>
      </c>
      <c r="B7" s="1">
        <v>0</v>
      </c>
      <c r="C7" s="1">
        <v>0</v>
      </c>
      <c r="D7" s="5">
        <v>10817125.932857143</v>
      </c>
      <c r="E7" s="6">
        <f t="shared" si="0"/>
        <v>10817125.932857143</v>
      </c>
      <c r="F7" s="6">
        <f t="shared" si="1"/>
        <v>10817125.932857143</v>
      </c>
      <c r="G7" s="6">
        <f t="shared" si="2"/>
        <v>10817125.932857143</v>
      </c>
      <c r="H7" s="5">
        <f t="shared" si="3"/>
        <v>10817125.932857143</v>
      </c>
      <c r="I7" s="5">
        <f t="shared" si="3"/>
        <v>10817125.932857143</v>
      </c>
      <c r="J7" s="5">
        <f t="shared" si="3"/>
        <v>10817125.932857143</v>
      </c>
    </row>
    <row r="8" spans="1:10">
      <c r="A8" s="7" t="s">
        <v>14</v>
      </c>
      <c r="B8" s="1">
        <v>0</v>
      </c>
      <c r="C8" s="1">
        <v>0</v>
      </c>
      <c r="D8" s="5">
        <v>4784464.5285714287</v>
      </c>
      <c r="E8" s="6">
        <f t="shared" si="0"/>
        <v>4784464.5285714287</v>
      </c>
      <c r="F8" s="6">
        <f t="shared" si="1"/>
        <v>4784464.5285714287</v>
      </c>
      <c r="G8" s="6">
        <f t="shared" si="2"/>
        <v>4784464.5285714287</v>
      </c>
      <c r="H8" s="5">
        <f t="shared" si="3"/>
        <v>4784464.5285714287</v>
      </c>
      <c r="I8" s="5">
        <f t="shared" si="3"/>
        <v>4784464.5285714287</v>
      </c>
      <c r="J8" s="5">
        <f t="shared" si="3"/>
        <v>4784464.5285714287</v>
      </c>
    </row>
    <row r="9" spans="1:10">
      <c r="A9" s="7" t="s">
        <v>15</v>
      </c>
      <c r="B9" s="1">
        <v>0</v>
      </c>
      <c r="C9" s="1">
        <v>0</v>
      </c>
      <c r="D9" s="5">
        <v>7069458.8028571429</v>
      </c>
      <c r="E9" s="6">
        <f t="shared" si="0"/>
        <v>7069458.8028571429</v>
      </c>
      <c r="F9" s="6">
        <f t="shared" si="1"/>
        <v>7069458.8028571429</v>
      </c>
      <c r="G9" s="6">
        <f t="shared" si="2"/>
        <v>7069458.8028571429</v>
      </c>
      <c r="H9" s="5">
        <f t="shared" si="3"/>
        <v>7069458.8028571429</v>
      </c>
      <c r="I9" s="5">
        <f t="shared" si="3"/>
        <v>7069458.8028571429</v>
      </c>
      <c r="J9" s="5">
        <f t="shared" si="3"/>
        <v>7069458.8028571429</v>
      </c>
    </row>
    <row r="10" spans="1:10">
      <c r="A10" s="7" t="s">
        <v>16</v>
      </c>
      <c r="B10" s="1">
        <v>0</v>
      </c>
      <c r="C10" s="1">
        <v>0</v>
      </c>
      <c r="D10" s="5"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v>11696173.727142857</v>
      </c>
      <c r="E11" s="6">
        <f t="shared" si="0"/>
        <v>11696173.727142857</v>
      </c>
      <c r="F11" s="6">
        <f t="shared" si="1"/>
        <v>11696173.727142857</v>
      </c>
      <c r="G11" s="6">
        <f t="shared" si="2"/>
        <v>11696173.727142857</v>
      </c>
      <c r="H11" s="5">
        <f t="shared" si="3"/>
        <v>11696173.727142857</v>
      </c>
      <c r="I11" s="5">
        <f t="shared" si="3"/>
        <v>11696173.727142857</v>
      </c>
      <c r="J11" s="5">
        <f t="shared" si="3"/>
        <v>11696173.727142857</v>
      </c>
    </row>
    <row r="12" spans="1:10">
      <c r="A12" s="7" t="s">
        <v>18</v>
      </c>
      <c r="B12" s="1">
        <v>0</v>
      </c>
      <c r="C12" s="1">
        <v>0</v>
      </c>
      <c r="D12" s="5"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v>31258698.012857143</v>
      </c>
      <c r="E13" s="6">
        <f t="shared" si="0"/>
        <v>31258698.012857143</v>
      </c>
      <c r="F13" s="6">
        <f t="shared" si="1"/>
        <v>31258698.012857143</v>
      </c>
      <c r="G13" s="6">
        <f t="shared" si="2"/>
        <v>31258698.012857143</v>
      </c>
      <c r="H13" s="5">
        <f t="shared" si="3"/>
        <v>31258698.012857143</v>
      </c>
      <c r="I13" s="5">
        <f t="shared" si="3"/>
        <v>31258698.012857143</v>
      </c>
      <c r="J13" s="5">
        <f t="shared" si="3"/>
        <v>31258698.012857143</v>
      </c>
    </row>
    <row r="14" spans="1:10">
      <c r="A14" s="7" t="s">
        <v>20</v>
      </c>
      <c r="B14" s="1">
        <v>0</v>
      </c>
      <c r="C14" s="1">
        <v>0</v>
      </c>
      <c r="D14" s="5">
        <v>33246331.16</v>
      </c>
      <c r="E14" s="6">
        <f t="shared" si="0"/>
        <v>33246331.16</v>
      </c>
      <c r="F14" s="6">
        <f t="shared" si="1"/>
        <v>33246331.16</v>
      </c>
      <c r="G14" s="6">
        <f t="shared" si="2"/>
        <v>33246331.16</v>
      </c>
      <c r="H14" s="5">
        <f t="shared" si="3"/>
        <v>33246331.16</v>
      </c>
      <c r="I14" s="5">
        <f t="shared" si="3"/>
        <v>33246331.16</v>
      </c>
      <c r="J14" s="5">
        <f t="shared" si="3"/>
        <v>33246331.16</v>
      </c>
    </row>
    <row r="15" spans="1:10">
      <c r="A15" s="7" t="s">
        <v>21</v>
      </c>
      <c r="B15" s="1">
        <v>0</v>
      </c>
      <c r="C15" s="1">
        <v>0</v>
      </c>
      <c r="D15" s="5">
        <v>15268831.662857143</v>
      </c>
      <c r="E15" s="6">
        <f t="shared" si="0"/>
        <v>15268831.662857143</v>
      </c>
      <c r="F15" s="6">
        <f t="shared" si="1"/>
        <v>15268831.662857143</v>
      </c>
      <c r="G15" s="6">
        <f t="shared" si="2"/>
        <v>15268831.662857143</v>
      </c>
      <c r="H15" s="5">
        <f t="shared" si="3"/>
        <v>15268831.662857143</v>
      </c>
      <c r="I15" s="5">
        <f t="shared" si="3"/>
        <v>15268831.662857143</v>
      </c>
      <c r="J15" s="5">
        <f t="shared" si="3"/>
        <v>15268831.662857143</v>
      </c>
    </row>
    <row r="16" spans="1:10">
      <c r="A16" s="7" t="s">
        <v>22</v>
      </c>
      <c r="B16" s="1">
        <v>0</v>
      </c>
      <c r="C16" s="1">
        <v>0</v>
      </c>
      <c r="D16" s="5">
        <v>11908552.847142858</v>
      </c>
      <c r="E16" s="6">
        <f t="shared" si="0"/>
        <v>11908552.847142858</v>
      </c>
      <c r="F16" s="6">
        <f t="shared" si="1"/>
        <v>11908552.847142858</v>
      </c>
      <c r="G16" s="6">
        <f t="shared" si="2"/>
        <v>11908552.847142858</v>
      </c>
      <c r="H16" s="5">
        <f t="shared" si="3"/>
        <v>11908552.847142858</v>
      </c>
      <c r="I16" s="5">
        <f t="shared" si="3"/>
        <v>11908552.847142858</v>
      </c>
      <c r="J16" s="5">
        <f t="shared" si="3"/>
        <v>11908552.847142858</v>
      </c>
    </row>
    <row r="17" spans="1:10">
      <c r="A17" s="7" t="s">
        <v>23</v>
      </c>
      <c r="B17" s="1">
        <v>0</v>
      </c>
      <c r="C17" s="1">
        <v>0</v>
      </c>
      <c r="D17" s="5">
        <v>51816387.511428572</v>
      </c>
      <c r="E17" s="6">
        <f t="shared" si="0"/>
        <v>51816387.511428572</v>
      </c>
      <c r="F17" s="6">
        <f t="shared" si="1"/>
        <v>51816387.511428572</v>
      </c>
      <c r="G17" s="6">
        <f t="shared" si="2"/>
        <v>51816387.511428572</v>
      </c>
      <c r="H17" s="5">
        <f t="shared" si="3"/>
        <v>51816387.511428572</v>
      </c>
      <c r="I17" s="5">
        <f t="shared" si="3"/>
        <v>51816387.511428572</v>
      </c>
      <c r="J17" s="5">
        <f t="shared" si="3"/>
        <v>51816387.511428572</v>
      </c>
    </row>
    <row r="18" spans="1:10">
      <c r="A18" s="7" t="s">
        <v>24</v>
      </c>
      <c r="B18" s="1">
        <v>0</v>
      </c>
      <c r="C18" s="1">
        <v>0</v>
      </c>
      <c r="D18" s="5"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v>53177380.078571431</v>
      </c>
      <c r="E19" s="6">
        <f t="shared" si="0"/>
        <v>53177380.078571431</v>
      </c>
      <c r="F19" s="6">
        <f t="shared" si="1"/>
        <v>53177380.078571431</v>
      </c>
      <c r="G19" s="6">
        <f t="shared" si="2"/>
        <v>53177380.078571431</v>
      </c>
      <c r="H19" s="5">
        <f t="shared" si="3"/>
        <v>53177380.078571431</v>
      </c>
      <c r="I19" s="5">
        <f t="shared" si="3"/>
        <v>53177380.078571431</v>
      </c>
      <c r="J19" s="5">
        <f t="shared" si="3"/>
        <v>53177380.078571431</v>
      </c>
    </row>
    <row r="20" spans="1:10">
      <c r="A20" s="7" t="s">
        <v>26</v>
      </c>
      <c r="B20" s="1">
        <v>0</v>
      </c>
      <c r="C20" s="1">
        <v>0</v>
      </c>
      <c r="D20" s="5">
        <v>8060803.0671428572</v>
      </c>
      <c r="E20" s="6">
        <f t="shared" si="0"/>
        <v>8060803.0671428572</v>
      </c>
      <c r="F20" s="6">
        <f t="shared" si="1"/>
        <v>8060803.0671428572</v>
      </c>
      <c r="G20" s="6">
        <f t="shared" si="2"/>
        <v>8060803.0671428572</v>
      </c>
      <c r="H20" s="5">
        <f t="shared" si="3"/>
        <v>8060803.0671428572</v>
      </c>
      <c r="I20" s="5">
        <f t="shared" si="3"/>
        <v>8060803.0671428572</v>
      </c>
      <c r="J20" s="5">
        <f t="shared" si="3"/>
        <v>8060803.0671428572</v>
      </c>
    </row>
    <row r="21" spans="1:10">
      <c r="A21" s="7" t="s">
        <v>27</v>
      </c>
      <c r="B21" s="1">
        <v>0</v>
      </c>
      <c r="C21" s="1">
        <v>0</v>
      </c>
      <c r="D21" s="5">
        <v>1906003.9614285715</v>
      </c>
      <c r="E21" s="6">
        <f t="shared" si="0"/>
        <v>1906003.9614285715</v>
      </c>
      <c r="F21" s="6">
        <f t="shared" si="1"/>
        <v>1906003.9614285715</v>
      </c>
      <c r="G21" s="6">
        <f t="shared" si="2"/>
        <v>1906003.9614285715</v>
      </c>
      <c r="H21" s="5">
        <f t="shared" si="3"/>
        <v>1906003.9614285715</v>
      </c>
      <c r="I21" s="5">
        <f t="shared" si="3"/>
        <v>1906003.9614285715</v>
      </c>
      <c r="J21" s="5">
        <f t="shared" si="3"/>
        <v>1906003.9614285715</v>
      </c>
    </row>
    <row r="22" spans="1:10">
      <c r="A22" s="7" t="s">
        <v>28</v>
      </c>
      <c r="B22" s="1">
        <v>0</v>
      </c>
      <c r="C22" s="1">
        <v>0</v>
      </c>
      <c r="D22" s="5">
        <v>10493031.717142856</v>
      </c>
      <c r="E22" s="6">
        <f t="shared" si="0"/>
        <v>10493031.717142856</v>
      </c>
      <c r="F22" s="6">
        <f t="shared" si="1"/>
        <v>10493031.717142856</v>
      </c>
      <c r="G22" s="6">
        <f t="shared" si="2"/>
        <v>10493031.717142856</v>
      </c>
      <c r="H22" s="5">
        <f t="shared" si="3"/>
        <v>10493031.717142856</v>
      </c>
      <c r="I22" s="5">
        <f t="shared" si="3"/>
        <v>10493031.717142856</v>
      </c>
      <c r="J22" s="5">
        <f t="shared" si="3"/>
        <v>10493031.717142856</v>
      </c>
    </row>
    <row r="23" spans="1:10">
      <c r="A23" s="7" t="s">
        <v>29</v>
      </c>
      <c r="B23" s="1">
        <v>0</v>
      </c>
      <c r="C23" s="1">
        <v>0</v>
      </c>
      <c r="D23" s="5">
        <v>774057.77857142861</v>
      </c>
      <c r="E23" s="6">
        <f t="shared" si="0"/>
        <v>774057.77857142861</v>
      </c>
      <c r="F23" s="6">
        <f t="shared" si="1"/>
        <v>774057.77857142861</v>
      </c>
      <c r="G23" s="6">
        <f t="shared" si="2"/>
        <v>774057.77857142861</v>
      </c>
      <c r="H23" s="5">
        <f t="shared" si="3"/>
        <v>774057.77857142861</v>
      </c>
      <c r="I23" s="5">
        <f t="shared" si="3"/>
        <v>774057.77857142861</v>
      </c>
      <c r="J23" s="5">
        <f t="shared" si="3"/>
        <v>774057.77857142861</v>
      </c>
    </row>
    <row r="24" spans="1:10">
      <c r="A24" s="7" t="s">
        <v>30</v>
      </c>
      <c r="B24" s="1">
        <v>0</v>
      </c>
      <c r="C24" s="1">
        <v>0</v>
      </c>
      <c r="D24" s="5"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v>151754691.00714284</v>
      </c>
      <c r="E25" s="6">
        <f t="shared" si="0"/>
        <v>151754691.00714284</v>
      </c>
      <c r="F25" s="6">
        <f t="shared" si="1"/>
        <v>151754691.00714284</v>
      </c>
      <c r="G25" s="6">
        <f t="shared" si="2"/>
        <v>151754691.00714284</v>
      </c>
      <c r="H25" s="5">
        <f t="shared" si="3"/>
        <v>151754691.00714284</v>
      </c>
      <c r="I25" s="5">
        <f t="shared" si="3"/>
        <v>151754691.00714284</v>
      </c>
      <c r="J25" s="5">
        <f t="shared" si="3"/>
        <v>151754691.00714284</v>
      </c>
    </row>
    <row r="26" spans="1:10">
      <c r="A26" s="7" t="s">
        <v>32</v>
      </c>
      <c r="B26" s="1">
        <v>0</v>
      </c>
      <c r="C26" s="1">
        <v>0</v>
      </c>
      <c r="D26" s="5">
        <v>4767743.7514285715</v>
      </c>
      <c r="E26" s="6">
        <f t="shared" si="0"/>
        <v>4767743.7514285715</v>
      </c>
      <c r="F26" s="6">
        <f t="shared" si="1"/>
        <v>4767743.7514285715</v>
      </c>
      <c r="G26" s="6">
        <f t="shared" si="2"/>
        <v>4767743.7514285715</v>
      </c>
      <c r="H26" s="5">
        <f t="shared" si="3"/>
        <v>4767743.7514285715</v>
      </c>
      <c r="I26" s="5">
        <f t="shared" si="3"/>
        <v>4767743.7514285715</v>
      </c>
      <c r="J26" s="5">
        <f t="shared" si="3"/>
        <v>4767743.7514285715</v>
      </c>
    </row>
    <row r="27" spans="1:10">
      <c r="A27" s="7" t="s">
        <v>2</v>
      </c>
      <c r="B27" s="1">
        <v>0</v>
      </c>
      <c r="C27" s="1">
        <v>0</v>
      </c>
      <c r="D27" s="5">
        <v>1241335144.8871427</v>
      </c>
      <c r="E27" s="6">
        <f t="shared" si="0"/>
        <v>1241335144.8871427</v>
      </c>
      <c r="F27" s="6">
        <f t="shared" si="1"/>
        <v>1241335144.8871427</v>
      </c>
      <c r="G27" s="6">
        <f t="shared" si="2"/>
        <v>1241335144.8871427</v>
      </c>
      <c r="H27" s="5">
        <f t="shared" si="3"/>
        <v>1241335144.8871427</v>
      </c>
      <c r="I27" s="5">
        <f t="shared" si="3"/>
        <v>1241335144.8871427</v>
      </c>
      <c r="J27" s="5">
        <f t="shared" si="3"/>
        <v>1241335144.8871427</v>
      </c>
    </row>
    <row r="28" spans="1:10">
      <c r="A28" s="7" t="s">
        <v>33</v>
      </c>
      <c r="B28" s="1">
        <v>0</v>
      </c>
      <c r="C28" s="1">
        <v>0</v>
      </c>
      <c r="D28" s="5"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1715082862.8871427</v>
      </c>
      <c r="E29" s="5">
        <f t="shared" ref="E29:H29" si="5">SUM(E2:E28)</f>
        <v>1715082862.8871427</v>
      </c>
      <c r="F29" s="5">
        <f t="shared" si="5"/>
        <v>1715082862.8871427</v>
      </c>
      <c r="G29" s="5">
        <f t="shared" si="5"/>
        <v>1715082862.8871427</v>
      </c>
      <c r="H29" s="5">
        <f t="shared" si="5"/>
        <v>1715082862.8871427</v>
      </c>
      <c r="I29" s="5">
        <f t="shared" ref="I29:J29" si="6">SUM(I2:I28)</f>
        <v>1715082862.8871427</v>
      </c>
      <c r="J29" s="5">
        <f t="shared" si="6"/>
        <v>1715082862.8871427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opLeftCell="O1" zoomScale="85" zoomScaleNormal="85" workbookViewId="0">
      <selection activeCell="Q13" sqref="Q13"/>
    </sheetView>
  </sheetViews>
  <sheetFormatPr defaultColWidth="10.6640625" defaultRowHeight="15.5"/>
  <cols>
    <col min="2" max="6" width="17.83203125" hidden="1" customWidth="1"/>
    <col min="7" max="7" width="17.6640625" hidden="1" customWidth="1"/>
    <col min="8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9" width="18.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  <c r="S2" s="4">
        <v>132140507.28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/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  <c r="S11" s="4">
        <v>750140978.24000001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/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  <c r="S19" s="4">
        <v>2704147537.5900002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  <c r="S23" s="4">
        <v>116892687.37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  <c r="S24" s="4">
        <v>3319074031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  <c r="S27" s="4">
        <v>13389327943.089899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  <c r="S28" s="4">
        <v>306599413.33999997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40907793625.079971</v>
      </c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44849383947.529671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A7" workbookViewId="0">
      <selection activeCell="T28" sqref="T28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  <c r="S2" s="4">
        <v>7284397.3499999996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/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  <c r="S11" s="4">
        <v>39441485.399999999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/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  <c r="S19" s="4">
        <v>113271998.02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  <c r="S23" s="4">
        <v>7660503.9900000002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  <c r="S24" s="4">
        <v>51686487.329999998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  <c r="S27">
        <v>778247134.53999996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  <c r="S28" s="4">
        <v>31363014.68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1822904432.3000002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2236226538.8199997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AH4"/>
  <sheetViews>
    <sheetView workbookViewId="0">
      <selection activeCell="B4" sqref="B4"/>
    </sheetView>
  </sheetViews>
  <sheetFormatPr defaultColWidth="8.83203125" defaultRowHeight="14.5"/>
  <cols>
    <col min="1" max="1" width="8.83203125" style="100"/>
    <col min="2" max="2" width="26.83203125" style="100" bestFit="1" customWidth="1"/>
    <col min="3" max="3" width="21.58203125" style="100" bestFit="1" customWidth="1"/>
    <col min="4" max="4" width="21.83203125" style="100" bestFit="1" customWidth="1"/>
    <col min="5" max="5" width="23.25" style="100" bestFit="1" customWidth="1"/>
    <col min="6" max="6" width="23.5" style="100" bestFit="1" customWidth="1"/>
    <col min="7" max="7" width="21" style="100" bestFit="1" customWidth="1"/>
    <col min="8" max="8" width="21.25" style="100" bestFit="1" customWidth="1"/>
    <col min="9" max="9" width="19.58203125" style="100" bestFit="1" customWidth="1"/>
    <col min="10" max="10" width="19.83203125" style="100" bestFit="1" customWidth="1"/>
    <col min="11" max="11" width="19.9140625" style="100" bestFit="1" customWidth="1"/>
    <col min="12" max="12" width="20.1640625" style="100" bestFit="1" customWidth="1"/>
    <col min="13" max="13" width="20.58203125" style="100" bestFit="1" customWidth="1"/>
    <col min="14" max="14" width="20.83203125" style="100" bestFit="1" customWidth="1"/>
    <col min="15" max="15" width="19.9140625" style="100" bestFit="1" customWidth="1"/>
    <col min="16" max="16" width="20.1640625" style="100" bestFit="1" customWidth="1"/>
    <col min="17" max="17" width="20.58203125" style="100" bestFit="1" customWidth="1"/>
    <col min="18" max="18" width="20.83203125" style="100" bestFit="1" customWidth="1"/>
    <col min="19" max="19" width="21.58203125" style="100" bestFit="1" customWidth="1"/>
    <col min="20" max="20" width="21.83203125" style="100" bestFit="1" customWidth="1"/>
    <col min="21" max="21" width="23.25" style="100" bestFit="1" customWidth="1"/>
    <col min="22" max="22" width="23.5" style="100" bestFit="1" customWidth="1"/>
    <col min="23" max="23" width="21" style="100" bestFit="1" customWidth="1"/>
    <col min="24" max="24" width="21.25" style="100" bestFit="1" customWidth="1"/>
    <col min="25" max="25" width="19.58203125" style="100" bestFit="1" customWidth="1"/>
    <col min="26" max="26" width="19.83203125" style="100" bestFit="1" customWidth="1"/>
    <col min="27" max="27" width="19.9140625" style="100" bestFit="1" customWidth="1"/>
    <col min="28" max="28" width="20.1640625" style="100" bestFit="1" customWidth="1"/>
    <col min="29" max="29" width="20.58203125" style="100" bestFit="1" customWidth="1"/>
    <col min="30" max="30" width="20.83203125" style="100" bestFit="1" customWidth="1"/>
    <col min="31" max="31" width="19.9140625" style="100" bestFit="1" customWidth="1"/>
    <col min="32" max="32" width="20.1640625" style="100" bestFit="1" customWidth="1"/>
    <col min="33" max="33" width="20.58203125" style="100" bestFit="1" customWidth="1"/>
    <col min="34" max="34" width="20.83203125" style="100" bestFit="1" customWidth="1"/>
    <col min="35" max="16384" width="8.83203125" style="100"/>
  </cols>
  <sheetData>
    <row r="1" spans="1:34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16607</v>
      </c>
      <c r="P1" s="101" t="s">
        <v>16608</v>
      </c>
      <c r="Q1" s="101" t="s">
        <v>16609</v>
      </c>
      <c r="R1" s="101" t="s">
        <v>16610</v>
      </c>
      <c r="S1" s="101" t="s">
        <v>16592</v>
      </c>
      <c r="T1" s="101" t="s">
        <v>16593</v>
      </c>
      <c r="U1" s="101" t="s">
        <v>16594</v>
      </c>
      <c r="V1" s="101" t="s">
        <v>16595</v>
      </c>
      <c r="W1" s="101" t="s">
        <v>16596</v>
      </c>
      <c r="X1" s="101" t="s">
        <v>16597</v>
      </c>
      <c r="Y1" s="101" t="s">
        <v>16598</v>
      </c>
      <c r="Z1" s="101" t="s">
        <v>16599</v>
      </c>
      <c r="AA1" s="101" t="s">
        <v>16600</v>
      </c>
      <c r="AB1" s="101" t="s">
        <v>16601</v>
      </c>
      <c r="AC1" s="101" t="s">
        <v>16602</v>
      </c>
      <c r="AD1" s="101" t="s">
        <v>16603</v>
      </c>
      <c r="AE1" s="101" t="s">
        <v>16611</v>
      </c>
      <c r="AF1" s="101" t="s">
        <v>16612</v>
      </c>
      <c r="AG1" s="101" t="s">
        <v>16613</v>
      </c>
      <c r="AH1" s="101" t="s">
        <v>16614</v>
      </c>
    </row>
    <row r="2" spans="1:34">
      <c r="A2" s="101">
        <v>0</v>
      </c>
      <c r="B2" s="131" t="s">
        <v>16615</v>
      </c>
      <c r="C2" s="100">
        <v>18505185158.830002</v>
      </c>
      <c r="D2" s="100">
        <v>6939554816.04</v>
      </c>
      <c r="E2" s="100">
        <v>19887481022.709999</v>
      </c>
      <c r="F2" s="100">
        <v>5907220362.8000002</v>
      </c>
      <c r="G2" s="100">
        <v>14105237720.790001</v>
      </c>
      <c r="H2" s="100">
        <v>5196591453.9000006</v>
      </c>
      <c r="I2" s="100">
        <v>14719526817.17</v>
      </c>
      <c r="J2" s="100">
        <v>5497738067.1999998</v>
      </c>
      <c r="K2" s="100">
        <v>14110494781.959995</v>
      </c>
      <c r="L2" s="100">
        <v>4891419975.2799997</v>
      </c>
      <c r="M2" s="100">
        <v>13080657587.059999</v>
      </c>
      <c r="N2" s="100">
        <v>4502305665.500001</v>
      </c>
      <c r="O2" s="100">
        <v>15081622647.120001</v>
      </c>
      <c r="P2" s="100">
        <v>5532440936.579999</v>
      </c>
      <c r="Q2" s="100">
        <v>13502994966.309999</v>
      </c>
      <c r="R2" s="100">
        <v>4634778897.29</v>
      </c>
      <c r="S2" s="100">
        <v>21281719793.009998</v>
      </c>
      <c r="T2" s="100">
        <v>7469572373.9799995</v>
      </c>
      <c r="U2" s="100">
        <v>21378542925.679996</v>
      </c>
      <c r="V2" s="100">
        <v>6540069358.0200005</v>
      </c>
      <c r="W2" s="100">
        <v>16293157259.429998</v>
      </c>
      <c r="X2" s="100">
        <v>6207946919.6999989</v>
      </c>
      <c r="Y2" s="100">
        <v>12897581334.089998</v>
      </c>
      <c r="Z2" s="100">
        <v>5220368043.6899986</v>
      </c>
      <c r="AA2" s="100">
        <v>12164739003.280003</v>
      </c>
      <c r="AB2" s="100">
        <v>4734931944.8399992</v>
      </c>
      <c r="AC2" s="100">
        <v>14454464880.879999</v>
      </c>
      <c r="AD2" s="100">
        <v>6091636744.0099983</v>
      </c>
      <c r="AE2" s="100">
        <v>15710314255.949999</v>
      </c>
      <c r="AF2" s="100">
        <v>6814824318.6999998</v>
      </c>
      <c r="AG2" s="100">
        <v>15987761958.289997</v>
      </c>
      <c r="AH2" s="100">
        <v>6865404604.7300014</v>
      </c>
    </row>
    <row r="3" spans="1:34">
      <c r="A3" s="101">
        <v>1</v>
      </c>
      <c r="B3" s="131" t="s">
        <v>16617</v>
      </c>
      <c r="C3" s="100">
        <v>8428257382.1400003</v>
      </c>
      <c r="D3" s="100">
        <v>3278632034.7799997</v>
      </c>
      <c r="E3" s="100">
        <v>6890068777.6800013</v>
      </c>
      <c r="F3" s="100">
        <v>3251400639.4400001</v>
      </c>
      <c r="G3" s="100">
        <v>6161261974.7699995</v>
      </c>
      <c r="H3" s="100">
        <v>2727754523.3200002</v>
      </c>
      <c r="I3" s="100">
        <v>6568814785.9800005</v>
      </c>
      <c r="J3" s="100">
        <v>2896208319.1599994</v>
      </c>
      <c r="K3" s="100">
        <v>6201153367.0999994</v>
      </c>
      <c r="L3" s="100">
        <v>2934692200.23</v>
      </c>
      <c r="M3" s="100">
        <v>5799473348.4499998</v>
      </c>
      <c r="N3" s="100">
        <v>2531195684.3699999</v>
      </c>
      <c r="O3" s="100">
        <v>6606110182.5900002</v>
      </c>
      <c r="P3" s="100">
        <v>3133305490.2000003</v>
      </c>
      <c r="Q3" s="100">
        <v>5976565206.5</v>
      </c>
      <c r="R3" s="100">
        <v>2802082805.7400002</v>
      </c>
      <c r="S3" s="100">
        <v>8990782571.4000015</v>
      </c>
      <c r="T3" s="100">
        <v>3584312986.0900006</v>
      </c>
      <c r="U3" s="100">
        <v>7379359355.0100002</v>
      </c>
      <c r="V3" s="100">
        <v>3615692927.5799999</v>
      </c>
      <c r="W3" s="100">
        <v>6945373677.0299978</v>
      </c>
      <c r="X3" s="100">
        <v>3316650962.0599999</v>
      </c>
      <c r="Y3" s="100">
        <v>5942551411.6900005</v>
      </c>
      <c r="Z3" s="100">
        <v>3104341149.3000002</v>
      </c>
      <c r="AA3" s="100">
        <v>5646193425.8100004</v>
      </c>
      <c r="AB3" s="100">
        <v>2975104071.1700001</v>
      </c>
      <c r="AC3" s="100">
        <v>6472500828.9700012</v>
      </c>
      <c r="AD3" s="100">
        <v>3466758810.1000004</v>
      </c>
      <c r="AE3" s="100">
        <v>7165788756.999999</v>
      </c>
      <c r="AF3" s="100">
        <v>3842447108.8500013</v>
      </c>
      <c r="AG3" s="100">
        <v>7077223444.4800005</v>
      </c>
      <c r="AH3" s="100">
        <v>3930462510.3099999</v>
      </c>
    </row>
    <row r="4" spans="1:34">
      <c r="A4" s="101">
        <v>2</v>
      </c>
      <c r="B4" s="131" t="s">
        <v>16616</v>
      </c>
      <c r="C4" s="100">
        <v>18860438019.480007</v>
      </c>
      <c r="D4" s="100">
        <v>9336550812.4799976</v>
      </c>
      <c r="E4" s="100">
        <v>16674327552.699999</v>
      </c>
      <c r="F4" s="100">
        <v>8618810189.7800026</v>
      </c>
      <c r="G4" s="100">
        <v>15679471423.830004</v>
      </c>
      <c r="H4" s="100">
        <v>7650902553.829998</v>
      </c>
      <c r="I4" s="100">
        <v>16270445657.350002</v>
      </c>
      <c r="J4" s="100">
        <v>8087305331.4900017</v>
      </c>
      <c r="K4" s="100">
        <v>15557212835.490007</v>
      </c>
      <c r="L4" s="100">
        <v>8040452052.0700026</v>
      </c>
      <c r="M4" s="100">
        <v>14476877838.080002</v>
      </c>
      <c r="N4" s="100">
        <v>7328114856.3099966</v>
      </c>
      <c r="O4" s="100">
        <v>17356002225.409996</v>
      </c>
      <c r="P4" s="100">
        <v>9199012981.1999989</v>
      </c>
      <c r="Q4" s="100">
        <v>14721967699.409996</v>
      </c>
      <c r="R4" s="100">
        <v>7661758919.539999</v>
      </c>
      <c r="S4" s="100">
        <v>20071613913.119999</v>
      </c>
      <c r="T4" s="100">
        <v>9992579023.4600086</v>
      </c>
      <c r="U4" s="100">
        <v>18367779587.659992</v>
      </c>
      <c r="V4" s="100">
        <v>9872405869.3599987</v>
      </c>
      <c r="W4" s="100">
        <v>17748678143.950008</v>
      </c>
      <c r="X4" s="100">
        <v>9027647764.3500004</v>
      </c>
      <c r="Y4" s="100">
        <v>14573972248.199997</v>
      </c>
      <c r="Z4" s="100">
        <v>8068376302.7700005</v>
      </c>
      <c r="AA4" s="100">
        <v>13699754674.769987</v>
      </c>
      <c r="AB4" s="100">
        <v>7409166437.29</v>
      </c>
      <c r="AC4" s="100">
        <v>16409453762.249996</v>
      </c>
      <c r="AD4" s="100">
        <v>9285926066.9099998</v>
      </c>
      <c r="AE4" s="100">
        <v>17734544769.759998</v>
      </c>
      <c r="AF4" s="100">
        <v>10246488408.330009</v>
      </c>
      <c r="AG4" s="100">
        <v>17659157250.070007</v>
      </c>
      <c r="AH4" s="100">
        <v>10367322022.749996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9" width="20.332031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409279681.88999999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1.7455673717187916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790304450.45035648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1.4421078485269576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14330245217.719994</v>
      </c>
    </row>
    <row r="4" spans="1:17">
      <c r="A4" s="7" t="s">
        <v>11</v>
      </c>
      <c r="B4" t="b">
        <f>A4=Compilado!A4</f>
        <v>1</v>
      </c>
      <c r="C4">
        <f>SUM(Compilado!D4:E4)</f>
        <v>925902414.56190896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1.2986233828522524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459271658.09477866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2.2990467377980721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2190045586.0898066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1.1895666441464881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1294839769.6876695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1.1633564458835364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546912913.20362568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1.1461650977831279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957948157.48774004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1.17000124373694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1065772771.377185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1.36629679170437</v>
      </c>
      <c r="L11" s="9">
        <f t="shared" si="1"/>
        <v>-6159121.3599991798</v>
      </c>
      <c r="N11" s="96">
        <f>SUM(Compilado!D29)</f>
        <v>36473866336.056595</v>
      </c>
      <c r="O11" s="96">
        <f>SUM(Suspensao173!B29:G29)</f>
        <v>6860331451.5485706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941410414.14950383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1.3173216105977805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1718368285.2085352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1.5122663714876601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1133632942.3159635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1.300741367149888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722504791.64077735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1.2723027118624783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1703497400.4832907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1.1883067564811156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2349786922.8057365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1.125975952948848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2475673178.4691839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1.1124074232654046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600804847.71846271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1.1831095519919614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559970771.60604489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1.3939355226816166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424179135.22906196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2.093445656112102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2421420293.8968573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1.2169943104885412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514760374.87976176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1.3102534735746711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16293881174.234055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1.2210157174934586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48459393080.075165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1.2053653647771725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0.75*VLOOKUP($A$32,ICMS!$A$2:$S$29,Planilha1!B31,0)</f>
        <v>2689725209.25</v>
      </c>
      <c r="C33" s="4">
        <f>0.75*VLOOKUP($A$32,ICMS!$A$2:$S$29,Planilha1!C31,0)</f>
        <v>2394663667.5</v>
      </c>
      <c r="D33" s="4">
        <f>0.75*VLOOKUP($A$32,ICMS!$A$2:$S$29,Planilha1!D31,0)</f>
        <v>2072659164.75</v>
      </c>
      <c r="E33" s="4">
        <f>0.75*VLOOKUP($A$32,ICMS!$A$2:$S$29,Planilha1!E31,0)</f>
        <v>2395182675.75</v>
      </c>
      <c r="F33" s="4">
        <f>0.75*VLOOKUP($A$32,ICMS!$A$2:$S$29,Planilha1!F31,0)</f>
        <v>2237840577.75</v>
      </c>
      <c r="G33" s="4">
        <f>0.75*VLOOKUP($A$32,ICMS!$A$2:$S$29,Planilha1!G31,0)</f>
        <v>2053349286.8099999</v>
      </c>
      <c r="H33" s="4">
        <f>0.75*VLOOKUP($A$32,ICMS!$A$2:$S$29,Planilha1!H31,0)</f>
        <v>2065113874.7024999</v>
      </c>
      <c r="I33" s="4">
        <f>0.75*VLOOKUP($A$32,ICMS!$A$2:$S$29,Planilha1!I31,0)</f>
        <v>2198283740.4075003</v>
      </c>
      <c r="J33" s="4">
        <f>0.75*VLOOKUP($A$32,ICMS!$A$2:$S$29,Planilha1!J31,0)</f>
        <v>2335896070.0499926</v>
      </c>
      <c r="K33" s="4">
        <f>0.75*VLOOKUP($A$32,ICMS!$A$2:$S$29,Planilha1!K31,0)</f>
        <v>2766897125.6399927</v>
      </c>
      <c r="L33" s="4">
        <f>0.75*VLOOKUP($A$32,ICMS!$A$2:$S$29,Planilha1!L31,0)</f>
        <v>2589165092.4450002</v>
      </c>
      <c r="M33" s="4">
        <f>0.75*VLOOKUP($A$32,ICMS!$A$2:$S$29,Planilha1!M31,0)</f>
        <v>2303478847.9200001</v>
      </c>
      <c r="N33" s="4">
        <f>0.75*VLOOKUP($A$32,ICMS!$A$2:$S$29,Planilha1!N31,0)</f>
        <v>2037968540.655</v>
      </c>
      <c r="O33" s="4">
        <f>0.75*VLOOKUP($A$32,ICMS!$A$2:$S$29,Planilha1!O31,0)</f>
        <v>1659739840.7325001</v>
      </c>
      <c r="P33" s="4">
        <f>0.75*VLOOKUP($A$32,ICMS!$A$2:$S$29,Planilha1!P31,0)</f>
        <v>1845041534.3625002</v>
      </c>
      <c r="Q33" s="4">
        <f>0.75*VLOOKUP($A$32,ICMS!$A$2:$S$29,Planilha1!Q31,0)</f>
        <v>2071051153.3125</v>
      </c>
      <c r="R33" s="4">
        <f>0.75*VLOOKUP($A$32,ICMS!$A$2:$S$29,Planilha1!R31,0)</f>
        <v>2342196905.1974998</v>
      </c>
      <c r="S33" s="4">
        <f>0.75*VLOOKUP($A$32,ICMS!$A$2:$S$29,Planilha1!S31,0)</f>
        <v>2453545211.4825001</v>
      </c>
    </row>
    <row r="34" spans="1:19">
      <c r="A34" s="8" t="s">
        <v>139</v>
      </c>
      <c r="B34" s="4">
        <f>0.5*VLOOKUP($A$32,IPVA!$A$2:$S$29,Planilha1!B31,0)</f>
        <v>661624503.5</v>
      </c>
      <c r="C34" s="4">
        <f>0.5*VLOOKUP($A$32,IPVA!$A$2:$S$29,Planilha1!C31,0)</f>
        <v>224287874.5</v>
      </c>
      <c r="D34" s="4">
        <f>0.5*VLOOKUP($A$32,IPVA!$A$2:$S$29,Planilha1!D31,0)</f>
        <v>176655544.5</v>
      </c>
      <c r="E34" s="4">
        <f>0.5*VLOOKUP($A$32,IPVA!$A$2:$S$29,Planilha1!E31,0)</f>
        <v>113144759.5</v>
      </c>
      <c r="F34" s="4">
        <f>0.5*VLOOKUP($A$32,IPVA!$A$2:$S$29,Planilha1!F31,0)</f>
        <v>52356024.5</v>
      </c>
      <c r="G34" s="4">
        <f>0.5*VLOOKUP($A$32,IPVA!$A$2:$S$29,Planilha1!G31,0)</f>
        <v>36211401.835000001</v>
      </c>
      <c r="H34" s="4">
        <f>0.5*VLOOKUP($A$32,IPVA!$A$2:$S$29,Planilha1!H31,0)</f>
        <v>40632894.729999997</v>
      </c>
      <c r="I34" s="4">
        <f>0.5*VLOOKUP($A$32,IPVA!$A$2:$S$29,Planilha1!I31,0)</f>
        <v>31379280.850000001</v>
      </c>
      <c r="J34" s="4">
        <f>0.5*VLOOKUP($A$32,IPVA!$A$2:$S$29,Planilha1!J31,0)</f>
        <v>27242539.690000001</v>
      </c>
      <c r="K34" s="4">
        <f>0.5*VLOOKUP($A$32,IPVA!$A$2:$S$29,Planilha1!K31,0)</f>
        <v>612759669.90999997</v>
      </c>
      <c r="L34" s="4">
        <f>0.5*VLOOKUP($A$32,IPVA!$A$2:$S$29,Planilha1!L31,0)</f>
        <v>196608358.88</v>
      </c>
      <c r="M34" s="4">
        <f>0.5*VLOOKUP($A$32,IPVA!$A$2:$S$29,Planilha1!M31,0)</f>
        <v>170923612.05500001</v>
      </c>
      <c r="N34" s="4">
        <f>0.5*VLOOKUP($A$32,IPVA!$A$2:$S$29,Planilha1!N31,0)</f>
        <v>75196189.480000004</v>
      </c>
      <c r="O34" s="4">
        <f>0.5*VLOOKUP($A$32,IPVA!$A$2:$S$29,Planilha1!O31,0)</f>
        <v>31111609.395</v>
      </c>
      <c r="P34" s="4">
        <f>0.5*VLOOKUP($A$32,IPVA!$A$2:$S$29,Planilha1!P31,0)</f>
        <v>41354796.244999997</v>
      </c>
      <c r="Q34" s="4">
        <f>0.5*VLOOKUP($A$32,IPVA!$A$2:$S$29,Planilha1!Q31,0)</f>
        <v>47602960.259999998</v>
      </c>
      <c r="R34" s="4">
        <f>0.5*VLOOKUP($A$32,IPVA!$A$2:$S$29,Planilha1!R31,0)</f>
        <v>45746104.045000002</v>
      </c>
      <c r="S34" s="4">
        <f>0.5*VLOOKUP($A$32,IPVA!$A$2:$S$29,Planilha1!S31,0)</f>
        <v>40051338.5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3379656795.5499926</v>
      </c>
      <c r="L38" s="96">
        <f t="shared" si="3"/>
        <v>2785773451.3250003</v>
      </c>
      <c r="M38" s="96">
        <f t="shared" si="3"/>
        <v>2474402459.9749999</v>
      </c>
      <c r="N38" s="96">
        <f t="shared" si="3"/>
        <v>2113164730.135</v>
      </c>
      <c r="O38" s="96">
        <f t="shared" si="3"/>
        <v>1690851450.1275001</v>
      </c>
      <c r="P38" s="96">
        <f t="shared" si="3"/>
        <v>1886396330.6075001</v>
      </c>
      <c r="Q38" s="96">
        <f t="shared" si="3"/>
        <v>2118654113.5725</v>
      </c>
      <c r="R38" s="96">
        <f t="shared" si="3"/>
        <v>2387943009.2424998</v>
      </c>
      <c r="S38" s="96">
        <f t="shared" si="3"/>
        <v>2493596549.9825001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>
        <f>VLOOKUP($A$32,Recursos173!$A$2:$J$29,Planilha1!B31,0)+VLOOKUP($A$32,Suspensao173!$A$2:$J$29,Planilha1!B31,0)</f>
        <v>0</v>
      </c>
      <c r="L39" s="96">
        <f>VLOOKUP($A$32,Recursos173!$A$2:$J$29,Planilha1!C31,0)+VLOOKUP($A$32,Suspensao173!$A$2:$J$29,Planilha1!C31,0)</f>
        <v>0</v>
      </c>
      <c r="M39" s="96">
        <f>VLOOKUP($A$32,Recursos173!$A$2:$J$29,Planilha1!D31,0)+VLOOKUP($A$32,Suspensao173!$A$2:$J$29,Planilha1!D31,0)</f>
        <v>8060803.0671428572</v>
      </c>
      <c r="N39" s="96">
        <f>VLOOKUP($A$32,Recursos173!$A$2:$J$29,Planilha1!E31,0)+VLOOKUP($A$32,Suspensao173!$A$2:$J$29,Planilha1!E31,0)</f>
        <v>8060803.0671428572</v>
      </c>
      <c r="O39" s="96">
        <f>VLOOKUP($A$32,Recursos173!$A$2:$J$29,Planilha1!F31,0)+VLOOKUP($A$32,Suspensao173!$A$2:$J$29,Planilha1!F31,0)</f>
        <v>8060803.0671428572</v>
      </c>
      <c r="P39" s="96">
        <f>VLOOKUP($A$32,Recursos173!$A$2:$J$29,Planilha1!G31,0)+VLOOKUP($A$32,Suspensao173!$A$2:$J$29,Planilha1!G31,0)</f>
        <v>620434405.90714288</v>
      </c>
      <c r="Q39" s="96">
        <f>VLOOKUP($A$32,Recursos173!$A$2:$J$29,Planilha1!H31,0)+VLOOKUP($A$32,Suspensao173!$A$2:$J$29,Planilha1!H31,0)</f>
        <v>612398120.81632686</v>
      </c>
      <c r="R39" s="96">
        <f>VLOOKUP($A$32,Recursos173!$A$2:$J$29,Planilha1!I31,0)+VLOOKUP($A$32,Suspensao173!$A$2:$J$29,Planilha1!I31,0)</f>
        <v>609493940.24714279</v>
      </c>
      <c r="S39" s="96">
        <f>VLOOKUP($A$32,Recursos173!$A$2:$J$29,Planilha1!J31,0)+VLOOKUP($A$32,Suspensao173!$A$2:$J$29,Planilha1!J31,0)</f>
        <v>609164302.29714286</v>
      </c>
    </row>
    <row r="40" spans="1:19">
      <c r="K40" s="97">
        <f>SUM(K38:K39)</f>
        <v>3379656795.5499926</v>
      </c>
      <c r="L40" s="97">
        <f t="shared" ref="L40:S40" si="4">SUM(L38:L39)</f>
        <v>2785773451.3250003</v>
      </c>
      <c r="M40" s="97">
        <f t="shared" si="4"/>
        <v>2482463263.0421429</v>
      </c>
      <c r="N40" s="97">
        <f t="shared" si="4"/>
        <v>2121225533.202143</v>
      </c>
      <c r="O40" s="97">
        <f t="shared" si="4"/>
        <v>1698912253.194643</v>
      </c>
      <c r="P40" s="97">
        <f t="shared" si="4"/>
        <v>2506830736.5146427</v>
      </c>
      <c r="Q40" s="97">
        <f t="shared" si="4"/>
        <v>2731052234.3888268</v>
      </c>
      <c r="R40" s="97">
        <f t="shared" si="4"/>
        <v>2997436949.4896426</v>
      </c>
      <c r="S40" s="97">
        <f t="shared" si="4"/>
        <v>3102760852.2796431</v>
      </c>
    </row>
    <row r="42" spans="1:19">
      <c r="N42" s="97"/>
    </row>
    <row r="43" spans="1:19">
      <c r="M43" s="1" t="s">
        <v>16618</v>
      </c>
      <c r="N43" s="132">
        <f>SUM(K38:S38)</f>
        <v>21330438890.517494</v>
      </c>
      <c r="O43" s="96"/>
    </row>
    <row r="44" spans="1:19">
      <c r="M44" s="1" t="s">
        <v>140</v>
      </c>
      <c r="N44" s="133">
        <f>SUM(K39:S39)</f>
        <v>2475673178.4691839</v>
      </c>
      <c r="O44" s="96"/>
    </row>
    <row r="45" spans="1:19">
      <c r="M45" s="1">
        <v>2019</v>
      </c>
      <c r="N45" s="132">
        <f>SUM(B38:J38)</f>
        <v>21806249090.574993</v>
      </c>
      <c r="O45" s="96"/>
    </row>
    <row r="46" spans="1:19">
      <c r="M46" s="134" t="s">
        <v>16619</v>
      </c>
      <c r="N46" s="135">
        <f>SUM(N43:N44)/N45-1</f>
        <v>9.1710544537256355E-2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2020-10-28T19:11:35Z</dcterms:modified>
</cp:coreProperties>
</file>