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/Dropbox/Estudos/Data/Python/Environments/"/>
    </mc:Choice>
  </mc:AlternateContent>
  <xr:revisionPtr revIDLastSave="0" documentId="13_ncr:1_{84931390-53A9-894E-9648-7E0E0ED100F0}" xr6:coauthVersionLast="40" xr6:coauthVersionMax="40" xr10:uidLastSave="{00000000-0000-0000-0000-000000000000}"/>
  <bookViews>
    <workbookView xWindow="360" yWindow="460" windowWidth="34420" windowHeight="16340" activeTab="5" xr2:uid="{2184D749-8611-904A-ABE6-4596C639FEE6}"/>
  </bookViews>
  <sheets>
    <sheet name="Compilado" sheetId="1" r:id="rId1"/>
    <sheet name="Recursos173" sheetId="10" r:id="rId2"/>
    <sheet name="Suspensao173" sheetId="11" r:id="rId3"/>
    <sheet name="ICMS" sheetId="2" r:id="rId4"/>
    <sheet name="IPVA" sheetId="8" r:id="rId5"/>
    <sheet name="Planilha1" sheetId="14" r:id="rId6"/>
    <sheet name="FPEestado" sheetId="13" r:id="rId7"/>
    <sheet name="NFCe" sheetId="9" r:id="rId8"/>
    <sheet name="MP938 Estados" sheetId="4" r:id="rId9"/>
    <sheet name="dadosCOREMsuspensao" sheetId="12" r:id="rId10"/>
    <sheet name="LC173 Estados" sheetId="6" r:id="rId11"/>
  </sheets>
  <externalReferences>
    <externalReference r:id="rId12"/>
  </externalReferences>
  <definedNames>
    <definedName name="_xlnm.Print_Area" localSheetId="9">dadosCOREMsuspensao!$A$1:$D$59</definedName>
    <definedName name="milhao">[1]suspensaoDividaRealizada!$A$2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0" i="14" l="1"/>
  <c r="F30" i="14"/>
  <c r="G30" i="14"/>
  <c r="E30" i="14"/>
  <c r="E5" i="1"/>
  <c r="E2" i="1"/>
  <c r="D5" i="1"/>
  <c r="D2" i="1"/>
  <c r="E3" i="1" l="1"/>
  <c r="E4" i="1"/>
  <c r="E6" i="1"/>
  <c r="C6" i="14" s="1"/>
  <c r="K6" i="14" s="1"/>
  <c r="E7" i="1"/>
  <c r="E8" i="1"/>
  <c r="E9" i="1"/>
  <c r="E10" i="1"/>
  <c r="C10" i="14" s="1"/>
  <c r="K10" i="14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D3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L3" i="14"/>
  <c r="L4" i="14"/>
  <c r="L6" i="14"/>
  <c r="L7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I39" i="14"/>
  <c r="J39" i="14"/>
  <c r="K39" i="14"/>
  <c r="L39" i="14"/>
  <c r="M39" i="14"/>
  <c r="N39" i="14"/>
  <c r="N40" i="14" s="1"/>
  <c r="H39" i="14"/>
  <c r="C34" i="14"/>
  <c r="D34" i="14"/>
  <c r="E34" i="14"/>
  <c r="F34" i="14"/>
  <c r="G34" i="14"/>
  <c r="H34" i="14"/>
  <c r="I34" i="14"/>
  <c r="J34" i="14"/>
  <c r="K34" i="14"/>
  <c r="B34" i="14"/>
  <c r="C33" i="14"/>
  <c r="D33" i="14"/>
  <c r="E33" i="14"/>
  <c r="F33" i="14"/>
  <c r="F38" i="14" s="1"/>
  <c r="H33" i="14"/>
  <c r="I33" i="14"/>
  <c r="J33" i="14"/>
  <c r="K33" i="14"/>
  <c r="K38" i="14" s="1"/>
  <c r="K40" i="14" s="1"/>
  <c r="B33" i="14"/>
  <c r="D31" i="14"/>
  <c r="E31" i="14"/>
  <c r="F31" i="14" s="1"/>
  <c r="G31" i="14" s="1"/>
  <c r="H31" i="14" s="1"/>
  <c r="I31" i="14" s="1"/>
  <c r="J31" i="14" s="1"/>
  <c r="K31" i="14" s="1"/>
  <c r="L31" i="14" s="1"/>
  <c r="M31" i="14" s="1"/>
  <c r="C31" i="14"/>
  <c r="E2" i="14"/>
  <c r="K17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2" i="14"/>
  <c r="B3" i="14"/>
  <c r="C3" i="14"/>
  <c r="K3" i="14" s="1"/>
  <c r="B4" i="14"/>
  <c r="C4" i="14"/>
  <c r="K4" i="14" s="1"/>
  <c r="B5" i="14"/>
  <c r="C5" i="14"/>
  <c r="B6" i="14"/>
  <c r="B7" i="14"/>
  <c r="C7" i="14"/>
  <c r="K7" i="14" s="1"/>
  <c r="B8" i="14"/>
  <c r="C8" i="14"/>
  <c r="B9" i="14"/>
  <c r="C9" i="14"/>
  <c r="K9" i="14" s="1"/>
  <c r="B10" i="14"/>
  <c r="B11" i="14"/>
  <c r="C11" i="14"/>
  <c r="K11" i="14" s="1"/>
  <c r="B12" i="14"/>
  <c r="C12" i="14"/>
  <c r="K12" i="14" s="1"/>
  <c r="B13" i="14"/>
  <c r="C13" i="14"/>
  <c r="K13" i="14" s="1"/>
  <c r="B14" i="14"/>
  <c r="C14" i="14"/>
  <c r="K14" i="14" s="1"/>
  <c r="B15" i="14"/>
  <c r="C15" i="14"/>
  <c r="K15" i="14" s="1"/>
  <c r="B16" i="14"/>
  <c r="C16" i="14"/>
  <c r="K16" i="14" s="1"/>
  <c r="B17" i="14"/>
  <c r="C17" i="14"/>
  <c r="B18" i="14"/>
  <c r="C18" i="14"/>
  <c r="K18" i="14" s="1"/>
  <c r="B19" i="14"/>
  <c r="C19" i="14"/>
  <c r="K19" i="14" s="1"/>
  <c r="B20" i="14"/>
  <c r="C20" i="14"/>
  <c r="K20" i="14" s="1"/>
  <c r="B21" i="14"/>
  <c r="C21" i="14"/>
  <c r="K21" i="14" s="1"/>
  <c r="B22" i="14"/>
  <c r="C22" i="14"/>
  <c r="K22" i="14" s="1"/>
  <c r="B23" i="14"/>
  <c r="B24" i="14"/>
  <c r="C24" i="14"/>
  <c r="K24" i="14" s="1"/>
  <c r="B25" i="14"/>
  <c r="C25" i="14"/>
  <c r="K25" i="14" s="1"/>
  <c r="B26" i="14"/>
  <c r="C26" i="14"/>
  <c r="K26" i="14" s="1"/>
  <c r="B27" i="14"/>
  <c r="B28" i="14"/>
  <c r="C28" i="14"/>
  <c r="K28" i="14" s="1"/>
  <c r="B29" i="14"/>
  <c r="C2" i="14"/>
  <c r="B2" i="14"/>
  <c r="L8" i="14" l="1"/>
  <c r="C38" i="14"/>
  <c r="J38" i="14"/>
  <c r="J40" i="14" s="1"/>
  <c r="D38" i="14"/>
  <c r="E38" i="14"/>
  <c r="H38" i="14"/>
  <c r="H40" i="14" s="1"/>
  <c r="I38" i="14"/>
  <c r="I40" i="14" s="1"/>
  <c r="B38" i="14"/>
  <c r="K8" i="14"/>
  <c r="L5" i="14"/>
  <c r="K5" i="14"/>
  <c r="K2" i="14"/>
  <c r="L2" i="14"/>
  <c r="C27" i="14"/>
  <c r="K27" i="14" s="1"/>
  <c r="C23" i="14"/>
  <c r="K23" i="14" s="1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B29" i="13"/>
  <c r="H29" i="11" l="1"/>
  <c r="G29" i="11"/>
  <c r="F29" i="11"/>
  <c r="E29" i="11"/>
  <c r="E3" i="11"/>
  <c r="F3" i="11"/>
  <c r="G3" i="11"/>
  <c r="H3" i="11"/>
  <c r="E4" i="11"/>
  <c r="F4" i="11"/>
  <c r="G4" i="11"/>
  <c r="H4" i="11"/>
  <c r="E5" i="11"/>
  <c r="F5" i="11"/>
  <c r="G5" i="11"/>
  <c r="H5" i="11"/>
  <c r="E6" i="11"/>
  <c r="F6" i="11"/>
  <c r="G6" i="11"/>
  <c r="H6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H2" i="11"/>
  <c r="G2" i="11"/>
  <c r="F2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" i="11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C29" i="11" l="1"/>
  <c r="B29" i="11"/>
  <c r="D29" i="11"/>
  <c r="H29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" i="10"/>
  <c r="F29" i="10"/>
  <c r="E29" i="10"/>
  <c r="D29" i="10"/>
  <c r="C29" i="10"/>
  <c r="B29" i="10"/>
  <c r="G29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" i="10"/>
  <c r="B29" i="8" l="1"/>
  <c r="M29" i="8"/>
  <c r="L29" i="8"/>
  <c r="L34" i="14" s="1"/>
  <c r="K29" i="8"/>
  <c r="J29" i="8"/>
  <c r="I29" i="8"/>
  <c r="H29" i="8"/>
  <c r="G29" i="8"/>
  <c r="F29" i="8"/>
  <c r="E29" i="8"/>
  <c r="D29" i="8"/>
  <c r="C29" i="8"/>
  <c r="H29" i="14" l="1"/>
  <c r="M34" i="14"/>
  <c r="E29" i="1"/>
  <c r="D29" i="1"/>
  <c r="M29" i="6"/>
  <c r="L3" i="6"/>
  <c r="L4" i="6"/>
  <c r="L5" i="6"/>
  <c r="L6" i="6"/>
  <c r="M6" i="6"/>
  <c r="L7" i="6"/>
  <c r="L8" i="6"/>
  <c r="L9" i="6"/>
  <c r="L10" i="6"/>
  <c r="M10" i="6"/>
  <c r="L11" i="6"/>
  <c r="L12" i="6"/>
  <c r="L13" i="6"/>
  <c r="L14" i="6"/>
  <c r="M14" i="6"/>
  <c r="L15" i="6"/>
  <c r="L16" i="6"/>
  <c r="L17" i="6"/>
  <c r="L18" i="6"/>
  <c r="M18" i="6"/>
  <c r="L19" i="6"/>
  <c r="L20" i="6"/>
  <c r="L21" i="6"/>
  <c r="L22" i="6"/>
  <c r="M22" i="6"/>
  <c r="L23" i="6"/>
  <c r="L24" i="6"/>
  <c r="L25" i="6"/>
  <c r="L26" i="6"/>
  <c r="M26" i="6"/>
  <c r="L27" i="6"/>
  <c r="L28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" i="6"/>
  <c r="I29" i="6"/>
  <c r="H29" i="6"/>
  <c r="J28" i="6"/>
  <c r="M28" i="6" s="1"/>
  <c r="J27" i="6"/>
  <c r="M27" i="6" s="1"/>
  <c r="J26" i="6"/>
  <c r="J25" i="6"/>
  <c r="M25" i="6" s="1"/>
  <c r="J24" i="6"/>
  <c r="M24" i="6" s="1"/>
  <c r="J23" i="6"/>
  <c r="M23" i="6" s="1"/>
  <c r="J22" i="6"/>
  <c r="J21" i="6"/>
  <c r="M21" i="6" s="1"/>
  <c r="J20" i="6"/>
  <c r="M20" i="6" s="1"/>
  <c r="J19" i="6"/>
  <c r="M19" i="6" s="1"/>
  <c r="J18" i="6"/>
  <c r="J17" i="6"/>
  <c r="M17" i="6" s="1"/>
  <c r="J16" i="6"/>
  <c r="M16" i="6" s="1"/>
  <c r="J15" i="6"/>
  <c r="M15" i="6" s="1"/>
  <c r="J14" i="6"/>
  <c r="J13" i="6"/>
  <c r="M13" i="6" s="1"/>
  <c r="J12" i="6"/>
  <c r="M12" i="6" s="1"/>
  <c r="J11" i="6"/>
  <c r="M11" i="6" s="1"/>
  <c r="J10" i="6"/>
  <c r="J9" i="6"/>
  <c r="M9" i="6" s="1"/>
  <c r="J8" i="6"/>
  <c r="M8" i="6" s="1"/>
  <c r="J7" i="6"/>
  <c r="M7" i="6" s="1"/>
  <c r="J6" i="6"/>
  <c r="J5" i="6"/>
  <c r="M5" i="6" s="1"/>
  <c r="J4" i="6"/>
  <c r="M4" i="6" s="1"/>
  <c r="J3" i="6"/>
  <c r="M3" i="6" s="1"/>
  <c r="J2" i="6"/>
  <c r="M30" i="6" l="1"/>
  <c r="C29" i="14"/>
  <c r="J29" i="6"/>
  <c r="M2" i="6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  <c r="H40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H13" i="4"/>
  <c r="G13" i="4"/>
  <c r="C29" i="1" l="1"/>
  <c r="H41" i="4" s="1"/>
  <c r="M29" i="2"/>
  <c r="L29" i="2"/>
  <c r="L33" i="14" s="1"/>
  <c r="L38" i="14" s="1"/>
  <c r="L40" i="14" s="1"/>
  <c r="K29" i="2"/>
  <c r="J29" i="2"/>
  <c r="I29" i="2"/>
  <c r="H29" i="2"/>
  <c r="G29" i="2"/>
  <c r="F29" i="2"/>
  <c r="E29" i="2"/>
  <c r="D29" i="2"/>
  <c r="C29" i="2"/>
  <c r="B29" i="2"/>
  <c r="M33" i="14" l="1"/>
  <c r="G29" i="14"/>
  <c r="E29" i="14"/>
  <c r="G33" i="14"/>
  <c r="M38" i="14" l="1"/>
  <c r="M40" i="14" s="1"/>
  <c r="Q3" i="14"/>
  <c r="G38" i="14"/>
  <c r="Q4" i="14"/>
  <c r="L29" i="14"/>
  <c r="K29" i="14"/>
</calcChain>
</file>

<file path=xl/sharedStrings.xml><?xml version="1.0" encoding="utf-8"?>
<sst xmlns="http://schemas.openxmlformats.org/spreadsheetml/2006/main" count="543" uniqueCount="142">
  <si>
    <t>UF</t>
  </si>
  <si>
    <t>UF_nome</t>
  </si>
  <si>
    <t>SP</t>
  </si>
  <si>
    <t>São Paulo</t>
  </si>
  <si>
    <t>Recursos MP938</t>
  </si>
  <si>
    <t>Recursos LC 173</t>
  </si>
  <si>
    <t>Suspensão de Dívida LC173</t>
  </si>
  <si>
    <t>CE</t>
  </si>
  <si>
    <t>Ceará</t>
  </si>
  <si>
    <t>AC</t>
  </si>
  <si>
    <t>AL</t>
  </si>
  <si>
    <t>AM</t>
  </si>
  <si>
    <t>AP</t>
  </si>
  <si>
    <t>BA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</si>
  <si>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</si>
  <si>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</si>
  <si>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</si>
  <si>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</si>
  <si>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</si>
  <si>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</si>
  <si>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</si>
  <si>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</si>
  <si>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</si>
  <si>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</si>
  <si>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</si>
  <si>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</si>
  <si>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</si>
  <si>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</si>
  <si>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</si>
  <si>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</si>
  <si>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</si>
  <si>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</si>
  <si>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</si>
  <si>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</si>
  <si>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Acre</t>
  </si>
  <si>
    <t>Alagoas</t>
  </si>
  <si>
    <t>Amazonas</t>
  </si>
  <si>
    <t>Amapá</t>
  </si>
  <si>
    <t>Bahia</t>
  </si>
  <si>
    <t>Distrito Federal</t>
  </si>
  <si>
    <t>Espírito Santo</t>
  </si>
  <si>
    <t>Goiás</t>
  </si>
  <si>
    <t>Maranhão</t>
  </si>
  <si>
    <t>Minas Gerais</t>
  </si>
  <si>
    <t>Mato Grosso do Sul</t>
  </si>
  <si>
    <t>Mato Grosso</t>
  </si>
  <si>
    <t>Pará</t>
  </si>
  <si>
    <t>Paraíba</t>
  </si>
  <si>
    <t>Pernambuco</t>
  </si>
  <si>
    <t>Piauí</t>
  </si>
  <si>
    <t>Paraná</t>
  </si>
  <si>
    <t>Rio de Janeiro</t>
  </si>
  <si>
    <t>Rio Grande do Norte</t>
  </si>
  <si>
    <t>Rondônia</t>
  </si>
  <si>
    <t>Roraima</t>
  </si>
  <si>
    <t>Rio Grande do Sul</t>
  </si>
  <si>
    <t>Santa Catarina</t>
  </si>
  <si>
    <t>Sergipe</t>
  </si>
  <si>
    <t>Tocantins</t>
  </si>
  <si>
    <t>TD</t>
  </si>
  <si>
    <t>Todos os Estados</t>
  </si>
  <si>
    <t>TOTAL</t>
  </si>
  <si>
    <t>AFE
Valor da diferença positiva de Junho
Data do crédito: 07/07/2020</t>
  </si>
  <si>
    <t>AFE
Valor da diferença positiva de Maio
Data do crédito: 05/06/2020</t>
  </si>
  <si>
    <t>AFE
Valor da diferença positiva de abril
Data do crédito: 07/05/2020</t>
  </si>
  <si>
    <t>AFE
Valor da diferença positiva de março
Data do crédito: 14/04/2020</t>
  </si>
  <si>
    <t>Sigla da UF</t>
  </si>
  <si>
    <t>Unidade da Federação</t>
  </si>
  <si>
    <t>Apoio Financeiro Pela União Aos Entes Federativos Que Recebem o Fundo de Participação dos Estados - FPE e o Fundo de Participação dos Municípios - FPM - Medida Provisória nº 938, de 02/04/2020  (Programa 0903 Ação 00S3)</t>
  </si>
  <si>
    <t>COORDENAÇÃO-GERAL DE ANÁLISE, INFORMAÇÕES E EXECUÇÃO DE E TRANSFERÊNCIAS FINANCEIRAS INTERGOVERNAMENTAIS - COINT</t>
  </si>
  <si>
    <t>SECRETARIA DO TESOURO NACIONAL - STN</t>
  </si>
  <si>
    <t>MINISTÉRIO DA ECONOMIA - ME</t>
  </si>
  <si>
    <t>https://www.gov.br/tesouronacional/pt-br/estados-e-municipios/transferencias-a-estados-e-municipios/transferencias-constitucionais-e-legais#liberacoes</t>
  </si>
  <si>
    <t>Estado</t>
  </si>
  <si>
    <t>Sigla</t>
  </si>
  <si>
    <t>Parcela 1 (junho)
Art 5º - I - a</t>
  </si>
  <si>
    <t>Parcela 1 (junho)
Art 5º - II - a</t>
  </si>
  <si>
    <t>Total 1 - EE junho</t>
  </si>
  <si>
    <t>Parcela 2 (julho)
Art 5º - I - a</t>
  </si>
  <si>
    <t>Parcela 2 (julho)
Art 5º - II - a</t>
  </si>
  <si>
    <t>Total 1 - EE julho</t>
  </si>
  <si>
    <t>DiaMes</t>
  </si>
  <si>
    <t>LCP 173/2020 - IMPACTOS ESTIMADOS</t>
  </si>
  <si>
    <t>Valores em R$ mil</t>
  </si>
  <si>
    <t>ESTADOS</t>
  </si>
  <si>
    <t>VALOR BASE MENSAL</t>
  </si>
  <si>
    <t>VALOR ESTIMADO
MAR/2020-DEZ/2020</t>
  </si>
  <si>
    <t>LCP 173/2020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</si>
  <si>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</si>
  <si>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</si>
  <si>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</si>
  <si>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</si>
  <si>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</si>
  <si>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</si>
  <si>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</si>
  <si>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</si>
  <si>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MARANHÃO</t>
  </si>
  <si>
    <t>MATO GROSSO</t>
  </si>
  <si>
    <t>MATO GROSSO DO SUL</t>
  </si>
  <si>
    <t>PARÁ</t>
  </si>
  <si>
    <t>PARAÍBA</t>
  </si>
  <si>
    <t>PARANÁ</t>
  </si>
  <si>
    <t>PERNAMBUCO</t>
  </si>
  <si>
    <t>RIO GRANDE DO NORTE</t>
  </si>
  <si>
    <t>RONDÔNIA</t>
  </si>
  <si>
    <t>RORAIMA</t>
  </si>
  <si>
    <t>SANTA CATARINA</t>
  </si>
  <si>
    <t>SÃO PAULO</t>
  </si>
  <si>
    <t>SERGIPE</t>
  </si>
  <si>
    <t>TOTAL LCP 173</t>
  </si>
  <si>
    <t>SEM PAGTO POR DECISÃO JUDICIAL</t>
  </si>
  <si>
    <t>GOIÁS</t>
  </si>
  <si>
    <t>MINAS GERAIS</t>
  </si>
  <si>
    <t>RIO GRANDE DO SUL</t>
  </si>
  <si>
    <t>TOTAL AÇÕES JUDICIAIS</t>
  </si>
  <si>
    <t>RRF</t>
  </si>
  <si>
    <t>RIO DE JANEIRO*</t>
  </si>
  <si>
    <t>PAGAMENTOS DEVIDOS</t>
  </si>
  <si>
    <t>* O impacto até dez/2020 corresponde à estimativa do que deixou de ser recebido integralmente entre mar/2020 e ago/2020, acrescida da estimativa do que deixará de ser recebido a partir de set/2020 com base na retomada de pagamentos do RRF.</t>
  </si>
  <si>
    <t>MUNICÍPIOS</t>
  </si>
  <si>
    <t>MUNICÍPIO DE SÃO PAULO</t>
  </si>
  <si>
    <t>MUNICÍPIO DO RIO DE JANEIRO</t>
  </si>
  <si>
    <t>DEMAIS MUNICÍCIPIOS</t>
  </si>
  <si>
    <t>ESTADOS E MUNICÍPIOS</t>
  </si>
  <si>
    <t>AÇÕES JUDICIAIS</t>
  </si>
  <si>
    <t>TOTAL DA RENÚNCIA</t>
  </si>
  <si>
    <t>- Em termos totais, a União deveria estar recebendo atualmente cerca de R$ 3,2 bi/mês.</t>
  </si>
  <si>
    <t>- Descontando-se as maiores ações judiciais e o RRF, a União receberia aproximadamente R$ 1,8 bi/mês (R$ 1,54 dos Estados + R$ 0,27 dos Municípios), ou seja, com a LC 173, a União está deixando de receber cerca de R$ 1,8 bi/mês.</t>
  </si>
  <si>
    <t>- Para o período mar/2020 a dez/2020, pode-se estimar então uma renúncia global de R$ 32 bi, dos quais R$ 18,1 bi sendo da LC 173.</t>
  </si>
  <si>
    <t>teste</t>
  </si>
  <si>
    <t>check</t>
  </si>
  <si>
    <t>Perda de IPVA</t>
  </si>
  <si>
    <t>Perda</t>
  </si>
  <si>
    <t>ICMS 19</t>
  </si>
  <si>
    <t>IPVA 19</t>
  </si>
  <si>
    <t>ICMS 20</t>
  </si>
  <si>
    <t>IPVA 20</t>
  </si>
  <si>
    <t>Suf</t>
  </si>
  <si>
    <t>ICMS * 0,75</t>
  </si>
  <si>
    <t>IPVA * 0,5</t>
  </si>
  <si>
    <t>Suporte</t>
  </si>
  <si>
    <t>Arrecadação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</si>
</sst>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R$&quot;* #,##0.00_);_(&quot;R$&quot;* \(#,##0.00\);_(&quot;R$&quot;* &quot;-&quot;??_);_(@_)"/>
    <numFmt numFmtId="43" formatCode="_(* #,##0.00_);_(* \(#,##0.00\);_(* &quot;-&quot;??_);_(@_)"/>
    <numFmt numFmtId="164" formatCode="&quot;R$&quot;\ #,##0.00;[Red]\-&quot;R$&quot;\ #,##0.00"/>
    <numFmt numFmtId="165" formatCode="_-* #,##0.00_-;\-* #,##0.00_-;_-* &quot;-&quot;??_-;_-@_-"/>
    <numFmt numFmtId="166" formatCode="mmmm\-yy"/>
    <numFmt numFmtId="167" formatCode="#,##0.00_ ;[Red]\-#,##0.00\ "/>
    <numFmt numFmtId="168" formatCode="#,##0.00;[Red]\(#,##0.00\)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Arial Narrow"/>
      <family val="2"/>
    </font>
    <font>
      <sz val="10"/>
      <name val="Arial Narrow"/>
      <family val="2"/>
    </font>
    <font>
      <sz val="9"/>
      <color indexed="12"/>
      <name val="Arial Narrow"/>
      <family val="2"/>
    </font>
    <font>
      <sz val="10"/>
      <color indexed="12"/>
      <name val="Arial Narrow"/>
      <family val="2"/>
    </font>
    <font>
      <sz val="10"/>
      <color indexed="12"/>
      <name val="Arial"/>
      <family val="2"/>
    </font>
    <font>
      <b/>
      <sz val="14"/>
      <name val="Arial Narrow"/>
      <family val="2"/>
    </font>
    <font>
      <sz val="9"/>
      <color indexed="10"/>
      <name val="Arial Narrow"/>
      <family val="2"/>
    </font>
    <font>
      <sz val="8"/>
      <name val="Arial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b/>
      <sz val="8"/>
      <name val="Arial Narrow"/>
      <family val="2"/>
    </font>
    <font>
      <b/>
      <sz val="10"/>
      <name val="Arial"/>
      <family val="2"/>
    </font>
    <font>
      <sz val="10"/>
      <color indexed="10"/>
      <name val="Arial Narrow"/>
      <family val="2"/>
    </font>
    <font>
      <sz val="8"/>
      <name val="Arial Narrow"/>
      <family val="2"/>
    </font>
    <font>
      <sz val="11"/>
      <color rgb="FF000000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43" fontId="0" fillId="0" borderId="0" xfId="0" applyNumberFormat="1"/>
    <xf numFmtId="3" fontId="0" fillId="0" borderId="0" xfId="0" applyNumberFormat="1"/>
    <xf numFmtId="0" fontId="2" fillId="2" borderId="0" xfId="2" applyFill="1"/>
    <xf numFmtId="4" fontId="2" fillId="2" borderId="0" xfId="2" applyNumberFormat="1" applyFill="1"/>
    <xf numFmtId="4" fontId="0" fillId="2" borderId="0" xfId="3" applyFont="1" applyFill="1"/>
    <xf numFmtId="164" fontId="4" fillId="3" borderId="1" xfId="2" applyNumberFormat="1" applyFont="1" applyFill="1" applyBorder="1"/>
    <xf numFmtId="164" fontId="4" fillId="3" borderId="2" xfId="2" applyNumberFormat="1" applyFont="1" applyFill="1" applyBorder="1" applyAlignment="1">
      <alignment horizontal="center" vertical="center" wrapText="1"/>
    </xf>
    <xf numFmtId="0" fontId="2" fillId="2" borderId="3" xfId="2" applyFill="1" applyBorder="1"/>
    <xf numFmtId="4" fontId="0" fillId="0" borderId="4" xfId="3" applyFont="1" applyBorder="1"/>
    <xf numFmtId="0" fontId="2" fillId="0" borderId="5" xfId="2" applyBorder="1" applyAlignment="1">
      <alignment horizontal="center"/>
    </xf>
    <xf numFmtId="0" fontId="2" fillId="0" borderId="6" xfId="2" applyBorder="1"/>
    <xf numFmtId="4" fontId="0" fillId="0" borderId="7" xfId="3" applyFont="1" applyBorder="1"/>
    <xf numFmtId="0" fontId="2" fillId="0" borderId="8" xfId="2" applyBorder="1" applyAlignment="1">
      <alignment horizontal="center"/>
    </xf>
    <xf numFmtId="0" fontId="2" fillId="0" borderId="9" xfId="2" applyBorder="1"/>
    <xf numFmtId="4" fontId="0" fillId="0" borderId="2" xfId="3" applyFont="1" applyBorder="1"/>
    <xf numFmtId="0" fontId="2" fillId="0" borderId="10" xfId="2" applyBorder="1" applyAlignment="1">
      <alignment horizontal="center"/>
    </xf>
    <xf numFmtId="0" fontId="2" fillId="0" borderId="11" xfId="2" applyBorder="1"/>
    <xf numFmtId="17" fontId="4" fillId="3" borderId="12" xfId="2" applyNumberFormat="1" applyFont="1" applyFill="1" applyBorder="1" applyAlignment="1">
      <alignment horizontal="center" vertical="center" wrapText="1"/>
    </xf>
    <xf numFmtId="0" fontId="4" fillId="3" borderId="13" xfId="2" applyFont="1" applyFill="1" applyBorder="1" applyAlignment="1">
      <alignment horizontal="center" vertical="center" wrapText="1"/>
    </xf>
    <xf numFmtId="0" fontId="4" fillId="3" borderId="14" xfId="2" applyFont="1" applyFill="1" applyBorder="1" applyAlignment="1">
      <alignment horizontal="center" vertical="center" wrapText="1"/>
    </xf>
    <xf numFmtId="0" fontId="5" fillId="2" borderId="0" xfId="4" applyFill="1"/>
    <xf numFmtId="0" fontId="3" fillId="0" borderId="1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/>
    <xf numFmtId="0" fontId="3" fillId="0" borderId="19" xfId="0" applyFont="1" applyBorder="1" applyAlignment="1">
      <alignment horizontal="center"/>
    </xf>
    <xf numFmtId="165" fontId="6" fillId="0" borderId="18" xfId="0" applyNumberFormat="1" applyFont="1" applyBorder="1"/>
    <xf numFmtId="165" fontId="6" fillId="0" borderId="19" xfId="0" applyNumberFormat="1" applyFont="1" applyBorder="1"/>
    <xf numFmtId="165" fontId="6" fillId="0" borderId="20" xfId="0" applyNumberFormat="1" applyFont="1" applyBorder="1"/>
    <xf numFmtId="0" fontId="3" fillId="0" borderId="18" xfId="0" applyFont="1" applyBorder="1"/>
    <xf numFmtId="0" fontId="6" fillId="0" borderId="0" xfId="0" applyFont="1"/>
    <xf numFmtId="165" fontId="7" fillId="0" borderId="21" xfId="0" applyNumberFormat="1" applyFont="1" applyBorder="1" applyAlignment="1">
      <alignment vertical="center"/>
    </xf>
    <xf numFmtId="165" fontId="7" fillId="0" borderId="10" xfId="0" applyNumberFormat="1" applyFont="1" applyBorder="1" applyAlignment="1">
      <alignment vertical="center"/>
    </xf>
    <xf numFmtId="165" fontId="7" fillId="0" borderId="22" xfId="0" applyNumberFormat="1" applyFont="1" applyBorder="1" applyAlignment="1">
      <alignment vertical="center"/>
    </xf>
    <xf numFmtId="0" fontId="8" fillId="4" borderId="23" xfId="0" applyFont="1" applyFill="1" applyBorder="1" applyAlignment="1">
      <alignment horizontal="center" vertical="center" wrapText="1"/>
    </xf>
    <xf numFmtId="0" fontId="6" fillId="2" borderId="18" xfId="0" applyFont="1" applyFill="1" applyBorder="1"/>
    <xf numFmtId="0" fontId="3" fillId="2" borderId="24" xfId="0" applyFont="1" applyFill="1" applyBorder="1" applyAlignment="1">
      <alignment horizontal="center"/>
    </xf>
    <xf numFmtId="43" fontId="6" fillId="2" borderId="18" xfId="1" applyFont="1" applyFill="1" applyBorder="1"/>
    <xf numFmtId="43" fontId="6" fillId="2" borderId="24" xfId="1" applyFont="1" applyFill="1" applyBorder="1"/>
    <xf numFmtId="43" fontId="6" fillId="2" borderId="20" xfId="1" applyFont="1" applyFill="1" applyBorder="1"/>
    <xf numFmtId="0" fontId="6" fillId="2" borderId="25" xfId="0" applyFont="1" applyFill="1" applyBorder="1"/>
    <xf numFmtId="0" fontId="3" fillId="2" borderId="26" xfId="0" applyFont="1" applyFill="1" applyBorder="1" applyAlignment="1">
      <alignment horizontal="center"/>
    </xf>
    <xf numFmtId="0" fontId="3" fillId="2" borderId="25" xfId="0" applyFont="1" applyFill="1" applyBorder="1"/>
    <xf numFmtId="0" fontId="6" fillId="2" borderId="0" xfId="0" applyFont="1" applyFill="1"/>
    <xf numFmtId="43" fontId="7" fillId="2" borderId="21" xfId="1" applyFont="1" applyFill="1" applyBorder="1" applyAlignment="1">
      <alignment vertical="center"/>
    </xf>
    <xf numFmtId="43" fontId="0" fillId="0" borderId="27" xfId="1" applyFont="1" applyFill="1" applyBorder="1" applyAlignment="1"/>
    <xf numFmtId="43" fontId="0" fillId="0" borderId="28" xfId="1" applyFont="1" applyFill="1" applyBorder="1" applyAlignment="1"/>
    <xf numFmtId="43" fontId="0" fillId="0" borderId="29" xfId="1" applyFont="1" applyFill="1" applyBorder="1" applyAlignment="1"/>
    <xf numFmtId="43" fontId="0" fillId="0" borderId="0" xfId="1" applyFont="1" applyFill="1" applyBorder="1" applyAlignment="1"/>
    <xf numFmtId="16" fontId="0" fillId="0" borderId="0" xfId="0" applyNumberFormat="1"/>
    <xf numFmtId="4" fontId="0" fillId="0" borderId="0" xfId="0" applyNumberFormat="1"/>
    <xf numFmtId="40" fontId="10" fillId="0" borderId="0" xfId="5" applyNumberFormat="1" applyFont="1" applyAlignment="1">
      <alignment vertical="center"/>
    </xf>
    <xf numFmtId="40" fontId="11" fillId="0" borderId="0" xfId="5" quotePrefix="1" applyNumberFormat="1" applyFont="1" applyAlignment="1">
      <alignment horizontal="left" vertical="center"/>
    </xf>
    <xf numFmtId="40" fontId="12" fillId="0" borderId="0" xfId="5" applyNumberFormat="1" applyFont="1" applyAlignment="1">
      <alignment horizontal="centerContinuous" vertical="center"/>
    </xf>
    <xf numFmtId="40" fontId="13" fillId="0" borderId="0" xfId="5" applyNumberFormat="1" applyFont="1" applyAlignment="1">
      <alignment horizontal="centerContinuous" vertical="center"/>
    </xf>
    <xf numFmtId="0" fontId="9" fillId="0" borderId="0" xfId="5"/>
    <xf numFmtId="40" fontId="15" fillId="0" borderId="0" xfId="5" applyNumberFormat="1" applyFont="1" applyAlignment="1">
      <alignment horizontal="right" vertical="center"/>
    </xf>
    <xf numFmtId="40" fontId="12" fillId="0" borderId="0" xfId="5" applyNumberFormat="1" applyFont="1" applyAlignment="1">
      <alignment vertical="center"/>
    </xf>
    <xf numFmtId="40" fontId="16" fillId="0" borderId="0" xfId="5" applyNumberFormat="1" applyFont="1" applyAlignment="1">
      <alignment horizontal="right" vertical="center"/>
    </xf>
    <xf numFmtId="40" fontId="17" fillId="0" borderId="25" xfId="5" applyNumberFormat="1" applyFont="1" applyBorder="1" applyAlignment="1">
      <alignment vertical="center"/>
    </xf>
    <xf numFmtId="40" fontId="10" fillId="0" borderId="25" xfId="5" applyNumberFormat="1" applyFont="1" applyBorder="1" applyAlignment="1">
      <alignment vertical="center"/>
    </xf>
    <xf numFmtId="40" fontId="9" fillId="0" borderId="0" xfId="5" applyNumberFormat="1"/>
    <xf numFmtId="40" fontId="18" fillId="5" borderId="25" xfId="5" applyNumberFormat="1" applyFont="1" applyFill="1" applyBorder="1" applyAlignment="1">
      <alignment vertical="center"/>
    </xf>
    <xf numFmtId="40" fontId="19" fillId="5" borderId="25" xfId="5" applyNumberFormat="1" applyFont="1" applyFill="1" applyBorder="1" applyAlignment="1">
      <alignment vertical="center"/>
    </xf>
    <xf numFmtId="40" fontId="18" fillId="0" borderId="25" xfId="5" applyNumberFormat="1" applyFont="1" applyBorder="1" applyAlignment="1">
      <alignment vertical="center"/>
    </xf>
    <xf numFmtId="40" fontId="19" fillId="0" borderId="25" xfId="5" applyNumberFormat="1" applyFont="1" applyBorder="1" applyAlignment="1">
      <alignment vertical="center"/>
    </xf>
    <xf numFmtId="40" fontId="19" fillId="0" borderId="25" xfId="5" applyNumberFormat="1" applyFont="1" applyBorder="1" applyAlignment="1">
      <alignment horizontal="center" vertical="center"/>
    </xf>
    <xf numFmtId="40" fontId="17" fillId="0" borderId="0" xfId="5" applyNumberFormat="1" applyFont="1" applyAlignment="1">
      <alignment vertical="center"/>
    </xf>
    <xf numFmtId="167" fontId="18" fillId="5" borderId="25" xfId="6" applyNumberFormat="1" applyFont="1" applyFill="1" applyBorder="1" applyAlignment="1" applyProtection="1">
      <alignment vertical="center"/>
      <protection locked="0"/>
    </xf>
    <xf numFmtId="40" fontId="19" fillId="0" borderId="0" xfId="5" applyNumberFormat="1" applyFont="1" applyAlignment="1">
      <alignment horizontal="center" vertical="center"/>
    </xf>
    <xf numFmtId="167" fontId="18" fillId="0" borderId="0" xfId="6" applyNumberFormat="1" applyFont="1" applyFill="1" applyBorder="1" applyAlignment="1" applyProtection="1">
      <alignment vertical="center"/>
      <protection locked="0"/>
    </xf>
    <xf numFmtId="40" fontId="19" fillId="0" borderId="0" xfId="5" applyNumberFormat="1" applyFont="1" applyAlignment="1">
      <alignment vertical="center"/>
    </xf>
    <xf numFmtId="40" fontId="10" fillId="5" borderId="25" xfId="5" applyNumberFormat="1" applyFont="1" applyFill="1" applyBorder="1" applyAlignment="1">
      <alignment vertical="center"/>
    </xf>
    <xf numFmtId="40" fontId="21" fillId="0" borderId="0" xfId="5" applyNumberFormat="1" applyFont="1" applyAlignment="1">
      <alignment vertical="center"/>
    </xf>
    <xf numFmtId="40" fontId="9" fillId="0" borderId="0" xfId="5" applyNumberFormat="1" applyAlignment="1">
      <alignment vertical="center"/>
    </xf>
    <xf numFmtId="40" fontId="3" fillId="0" borderId="0" xfId="5" applyNumberFormat="1" applyFont="1" applyAlignment="1">
      <alignment vertical="center"/>
    </xf>
    <xf numFmtId="49" fontId="10" fillId="0" borderId="0" xfId="5" applyNumberFormat="1" applyFont="1"/>
    <xf numFmtId="49" fontId="10" fillId="0" borderId="0" xfId="5" applyNumberFormat="1" applyFont="1" applyAlignment="1">
      <alignment vertical="center"/>
    </xf>
    <xf numFmtId="49" fontId="3" fillId="0" borderId="0" xfId="5" applyNumberFormat="1" applyFont="1" applyAlignment="1">
      <alignment vertical="center"/>
    </xf>
    <xf numFmtId="168" fontId="22" fillId="0" borderId="0" xfId="5" applyNumberFormat="1" applyFont="1" applyAlignment="1">
      <alignment horizontal="center" vertical="center"/>
    </xf>
    <xf numFmtId="40" fontId="16" fillId="0" borderId="0" xfId="5" applyNumberFormat="1" applyFont="1" applyAlignment="1">
      <alignment vertical="center"/>
    </xf>
    <xf numFmtId="40" fontId="23" fillId="0" borderId="0" xfId="5" applyNumberFormat="1" applyFont="1" applyAlignment="1">
      <alignment vertical="center"/>
    </xf>
    <xf numFmtId="10" fontId="0" fillId="0" borderId="0" xfId="7" applyNumberFormat="1" applyFont="1"/>
    <xf numFmtId="43" fontId="0" fillId="0" borderId="0" xfId="7" applyNumberFormat="1" applyFont="1"/>
    <xf numFmtId="0" fontId="24" fillId="0" borderId="0" xfId="0" applyFont="1"/>
    <xf numFmtId="3" fontId="24" fillId="0" borderId="0" xfId="0" applyNumberFormat="1" applyFont="1"/>
    <xf numFmtId="44" fontId="0" fillId="0" borderId="0" xfId="8" applyFont="1"/>
    <xf numFmtId="44" fontId="0" fillId="0" borderId="0" xfId="0" applyNumberFormat="1"/>
    <xf numFmtId="0" fontId="2" fillId="2" borderId="0" xfId="2" applyFill="1" applyAlignment="1">
      <alignment horizontal="left" wrapText="1"/>
    </xf>
    <xf numFmtId="40" fontId="14" fillId="0" borderId="0" xfId="5" applyNumberFormat="1" applyFont="1" applyAlignment="1">
      <alignment horizontal="center" vertical="center"/>
    </xf>
    <xf numFmtId="166" fontId="11" fillId="0" borderId="0" xfId="5" applyNumberFormat="1" applyFont="1" applyAlignment="1">
      <alignment horizontal="center" vertical="center"/>
    </xf>
    <xf numFmtId="40" fontId="17" fillId="0" borderId="0" xfId="5" applyNumberFormat="1" applyFont="1" applyAlignment="1">
      <alignment horizontal="center" vertical="center"/>
    </xf>
    <xf numFmtId="40" fontId="18" fillId="0" borderId="25" xfId="5" applyNumberFormat="1" applyFont="1" applyBorder="1" applyAlignment="1">
      <alignment horizontal="center" vertical="center"/>
    </xf>
    <xf numFmtId="40" fontId="18" fillId="0" borderId="25" xfId="5" applyNumberFormat="1" applyFont="1" applyBorder="1" applyAlignment="1">
      <alignment horizontal="center" vertical="center" wrapText="1"/>
    </xf>
    <xf numFmtId="40" fontId="19" fillId="0" borderId="25" xfId="5" applyNumberFormat="1" applyFont="1" applyBorder="1" applyAlignment="1">
      <alignment horizontal="center" vertical="center" textRotation="90"/>
    </xf>
    <xf numFmtId="40" fontId="20" fillId="0" borderId="25" xfId="5" applyNumberFormat="1" applyFont="1" applyBorder="1" applyAlignment="1">
      <alignment horizontal="center" vertical="center" textRotation="90" wrapText="1"/>
    </xf>
    <xf numFmtId="40" fontId="19" fillId="0" borderId="25" xfId="5" applyNumberFormat="1" applyFont="1" applyBorder="1" applyAlignment="1">
      <alignment horizontal="center" vertical="center"/>
    </xf>
    <xf numFmtId="40" fontId="17" fillId="0" borderId="30" xfId="5" applyNumberFormat="1" applyFont="1" applyBorder="1" applyAlignment="1">
      <alignment horizontal="left" vertical="center" wrapText="1"/>
    </xf>
    <xf numFmtId="40" fontId="17" fillId="0" borderId="0" xfId="5" applyNumberFormat="1" applyFont="1" applyAlignment="1">
      <alignment horizontal="left" vertical="center" wrapText="1"/>
    </xf>
    <xf numFmtId="49" fontId="10" fillId="0" borderId="0" xfId="5" applyNumberFormat="1" applyFont="1" applyAlignment="1">
      <alignment horizontal="left" vertical="center" wrapText="1"/>
    </xf>
    <xf numFmtId="40" fontId="19" fillId="0" borderId="31" xfId="5" applyNumberFormat="1" applyFont="1" applyBorder="1" applyAlignment="1">
      <alignment horizontal="center" vertical="center" textRotation="90" wrapText="1"/>
    </xf>
    <xf numFmtId="40" fontId="19" fillId="0" borderId="32" xfId="5" applyNumberFormat="1" applyFont="1" applyBorder="1" applyAlignment="1">
      <alignment horizontal="center" vertical="center" textRotation="90" wrapText="1"/>
    </xf>
    <xf numFmtId="40" fontId="19" fillId="0" borderId="18" xfId="5" applyNumberFormat="1" applyFont="1" applyBorder="1" applyAlignment="1">
      <alignment horizontal="center" vertical="center" textRotation="90" wrapText="1"/>
    </xf>
    <xf numFmtId="40" fontId="19" fillId="5" borderId="26" xfId="5" applyNumberFormat="1" applyFont="1" applyFill="1" applyBorder="1" applyAlignment="1">
      <alignment horizontal="center" vertical="center"/>
    </xf>
    <xf numFmtId="40" fontId="19" fillId="5" borderId="8" xfId="5" applyNumberFormat="1" applyFont="1" applyFill="1" applyBorder="1" applyAlignment="1">
      <alignment horizontal="center" vertical="center"/>
    </xf>
  </cellXfs>
  <cellStyles count="9">
    <cellStyle name="Hiperlink" xfId="4" builtinId="8"/>
    <cellStyle name="Moeda" xfId="8" builtinId="4"/>
    <cellStyle name="Normal" xfId="0" builtinId="0"/>
    <cellStyle name="Normal 2" xfId="2" xr:uid="{5049A83F-5323-184E-9B83-9705F044B262}"/>
    <cellStyle name="Normal 3" xfId="5" xr:uid="{030180B3-DCBA-AF47-A44B-385FC6BBE953}"/>
    <cellStyle name="Porcentagem" xfId="7" builtinId="5"/>
    <cellStyle name="Vírgula" xfId="1" builtinId="3"/>
    <cellStyle name="Vírgula 2" xfId="3" xr:uid="{3DE61BAD-80F9-F947-87B0-51AC013547D2}"/>
    <cellStyle name="Vírgula 3" xfId="6" xr:uid="{4449B33B-0430-FA40-A5EA-14516A987C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95250</xdr:rowOff>
    </xdr:from>
    <xdr:ext cx="2022475" cy="361694"/>
    <xdr:pic>
      <xdr:nvPicPr>
        <xdr:cNvPr id="2" name="Imagem 1" descr="logohorizontal.jpg">
          <a:extLst>
            <a:ext uri="{FF2B5EF4-FFF2-40B4-BE49-F238E27FC236}">
              <a16:creationId xmlns:a16="http://schemas.microsoft.com/office/drawing/2014/main" id="{B584B1C6-69BA-C441-A2DC-6EFCF9734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0"/>
          <a:ext cx="2022475" cy="36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/Dropbox/SE/Apresentac&#807;o&#771;es/mai20%20-%20Graficos%20lc173/Gra&#769;ficos%20DF%201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is"/>
      <sheetName val="Regiões"/>
      <sheetName val="Total pcp"/>
      <sheetName val="Consolidado"/>
      <sheetName val="suspensãoDívida"/>
      <sheetName val="suspensaoDividaRealizada"/>
      <sheetName val="dadosCOREMsuspensa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1000000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ov.br/tesouronacional/pt-br/estados-e-municipios/transferencias-a-estados-e-municipios/transferencias-constitucionais-e-lega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35A9-A7F8-2F4A-87B2-B1443864BF02}">
  <dimension ref="A1:E29"/>
  <sheetViews>
    <sheetView workbookViewId="0">
      <selection activeCell="C29" sqref="C29"/>
    </sheetView>
  </sheetViews>
  <sheetFormatPr baseColWidth="10" defaultRowHeight="16" x14ac:dyDescent="0.2"/>
  <cols>
    <col min="2" max="2" width="18.1640625" bestFit="1" customWidth="1"/>
    <col min="3" max="3" width="16.6640625" bestFit="1" customWidth="1"/>
    <col min="4" max="4" width="17.6640625" bestFit="1" customWidth="1"/>
    <col min="5" max="5" width="23.5" bestFit="1" customWidth="1"/>
  </cols>
  <sheetData>
    <row r="1" spans="1:5" x14ac:dyDescent="0.2">
      <c r="A1" s="7" t="s">
        <v>0</v>
      </c>
      <c r="B1" s="7" t="s">
        <v>1</v>
      </c>
      <c r="C1" s="1" t="s">
        <v>4</v>
      </c>
      <c r="D1" s="1" t="s">
        <v>5</v>
      </c>
      <c r="E1" s="1" t="s">
        <v>6</v>
      </c>
    </row>
    <row r="2" spans="1:5" x14ac:dyDescent="0.2">
      <c r="A2" s="7" t="s">
        <v>9</v>
      </c>
      <c r="B2" s="7" t="s">
        <v>34</v>
      </c>
      <c r="C2" s="5">
        <f>VLOOKUP(A2,'MP938 Estados'!$G$13:$H$39,2,)</f>
        <v>176289423.88999999</v>
      </c>
      <c r="D2" s="1">
        <f>SUM(Recursos173!B2:G2)</f>
        <v>112741576.54000001</v>
      </c>
      <c r="E2" s="5">
        <f>SUM(Suspensao173!B2:G2)</f>
        <v>7059383.1200000001</v>
      </c>
    </row>
    <row r="3" spans="1:5" x14ac:dyDescent="0.2">
      <c r="A3" s="7" t="s">
        <v>10</v>
      </c>
      <c r="B3" s="7" t="s">
        <v>35</v>
      </c>
      <c r="C3" s="5">
        <f>VLOOKUP(A3,'MP938 Estados'!$G$13:$H$39,2,)</f>
        <v>212922219.39000005</v>
      </c>
      <c r="D3" s="1">
        <f>SUM(Recursos173!B3:G3)</f>
        <v>142099875.30000001</v>
      </c>
      <c r="E3" s="5">
        <f>SUM(Suspensao173!B3:G3)</f>
        <v>121187787.59999999</v>
      </c>
    </row>
    <row r="4" spans="1:5" x14ac:dyDescent="0.2">
      <c r="A4" s="7" t="s">
        <v>11</v>
      </c>
      <c r="B4" s="7" t="s">
        <v>36</v>
      </c>
      <c r="C4" s="5">
        <f>VLOOKUP(A4,'MP938 Estados'!$G$13:$H$39,2,)</f>
        <v>157885802.68000001</v>
      </c>
      <c r="D4" s="1">
        <f>SUM(Recursos173!B4:G4)</f>
        <v>257967655.43000001</v>
      </c>
      <c r="E4" s="5">
        <f>SUM(Suspensao173!B4:G4)</f>
        <v>21317499.600000001</v>
      </c>
    </row>
    <row r="5" spans="1:5" x14ac:dyDescent="0.2">
      <c r="A5" s="7" t="s">
        <v>12</v>
      </c>
      <c r="B5" s="7" t="s">
        <v>37</v>
      </c>
      <c r="C5" s="5">
        <f>VLOOKUP(A5,'MP938 Estados'!$G$13:$H$39,2,)</f>
        <v>162252603.16000003</v>
      </c>
      <c r="D5" s="1">
        <f>SUM(Recursos173!B5:G5)</f>
        <v>133547895.78</v>
      </c>
      <c r="E5" s="5">
        <f>SUM(Suspensao173!B5:G5)</f>
        <v>2630633</v>
      </c>
    </row>
    <row r="6" spans="1:5" x14ac:dyDescent="0.2">
      <c r="A6" s="7" t="s">
        <v>13</v>
      </c>
      <c r="B6" s="7" t="s">
        <v>38</v>
      </c>
      <c r="C6" s="5">
        <f>VLOOKUP(A6,'MP938 Estados'!$G$13:$H$39,2,)</f>
        <v>432576148.98000002</v>
      </c>
      <c r="D6" s="1">
        <f>SUM(Recursos173!B6:G6)</f>
        <v>501363226.06</v>
      </c>
      <c r="E6" s="5">
        <f>SUM(Suspensao173!B6:G6)</f>
        <v>187826446.36000001</v>
      </c>
    </row>
    <row r="7" spans="1:5" x14ac:dyDescent="0.2">
      <c r="A7" s="7" t="s">
        <v>7</v>
      </c>
      <c r="B7" s="7" t="s">
        <v>8</v>
      </c>
      <c r="C7" s="5">
        <f>VLOOKUP(A7,'MP938 Estados'!$G$13:$H$39,2,)</f>
        <v>336103853.30000001</v>
      </c>
      <c r="D7" s="1">
        <f>SUM(Recursos173!B7:G7)</f>
        <v>313652664.37</v>
      </c>
      <c r="E7" s="5">
        <f>SUM(Suspensao173!B7:G7)</f>
        <v>17421797.640000001</v>
      </c>
    </row>
    <row r="8" spans="1:5" x14ac:dyDescent="0.2">
      <c r="A8" s="7" t="s">
        <v>14</v>
      </c>
      <c r="B8" s="7" t="s">
        <v>39</v>
      </c>
      <c r="C8" s="5">
        <f>VLOOKUP(A8,'MP938 Estados'!$G$13:$H$39,2,)</f>
        <v>32646327.340000004</v>
      </c>
      <c r="D8" s="1">
        <f>SUM(Recursos173!B8:G8)</f>
        <v>157189067.12</v>
      </c>
      <c r="E8" s="5">
        <f>SUM(Suspensao173!B8:G8)</f>
        <v>40463895.399999999</v>
      </c>
    </row>
    <row r="9" spans="1:5" x14ac:dyDescent="0.2">
      <c r="A9" s="7" t="s">
        <v>15</v>
      </c>
      <c r="B9" s="7" t="s">
        <v>40</v>
      </c>
      <c r="C9" s="5">
        <f>VLOOKUP(A9,'MP938 Estados'!$G$13:$H$39,2,)</f>
        <v>86403425.319999993</v>
      </c>
      <c r="D9" s="1">
        <f>SUM(Recursos173!B9:G9)</f>
        <v>226270726.63</v>
      </c>
      <c r="E9" s="5">
        <f>SUM(Suspensao173!B9:G9)</f>
        <v>28204173</v>
      </c>
    </row>
    <row r="10" spans="1:5" x14ac:dyDescent="0.2">
      <c r="A10" s="7" t="s">
        <v>16</v>
      </c>
      <c r="B10" s="7" t="s">
        <v>41</v>
      </c>
      <c r="C10" s="5">
        <f>VLOOKUP(A10,'MP938 Estados'!$G$13:$H$39,2,)</f>
        <v>132566915.56</v>
      </c>
      <c r="D10" s="1">
        <f>SUM(Recursos173!B10:G10)</f>
        <v>324782174.19999999</v>
      </c>
      <c r="E10" s="5">
        <f>SUM(Suspensao173!B10:G10)</f>
        <v>0</v>
      </c>
    </row>
    <row r="11" spans="1:5" x14ac:dyDescent="0.2">
      <c r="A11" s="7" t="s">
        <v>17</v>
      </c>
      <c r="B11" s="7" t="s">
        <v>42</v>
      </c>
      <c r="C11" s="5">
        <f>VLOOKUP(A11,'MP938 Estados'!$G$13:$H$39,2,)</f>
        <v>337509341.88</v>
      </c>
      <c r="D11" s="1">
        <f>SUM(Recursos173!B11:G11)</f>
        <v>254932824.52000001</v>
      </c>
      <c r="E11" s="5">
        <f>SUM(Suspensao173!B11:G11)</f>
        <v>46662823.359999999</v>
      </c>
    </row>
    <row r="12" spans="1:5" x14ac:dyDescent="0.2">
      <c r="A12" s="7" t="s">
        <v>18</v>
      </c>
      <c r="B12" s="7" t="s">
        <v>43</v>
      </c>
      <c r="C12" s="5">
        <f>VLOOKUP(A12,'MP938 Estados'!$G$13:$H$39,2,)</f>
        <v>221373939.50999999</v>
      </c>
      <c r="D12" s="1">
        <f>SUM(Recursos173!B12:G12)</f>
        <v>858160920.90999997</v>
      </c>
      <c r="E12" s="5">
        <f>SUM(Suspensao173!B12:G12)</f>
        <v>0</v>
      </c>
    </row>
    <row r="13" spans="1:5" x14ac:dyDescent="0.2">
      <c r="A13" s="7" t="s">
        <v>19</v>
      </c>
      <c r="B13" s="7" t="s">
        <v>44</v>
      </c>
      <c r="C13" s="5">
        <f>VLOOKUP(A13,'MP938 Estados'!$G$13:$H$39,2,)</f>
        <v>70506279.129999995</v>
      </c>
      <c r="D13" s="1">
        <f>SUM(Recursos173!B13:G13)</f>
        <v>173512889.87</v>
      </c>
      <c r="E13" s="5">
        <f>SUM(Suspensao173!B13:G13)</f>
        <v>124709083.16</v>
      </c>
    </row>
    <row r="14" spans="1:5" x14ac:dyDescent="0.2">
      <c r="A14" s="7" t="s">
        <v>20</v>
      </c>
      <c r="B14" s="7" t="s">
        <v>45</v>
      </c>
      <c r="C14" s="5">
        <f>VLOOKUP(A14,'MP938 Estados'!$G$13:$H$39,2,)</f>
        <v>107007199.3</v>
      </c>
      <c r="D14" s="1">
        <f>SUM(Recursos173!B14:G14)</f>
        <v>359101015.95999998</v>
      </c>
      <c r="E14" s="5">
        <f>SUM(Suspensao173!B14:G14)</f>
        <v>42576587.920000002</v>
      </c>
    </row>
    <row r="15" spans="1:5" x14ac:dyDescent="0.2">
      <c r="A15" s="7" t="s">
        <v>21</v>
      </c>
      <c r="B15" s="7" t="s">
        <v>46</v>
      </c>
      <c r="C15" s="5">
        <f>VLOOKUP(A15,'MP938 Estados'!$G$13:$H$39,2,)</f>
        <v>301910540.5</v>
      </c>
      <c r="D15" s="1">
        <f>SUM(Recursos173!B15:G15)</f>
        <v>353242524.26999998</v>
      </c>
      <c r="E15" s="5">
        <f>SUM(Suspensao173!B15:G15)</f>
        <v>19496285.16</v>
      </c>
    </row>
    <row r="16" spans="1:5" x14ac:dyDescent="0.2">
      <c r="A16" s="7" t="s">
        <v>22</v>
      </c>
      <c r="B16" s="7" t="s">
        <v>47</v>
      </c>
      <c r="C16" s="5">
        <f>VLOOKUP(A16,'MP938 Estados'!$G$13:$H$39,2,)</f>
        <v>217076683.14000002</v>
      </c>
      <c r="D16" s="1">
        <f>SUM(Recursos173!B16:G16)</f>
        <v>157728812.22999999</v>
      </c>
      <c r="E16" s="5">
        <f>SUM(Suspensao173!B16:G16)</f>
        <v>15628773.84</v>
      </c>
    </row>
    <row r="17" spans="1:5" x14ac:dyDescent="0.2">
      <c r="A17" s="7" t="s">
        <v>23</v>
      </c>
      <c r="B17" s="7" t="s">
        <v>48</v>
      </c>
      <c r="C17" s="5">
        <f>VLOOKUP(A17,'MP938 Estados'!$G$13:$H$39,2,)</f>
        <v>323202930.24000001</v>
      </c>
      <c r="D17" s="1">
        <f>SUM(Recursos173!B17:G17)</f>
        <v>346880035.89999998</v>
      </c>
      <c r="E17" s="5">
        <f>SUM(Suspensao173!B17:G17)</f>
        <v>65136806.439999998</v>
      </c>
    </row>
    <row r="18" spans="1:5" x14ac:dyDescent="0.2">
      <c r="A18" s="7" t="s">
        <v>24</v>
      </c>
      <c r="B18" s="7" t="s">
        <v>49</v>
      </c>
      <c r="C18" s="5">
        <f>VLOOKUP(A18,'MP938 Estados'!$G$13:$H$39,2,)</f>
        <v>209765775.86000001</v>
      </c>
      <c r="D18" s="1">
        <f>SUM(Recursos173!B18:G18)</f>
        <v>128546376.76000001</v>
      </c>
      <c r="E18" s="5">
        <f>SUM(Suspensao173!B18:G18)</f>
        <v>0</v>
      </c>
    </row>
    <row r="19" spans="1:5" x14ac:dyDescent="0.2">
      <c r="A19" s="7" t="s">
        <v>25</v>
      </c>
      <c r="B19" s="7" t="s">
        <v>50</v>
      </c>
      <c r="C19" s="5">
        <f>VLOOKUP(A19,'MP938 Estados'!$G$13:$H$39,2,)</f>
        <v>129408348.61</v>
      </c>
      <c r="D19" s="1">
        <f>SUM(Recursos173!B19:G19)</f>
        <v>489612879.60000002</v>
      </c>
      <c r="E19" s="5">
        <f>SUM(Suspensao173!B19:G19)</f>
        <v>212155423.56</v>
      </c>
    </row>
    <row r="20" spans="1:5" x14ac:dyDescent="0.2">
      <c r="A20" s="7" t="s">
        <v>26</v>
      </c>
      <c r="B20" s="7" t="s">
        <v>51</v>
      </c>
      <c r="C20" s="5">
        <f>VLOOKUP(A20,'MP938 Estados'!$G$13:$H$39,2,)</f>
        <v>100553735.21000001</v>
      </c>
      <c r="D20" s="1">
        <f>SUM(Recursos173!B20:G20)</f>
        <v>612373602.84000003</v>
      </c>
      <c r="E20" s="5">
        <f>SUM(Suspensao173!B20:G20)</f>
        <v>0</v>
      </c>
    </row>
    <row r="21" spans="1:5" x14ac:dyDescent="0.2">
      <c r="A21" s="7" t="s">
        <v>27</v>
      </c>
      <c r="B21" s="7" t="s">
        <v>52</v>
      </c>
      <c r="C21" s="5">
        <f>VLOOKUP(A21,'MP938 Estados'!$G$13:$H$39,2,)</f>
        <v>201591014.92000002</v>
      </c>
      <c r="D21" s="1">
        <f>SUM(Recursos173!B21:G21)</f>
        <v>142934331.59999999</v>
      </c>
      <c r="E21" s="5">
        <f>SUM(Suspensao173!B21:G21)</f>
        <v>8874589.3200000003</v>
      </c>
    </row>
    <row r="22" spans="1:5" x14ac:dyDescent="0.2">
      <c r="A22" s="7" t="s">
        <v>28</v>
      </c>
      <c r="B22" s="7" t="s">
        <v>53</v>
      </c>
      <c r="C22" s="5">
        <f>VLOOKUP(A22,'MP938 Estados'!$G$13:$H$39,2,)</f>
        <v>144891268.13</v>
      </c>
      <c r="D22" s="1">
        <f>SUM(Recursos173!B22:G22)</f>
        <v>114809722.20999999</v>
      </c>
      <c r="E22" s="5">
        <f>SUM(Suspensao173!B22:G22)</f>
        <v>48923714.119999997</v>
      </c>
    </row>
    <row r="23" spans="1:5" x14ac:dyDescent="0.2">
      <c r="A23" s="7" t="s">
        <v>29</v>
      </c>
      <c r="B23" s="7" t="s">
        <v>54</v>
      </c>
      <c r="C23" s="5">
        <f>VLOOKUP(A23,'MP938 Estados'!$G$13:$H$39,2,)</f>
        <v>129975367.13</v>
      </c>
      <c r="D23" s="1">
        <f>SUM(Recursos173!B23:G23)</f>
        <v>85020072.510000005</v>
      </c>
      <c r="E23" s="5">
        <f>SUM(Suspensao173!B23:G23)</f>
        <v>4990501.92</v>
      </c>
    </row>
    <row r="24" spans="1:5" x14ac:dyDescent="0.2">
      <c r="A24" s="7" t="s">
        <v>30</v>
      </c>
      <c r="B24" s="7" t="s">
        <v>55</v>
      </c>
      <c r="C24" s="5">
        <f>VLOOKUP(A24,'MP938 Estados'!$G$13:$H$39,2,)</f>
        <v>93091492.530000001</v>
      </c>
      <c r="D24" s="1">
        <f>SUM(Recursos173!B24:G24)</f>
        <v>549888579.13999999</v>
      </c>
      <c r="E24" s="5">
        <f>SUM(Suspensao173!B24:G24)</f>
        <v>0</v>
      </c>
    </row>
    <row r="25" spans="1:5" x14ac:dyDescent="0.2">
      <c r="A25" s="7" t="s">
        <v>31</v>
      </c>
      <c r="B25" s="7" t="s">
        <v>56</v>
      </c>
      <c r="C25" s="5">
        <f>VLOOKUP(A25,'MP938 Estados'!$G$13:$H$39,2,)</f>
        <v>56424570.879999995</v>
      </c>
      <c r="D25" s="1">
        <f>SUM(Recursos173!B25:G25)</f>
        <v>333905188.25</v>
      </c>
      <c r="E25" s="5">
        <f>SUM(Suspensao173!B25:G25)</f>
        <v>193766927.12</v>
      </c>
    </row>
    <row r="26" spans="1:5" x14ac:dyDescent="0.2">
      <c r="A26" s="7" t="s">
        <v>32</v>
      </c>
      <c r="B26" s="7" t="s">
        <v>57</v>
      </c>
      <c r="C26" s="5">
        <f>VLOOKUP(A26,'MP938 Estados'!$G$13:$H$39,2,)</f>
        <v>194826965.25</v>
      </c>
      <c r="D26" s="1">
        <f>SUM(Recursos173!B26:G26)</f>
        <v>114647866.39</v>
      </c>
      <c r="E26" s="5">
        <f>SUM(Suspensao173!B26:G26)</f>
        <v>19021296.16</v>
      </c>
    </row>
    <row r="27" spans="1:5" x14ac:dyDescent="0.2">
      <c r="A27" s="7" t="s">
        <v>2</v>
      </c>
      <c r="B27" s="7" t="s">
        <v>3</v>
      </c>
      <c r="C27" s="5">
        <f>VLOOKUP(A27,'MP938 Estados'!$G$13:$H$39,2,)</f>
        <v>46607333.590000004</v>
      </c>
      <c r="D27" s="1">
        <f>SUM(Recursos173!B27:G27)</f>
        <v>1902828983.78</v>
      </c>
      <c r="E27" s="5">
        <f>SUM(Suspensao173!B27:G27)</f>
        <v>4947787177.2399998</v>
      </c>
    </row>
    <row r="28" spans="1:5" x14ac:dyDescent="0.2">
      <c r="A28" s="7" t="s">
        <v>33</v>
      </c>
      <c r="B28" s="7" t="s">
        <v>58</v>
      </c>
      <c r="C28" s="5">
        <f>VLOOKUP(A28,'MP938 Estados'!$G$13:$H$39,2,)</f>
        <v>194780516.68000001</v>
      </c>
      <c r="D28" s="1">
        <f>SUM(Recursos173!B28:G28)</f>
        <v>102258511.83</v>
      </c>
      <c r="E28" s="5">
        <f>SUM(Suspensao173!B28:G28)</f>
        <v>0</v>
      </c>
    </row>
    <row r="29" spans="1:5" x14ac:dyDescent="0.2">
      <c r="A29" s="8" t="s">
        <v>59</v>
      </c>
      <c r="B29" s="8" t="s">
        <v>60</v>
      </c>
      <c r="C29" s="5">
        <f>SUM(C2:C28)</f>
        <v>4810150022.1100016</v>
      </c>
      <c r="D29" s="5">
        <f>SUM(D2:D28)</f>
        <v>9250000000.0000019</v>
      </c>
      <c r="E29" s="5">
        <f>SUM(E2:E28)</f>
        <v>6175841605.04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69DE-EA05-1340-A622-25E9077636BC}">
  <dimension ref="A1:G324"/>
  <sheetViews>
    <sheetView workbookViewId="0">
      <selection activeCell="G7" sqref="G7:G27"/>
    </sheetView>
  </sheetViews>
  <sheetFormatPr baseColWidth="10" defaultColWidth="7.5" defaultRowHeight="14" x14ac:dyDescent="0.15"/>
  <cols>
    <col min="1" max="1" width="5.83203125" style="62" customWidth="1"/>
    <col min="2" max="2" width="21.33203125" style="78" customWidth="1"/>
    <col min="3" max="3" width="14" style="62" customWidth="1"/>
    <col min="4" max="4" width="14" style="86" customWidth="1"/>
    <col min="5" max="6" width="7.5" style="66"/>
    <col min="7" max="7" width="10.6640625" style="66" bestFit="1" customWidth="1"/>
    <col min="8" max="16384" width="7.5" style="66"/>
  </cols>
  <sheetData>
    <row r="1" spans="1:7" x14ac:dyDescent="0.15">
      <c r="B1" s="63"/>
      <c r="C1" s="64"/>
      <c r="D1" s="65"/>
    </row>
    <row r="2" spans="1:7" ht="18" x14ac:dyDescent="0.15">
      <c r="A2" s="100" t="s">
        <v>82</v>
      </c>
      <c r="B2" s="100"/>
      <c r="C2" s="100"/>
      <c r="D2" s="100"/>
    </row>
    <row r="3" spans="1:7" x14ac:dyDescent="0.15">
      <c r="B3" s="101"/>
      <c r="C3" s="101"/>
      <c r="D3" s="65"/>
    </row>
    <row r="4" spans="1:7" x14ac:dyDescent="0.15">
      <c r="B4" s="67"/>
      <c r="C4" s="68"/>
      <c r="D4" s="69" t="s">
        <v>83</v>
      </c>
    </row>
    <row r="5" spans="1:7" x14ac:dyDescent="0.15">
      <c r="A5" s="102"/>
      <c r="B5" s="103" t="s">
        <v>84</v>
      </c>
      <c r="C5" s="104" t="s">
        <v>85</v>
      </c>
      <c r="D5" s="104" t="s">
        <v>86</v>
      </c>
    </row>
    <row r="6" spans="1:7" x14ac:dyDescent="0.15">
      <c r="A6" s="102"/>
      <c r="B6" s="103"/>
      <c r="C6" s="104"/>
      <c r="D6" s="104"/>
    </row>
    <row r="7" spans="1:7" x14ac:dyDescent="0.15">
      <c r="A7" s="105" t="s">
        <v>87</v>
      </c>
      <c r="B7" s="70" t="s">
        <v>88</v>
      </c>
      <c r="C7" s="71">
        <v>1764.8457800000001</v>
      </c>
      <c r="D7" s="71">
        <v>17648.4578</v>
      </c>
      <c r="F7" s="66" t="s">
        <v>9</v>
      </c>
      <c r="G7" s="72">
        <f>C7</f>
        <v>1764.8457800000001</v>
      </c>
    </row>
    <row r="8" spans="1:7" x14ac:dyDescent="0.15">
      <c r="A8" s="105"/>
      <c r="B8" s="70" t="s">
        <v>89</v>
      </c>
      <c r="C8" s="71">
        <v>30296.946899999999</v>
      </c>
      <c r="D8" s="71">
        <v>302969.46899999998</v>
      </c>
      <c r="F8" s="66" t="s">
        <v>10</v>
      </c>
      <c r="G8" s="72">
        <f t="shared" ref="G8:G27" si="0">C8</f>
        <v>30296.946899999999</v>
      </c>
    </row>
    <row r="9" spans="1:7" x14ac:dyDescent="0.15">
      <c r="A9" s="105"/>
      <c r="B9" s="70" t="s">
        <v>90</v>
      </c>
      <c r="C9" s="71">
        <v>657.65824999999995</v>
      </c>
      <c r="D9" s="71">
        <v>6576.5824999999995</v>
      </c>
      <c r="F9" s="66" t="s">
        <v>12</v>
      </c>
      <c r="G9" s="72">
        <f t="shared" si="0"/>
        <v>657.65824999999995</v>
      </c>
    </row>
    <row r="10" spans="1:7" x14ac:dyDescent="0.15">
      <c r="A10" s="105"/>
      <c r="B10" s="70" t="s">
        <v>91</v>
      </c>
      <c r="C10" s="71">
        <v>5329.3749000000007</v>
      </c>
      <c r="D10" s="71">
        <v>53293.749000000011</v>
      </c>
      <c r="F10" s="66" t="s">
        <v>11</v>
      </c>
      <c r="G10" s="72">
        <f t="shared" si="0"/>
        <v>5329.3749000000007</v>
      </c>
    </row>
    <row r="11" spans="1:7" x14ac:dyDescent="0.15">
      <c r="A11" s="105"/>
      <c r="B11" s="70" t="s">
        <v>92</v>
      </c>
      <c r="C11" s="71">
        <v>46956.61159</v>
      </c>
      <c r="D11" s="71">
        <v>469566.11589999998</v>
      </c>
      <c r="F11" s="66" t="s">
        <v>13</v>
      </c>
      <c r="G11" s="72">
        <f t="shared" si="0"/>
        <v>46956.61159</v>
      </c>
    </row>
    <row r="12" spans="1:7" x14ac:dyDescent="0.15">
      <c r="A12" s="105"/>
      <c r="B12" s="70" t="s">
        <v>93</v>
      </c>
      <c r="C12" s="71">
        <v>4355.4494100000002</v>
      </c>
      <c r="D12" s="71">
        <v>43554.494100000004</v>
      </c>
      <c r="F12" s="66" t="s">
        <v>7</v>
      </c>
      <c r="G12" s="72">
        <f t="shared" si="0"/>
        <v>4355.4494100000002</v>
      </c>
    </row>
    <row r="13" spans="1:7" x14ac:dyDescent="0.15">
      <c r="A13" s="105"/>
      <c r="B13" s="70" t="s">
        <v>94</v>
      </c>
      <c r="C13" s="71">
        <v>10115.97385</v>
      </c>
      <c r="D13" s="71">
        <v>101159.73850000001</v>
      </c>
      <c r="F13" s="66" t="s">
        <v>14</v>
      </c>
      <c r="G13" s="72">
        <f t="shared" si="0"/>
        <v>10115.97385</v>
      </c>
    </row>
    <row r="14" spans="1:7" x14ac:dyDescent="0.15">
      <c r="A14" s="105"/>
      <c r="B14" s="70" t="s">
        <v>95</v>
      </c>
      <c r="C14" s="71">
        <v>7051.0432499999997</v>
      </c>
      <c r="D14" s="71">
        <v>70510.432499999995</v>
      </c>
      <c r="F14" s="66" t="s">
        <v>15</v>
      </c>
      <c r="G14" s="72">
        <f t="shared" si="0"/>
        <v>7051.0432499999997</v>
      </c>
    </row>
    <row r="15" spans="1:7" x14ac:dyDescent="0.15">
      <c r="A15" s="105"/>
      <c r="B15" s="70" t="s">
        <v>96</v>
      </c>
      <c r="C15" s="71">
        <v>11665.705840000001</v>
      </c>
      <c r="D15" s="71">
        <v>116657.05840000001</v>
      </c>
      <c r="F15" s="66" t="s">
        <v>17</v>
      </c>
      <c r="G15" s="72">
        <f t="shared" si="0"/>
        <v>11665.705840000001</v>
      </c>
    </row>
    <row r="16" spans="1:7" x14ac:dyDescent="0.15">
      <c r="A16" s="105"/>
      <c r="B16" s="70" t="s">
        <v>97</v>
      </c>
      <c r="C16" s="71">
        <v>10644.146980000001</v>
      </c>
      <c r="D16" s="71">
        <v>106441.46980000002</v>
      </c>
      <c r="F16" s="66" t="s">
        <v>20</v>
      </c>
      <c r="G16" s="72">
        <f t="shared" si="0"/>
        <v>10644.146980000001</v>
      </c>
    </row>
    <row r="17" spans="1:7" x14ac:dyDescent="0.15">
      <c r="A17" s="105"/>
      <c r="B17" s="70" t="s">
        <v>98</v>
      </c>
      <c r="C17" s="71">
        <v>31177.270789999999</v>
      </c>
      <c r="D17" s="71">
        <v>311772.70789999998</v>
      </c>
      <c r="F17" s="66" t="s">
        <v>19</v>
      </c>
      <c r="G17" s="72">
        <f t="shared" si="0"/>
        <v>31177.270789999999</v>
      </c>
    </row>
    <row r="18" spans="1:7" x14ac:dyDescent="0.15">
      <c r="A18" s="105"/>
      <c r="B18" s="70" t="s">
        <v>99</v>
      </c>
      <c r="C18" s="71">
        <v>4874.0712899999999</v>
      </c>
      <c r="D18" s="71">
        <v>48740.712899999999</v>
      </c>
      <c r="F18" s="66" t="s">
        <v>21</v>
      </c>
      <c r="G18" s="72">
        <f t="shared" si="0"/>
        <v>4874.0712899999999</v>
      </c>
    </row>
    <row r="19" spans="1:7" x14ac:dyDescent="0.15">
      <c r="A19" s="105"/>
      <c r="B19" s="70" t="s">
        <v>100</v>
      </c>
      <c r="C19" s="71">
        <v>3907.19346</v>
      </c>
      <c r="D19" s="71">
        <v>39071.934600000001</v>
      </c>
      <c r="F19" s="66" t="s">
        <v>22</v>
      </c>
      <c r="G19" s="72">
        <f t="shared" si="0"/>
        <v>3907.19346</v>
      </c>
    </row>
    <row r="20" spans="1:7" x14ac:dyDescent="0.15">
      <c r="A20" s="105"/>
      <c r="B20" s="70" t="s">
        <v>101</v>
      </c>
      <c r="C20" s="71">
        <v>53038.855889999999</v>
      </c>
      <c r="D20" s="71">
        <v>530388.55889999995</v>
      </c>
      <c r="F20" s="66" t="s">
        <v>25</v>
      </c>
      <c r="G20" s="72">
        <f t="shared" si="0"/>
        <v>53038.855889999999</v>
      </c>
    </row>
    <row r="21" spans="1:7" x14ac:dyDescent="0.15">
      <c r="A21" s="105"/>
      <c r="B21" s="70" t="s">
        <v>102</v>
      </c>
      <c r="C21" s="71">
        <v>16284.20161</v>
      </c>
      <c r="D21" s="71">
        <v>162842.01610000001</v>
      </c>
      <c r="F21" s="66" t="s">
        <v>23</v>
      </c>
      <c r="G21" s="72">
        <f t="shared" si="0"/>
        <v>16284.20161</v>
      </c>
    </row>
    <row r="22" spans="1:7" x14ac:dyDescent="0.15">
      <c r="A22" s="105"/>
      <c r="B22" s="70" t="s">
        <v>103</v>
      </c>
      <c r="C22" s="71">
        <v>2218.6473300000002</v>
      </c>
      <c r="D22" s="71">
        <v>22186.473300000001</v>
      </c>
      <c r="F22" s="66" t="s">
        <v>27</v>
      </c>
      <c r="G22" s="72">
        <f t="shared" si="0"/>
        <v>2218.6473300000002</v>
      </c>
    </row>
    <row r="23" spans="1:7" x14ac:dyDescent="0.15">
      <c r="A23" s="105"/>
      <c r="B23" s="70" t="s">
        <v>104</v>
      </c>
      <c r="C23" s="71">
        <v>12230.928529999999</v>
      </c>
      <c r="D23" s="71">
        <v>122309.28529999999</v>
      </c>
      <c r="F23" s="66" t="s">
        <v>28</v>
      </c>
      <c r="G23" s="72">
        <f t="shared" si="0"/>
        <v>12230.928529999999</v>
      </c>
    </row>
    <row r="24" spans="1:7" x14ac:dyDescent="0.15">
      <c r="A24" s="105"/>
      <c r="B24" s="70" t="s">
        <v>105</v>
      </c>
      <c r="C24" s="71">
        <v>1247.6254799999999</v>
      </c>
      <c r="D24" s="71">
        <v>12476.254799999999</v>
      </c>
      <c r="F24" s="66" t="s">
        <v>29</v>
      </c>
      <c r="G24" s="72">
        <f t="shared" si="0"/>
        <v>1247.6254799999999</v>
      </c>
    </row>
    <row r="25" spans="1:7" x14ac:dyDescent="0.15">
      <c r="A25" s="105"/>
      <c r="B25" s="70" t="s">
        <v>106</v>
      </c>
      <c r="C25" s="71">
        <v>48441.731780000002</v>
      </c>
      <c r="D25" s="71">
        <v>484417.31780000002</v>
      </c>
      <c r="F25" s="66" t="s">
        <v>31</v>
      </c>
      <c r="G25" s="72">
        <f t="shared" si="0"/>
        <v>48441.731780000002</v>
      </c>
    </row>
    <row r="26" spans="1:7" x14ac:dyDescent="0.15">
      <c r="A26" s="105"/>
      <c r="B26" s="70" t="s">
        <v>107</v>
      </c>
      <c r="C26" s="71">
        <v>1236946.79431</v>
      </c>
      <c r="D26" s="71">
        <v>12369467.9431</v>
      </c>
      <c r="F26" s="66" t="s">
        <v>2</v>
      </c>
      <c r="G26" s="72">
        <f t="shared" si="0"/>
        <v>1236946.79431</v>
      </c>
    </row>
    <row r="27" spans="1:7" x14ac:dyDescent="0.15">
      <c r="A27" s="105"/>
      <c r="B27" s="70" t="s">
        <v>108</v>
      </c>
      <c r="C27" s="71">
        <v>4755.3240400000004</v>
      </c>
      <c r="D27" s="71">
        <v>47553.240400000002</v>
      </c>
      <c r="F27" s="66" t="s">
        <v>32</v>
      </c>
      <c r="G27" s="72">
        <f t="shared" si="0"/>
        <v>4755.3240400000004</v>
      </c>
    </row>
    <row r="28" spans="1:7" x14ac:dyDescent="0.15">
      <c r="A28" s="105"/>
      <c r="B28" s="73" t="s">
        <v>109</v>
      </c>
      <c r="C28" s="74">
        <v>1543960.4012600002</v>
      </c>
      <c r="D28" s="74">
        <v>15439604.012600001</v>
      </c>
    </row>
    <row r="29" spans="1:7" x14ac:dyDescent="0.15">
      <c r="A29" s="106" t="s">
        <v>110</v>
      </c>
      <c r="B29" s="70" t="s">
        <v>111</v>
      </c>
      <c r="C29" s="71">
        <v>18657.340600000003</v>
      </c>
      <c r="D29" s="71">
        <v>186573.40600000002</v>
      </c>
    </row>
    <row r="30" spans="1:7" x14ac:dyDescent="0.15">
      <c r="A30" s="106"/>
      <c r="B30" s="70" t="s">
        <v>112</v>
      </c>
      <c r="C30" s="71">
        <v>420438.09557999996</v>
      </c>
      <c r="D30" s="71">
        <v>4204380.9557999996</v>
      </c>
    </row>
    <row r="31" spans="1:7" x14ac:dyDescent="0.15">
      <c r="A31" s="106"/>
      <c r="B31" s="70" t="s">
        <v>113</v>
      </c>
      <c r="C31" s="71">
        <v>290295.77786999999</v>
      </c>
      <c r="D31" s="71">
        <v>2902957.7786999997</v>
      </c>
    </row>
    <row r="32" spans="1:7" x14ac:dyDescent="0.15">
      <c r="A32" s="106"/>
      <c r="B32" s="75" t="s">
        <v>114</v>
      </c>
      <c r="C32" s="76">
        <v>729391.21404999995</v>
      </c>
      <c r="D32" s="76">
        <v>7293912.1404999997</v>
      </c>
    </row>
    <row r="33" spans="1:4" x14ac:dyDescent="0.15">
      <c r="A33" s="77" t="s">
        <v>115</v>
      </c>
      <c r="B33" s="75" t="s">
        <v>116</v>
      </c>
      <c r="C33" s="76">
        <v>627974.62069000001</v>
      </c>
      <c r="D33" s="76">
        <v>0</v>
      </c>
    </row>
    <row r="34" spans="1:4" x14ac:dyDescent="0.15">
      <c r="A34" s="107" t="s">
        <v>117</v>
      </c>
      <c r="B34" s="107"/>
      <c r="C34" s="76">
        <v>2901326.2360000005</v>
      </c>
      <c r="D34" s="76">
        <v>29013262.360000007</v>
      </c>
    </row>
    <row r="35" spans="1:4" x14ac:dyDescent="0.15">
      <c r="B35" s="108" t="s">
        <v>118</v>
      </c>
      <c r="C35" s="108"/>
      <c r="D35" s="108"/>
    </row>
    <row r="36" spans="1:4" x14ac:dyDescent="0.15">
      <c r="B36" s="109"/>
      <c r="C36" s="109"/>
      <c r="D36" s="109"/>
    </row>
    <row r="37" spans="1:4" x14ac:dyDescent="0.15">
      <c r="B37" s="109"/>
      <c r="C37" s="109"/>
      <c r="D37" s="109"/>
    </row>
    <row r="38" spans="1:4" x14ac:dyDescent="0.15">
      <c r="D38" s="69" t="s">
        <v>83</v>
      </c>
    </row>
    <row r="39" spans="1:4" x14ac:dyDescent="0.15">
      <c r="B39" s="103" t="s">
        <v>119</v>
      </c>
      <c r="C39" s="104" t="s">
        <v>85</v>
      </c>
      <c r="D39" s="104" t="s">
        <v>86</v>
      </c>
    </row>
    <row r="40" spans="1:4" x14ac:dyDescent="0.15">
      <c r="B40" s="103"/>
      <c r="C40" s="104"/>
      <c r="D40" s="104"/>
    </row>
    <row r="41" spans="1:4" x14ac:dyDescent="0.15">
      <c r="A41" s="111" t="s">
        <v>87</v>
      </c>
      <c r="B41" s="70" t="s">
        <v>120</v>
      </c>
      <c r="C41" s="71">
        <v>255113.75225999998</v>
      </c>
      <c r="D41" s="71">
        <v>2551137.5225999998</v>
      </c>
    </row>
    <row r="42" spans="1:4" x14ac:dyDescent="0.15">
      <c r="A42" s="112"/>
      <c r="B42" s="70" t="s">
        <v>121</v>
      </c>
      <c r="C42" s="71">
        <v>7102.9809000000005</v>
      </c>
      <c r="D42" s="71">
        <v>71029.809000000008</v>
      </c>
    </row>
    <row r="43" spans="1:4" x14ac:dyDescent="0.15">
      <c r="A43" s="113"/>
      <c r="B43" s="70" t="s">
        <v>122</v>
      </c>
      <c r="C43" s="71">
        <v>8413.6697999999869</v>
      </c>
      <c r="D43" s="71">
        <v>84136.697999999873</v>
      </c>
    </row>
    <row r="44" spans="1:4" x14ac:dyDescent="0.15">
      <c r="A44" s="114" t="s">
        <v>117</v>
      </c>
      <c r="B44" s="115"/>
      <c r="C44" s="79">
        <v>270630.40295999998</v>
      </c>
      <c r="D44" s="79">
        <v>2706304.0295999995</v>
      </c>
    </row>
    <row r="45" spans="1:4" x14ac:dyDescent="0.15">
      <c r="A45" s="80"/>
      <c r="B45" s="80"/>
      <c r="C45" s="81"/>
      <c r="D45" s="81"/>
    </row>
    <row r="46" spans="1:4" x14ac:dyDescent="0.15">
      <c r="B46" s="82"/>
      <c r="C46" s="82"/>
      <c r="D46" s="69" t="s">
        <v>83</v>
      </c>
    </row>
    <row r="47" spans="1:4" x14ac:dyDescent="0.15">
      <c r="B47" s="103" t="s">
        <v>123</v>
      </c>
      <c r="C47" s="104" t="s">
        <v>85</v>
      </c>
      <c r="D47" s="104" t="s">
        <v>86</v>
      </c>
    </row>
    <row r="48" spans="1:4" x14ac:dyDescent="0.15">
      <c r="A48" s="82"/>
      <c r="B48" s="103"/>
      <c r="C48" s="104"/>
      <c r="D48" s="104"/>
    </row>
    <row r="49" spans="1:4" x14ac:dyDescent="0.15">
      <c r="B49" s="83" t="s">
        <v>87</v>
      </c>
      <c r="C49" s="83">
        <v>1814590.8042200003</v>
      </c>
      <c r="D49" s="83">
        <v>18145908.042199999</v>
      </c>
    </row>
    <row r="50" spans="1:4" x14ac:dyDescent="0.15">
      <c r="A50" s="84"/>
      <c r="B50" s="71" t="s">
        <v>124</v>
      </c>
      <c r="C50" s="71">
        <v>729391.21404999995</v>
      </c>
      <c r="D50" s="71">
        <v>7293912.1404999997</v>
      </c>
    </row>
    <row r="51" spans="1:4" x14ac:dyDescent="0.15">
      <c r="A51" s="85"/>
      <c r="B51" s="71" t="s">
        <v>115</v>
      </c>
      <c r="C51" s="71">
        <v>627974.62069000001</v>
      </c>
      <c r="D51" s="71">
        <v>0</v>
      </c>
    </row>
    <row r="52" spans="1:4" x14ac:dyDescent="0.15">
      <c r="A52" s="84"/>
      <c r="B52" s="77" t="s">
        <v>125</v>
      </c>
      <c r="C52" s="76">
        <v>3171956.6389600001</v>
      </c>
      <c r="D52" s="76">
        <v>25439820.182700001</v>
      </c>
    </row>
    <row r="53" spans="1:4" x14ac:dyDescent="0.15">
      <c r="A53" s="85"/>
      <c r="B53" s="62"/>
    </row>
    <row r="54" spans="1:4" x14ac:dyDescent="0.15">
      <c r="A54" s="87" t="s">
        <v>126</v>
      </c>
      <c r="B54" s="88"/>
      <c r="C54" s="88"/>
      <c r="D54" s="89"/>
    </row>
    <row r="55" spans="1:4" x14ac:dyDescent="0.15">
      <c r="A55" s="110" t="s">
        <v>127</v>
      </c>
      <c r="B55" s="110"/>
      <c r="C55" s="110"/>
      <c r="D55" s="110"/>
    </row>
    <row r="56" spans="1:4" x14ac:dyDescent="0.15">
      <c r="A56" s="110"/>
      <c r="B56" s="110"/>
      <c r="C56" s="110"/>
      <c r="D56" s="110"/>
    </row>
    <row r="57" spans="1:4" x14ac:dyDescent="0.15">
      <c r="A57" s="110"/>
      <c r="B57" s="110"/>
      <c r="C57" s="110"/>
      <c r="D57" s="110"/>
    </row>
    <row r="58" spans="1:4" x14ac:dyDescent="0.15">
      <c r="A58" s="110" t="s">
        <v>128</v>
      </c>
      <c r="B58" s="110"/>
      <c r="C58" s="110"/>
      <c r="D58" s="110"/>
    </row>
    <row r="59" spans="1:4" x14ac:dyDescent="0.15">
      <c r="A59" s="110"/>
      <c r="B59" s="110"/>
      <c r="C59" s="110"/>
      <c r="D59" s="110"/>
    </row>
    <row r="60" spans="1:4" x14ac:dyDescent="0.15">
      <c r="A60" s="82"/>
      <c r="B60" s="62"/>
    </row>
    <row r="61" spans="1:4" x14ac:dyDescent="0.15">
      <c r="B61" s="62"/>
      <c r="C61" s="90"/>
    </row>
    <row r="62" spans="1:4" x14ac:dyDescent="0.15">
      <c r="B62" s="85"/>
      <c r="C62" s="85"/>
      <c r="D62" s="85"/>
    </row>
    <row r="63" spans="1:4" x14ac:dyDescent="0.15">
      <c r="A63" s="82"/>
      <c r="B63" s="84"/>
      <c r="C63" s="84"/>
      <c r="D63" s="84"/>
    </row>
    <row r="64" spans="1:4" x14ac:dyDescent="0.15">
      <c r="B64" s="85"/>
      <c r="C64" s="85"/>
      <c r="D64" s="85"/>
    </row>
    <row r="65" spans="1:4" x14ac:dyDescent="0.15">
      <c r="A65" s="82"/>
      <c r="B65" s="84"/>
      <c r="C65" s="84"/>
      <c r="D65" s="84"/>
    </row>
    <row r="66" spans="1:4" x14ac:dyDescent="0.15">
      <c r="B66" s="85"/>
      <c r="C66" s="85"/>
      <c r="D66" s="85"/>
    </row>
    <row r="67" spans="1:4" x14ac:dyDescent="0.15">
      <c r="A67" s="82"/>
      <c r="B67" s="84"/>
      <c r="C67" s="84"/>
      <c r="D67" s="84"/>
    </row>
    <row r="68" spans="1:4" x14ac:dyDescent="0.15">
      <c r="B68" s="85"/>
      <c r="C68" s="85"/>
      <c r="D68" s="85"/>
    </row>
    <row r="69" spans="1:4" x14ac:dyDescent="0.15">
      <c r="B69" s="85"/>
      <c r="C69" s="85"/>
      <c r="D69" s="85"/>
    </row>
    <row r="70" spans="1:4" x14ac:dyDescent="0.15">
      <c r="B70" s="91"/>
      <c r="C70" s="85"/>
      <c r="D70" s="85"/>
    </row>
    <row r="71" spans="1:4" x14ac:dyDescent="0.15">
      <c r="B71" s="91"/>
      <c r="C71" s="85"/>
      <c r="D71" s="85"/>
    </row>
    <row r="72" spans="1:4" x14ac:dyDescent="0.15">
      <c r="B72" s="91"/>
      <c r="C72" s="85"/>
      <c r="D72" s="85"/>
    </row>
    <row r="73" spans="1:4" x14ac:dyDescent="0.15">
      <c r="B73" s="91"/>
      <c r="C73" s="85"/>
      <c r="D73" s="85"/>
    </row>
    <row r="74" spans="1:4" x14ac:dyDescent="0.15">
      <c r="B74" s="91"/>
      <c r="C74" s="85"/>
      <c r="D74" s="85"/>
    </row>
    <row r="75" spans="1:4" x14ac:dyDescent="0.15">
      <c r="B75" s="91"/>
      <c r="C75" s="85"/>
      <c r="D75" s="85"/>
    </row>
    <row r="76" spans="1:4" x14ac:dyDescent="0.15">
      <c r="B76" s="91"/>
      <c r="C76" s="85"/>
      <c r="D76" s="85"/>
    </row>
    <row r="77" spans="1:4" x14ac:dyDescent="0.15">
      <c r="B77" s="91"/>
      <c r="C77" s="85"/>
      <c r="D77" s="85"/>
    </row>
    <row r="78" spans="1:4" x14ac:dyDescent="0.15">
      <c r="B78" s="91"/>
      <c r="C78" s="85"/>
      <c r="D78" s="85"/>
    </row>
    <row r="79" spans="1:4" x14ac:dyDescent="0.15">
      <c r="B79" s="91"/>
      <c r="C79" s="85"/>
      <c r="D79" s="85"/>
    </row>
    <row r="80" spans="1:4" x14ac:dyDescent="0.15">
      <c r="B80" s="91"/>
      <c r="C80" s="85"/>
      <c r="D80" s="85"/>
    </row>
    <row r="81" spans="2:4" x14ac:dyDescent="0.15">
      <c r="B81" s="91"/>
      <c r="C81" s="85"/>
      <c r="D81" s="85"/>
    </row>
    <row r="82" spans="2:4" x14ac:dyDescent="0.15">
      <c r="B82" s="91"/>
      <c r="C82" s="85"/>
      <c r="D82" s="85"/>
    </row>
    <row r="83" spans="2:4" x14ac:dyDescent="0.15">
      <c r="B83" s="91"/>
      <c r="C83" s="85"/>
      <c r="D83" s="85"/>
    </row>
    <row r="84" spans="2:4" x14ac:dyDescent="0.15">
      <c r="B84" s="62"/>
      <c r="C84" s="92"/>
      <c r="D84" s="91"/>
    </row>
    <row r="85" spans="2:4" x14ac:dyDescent="0.15">
      <c r="B85" s="62"/>
      <c r="C85" s="92"/>
      <c r="D85" s="91"/>
    </row>
    <row r="86" spans="2:4" x14ac:dyDescent="0.15">
      <c r="B86" s="62"/>
      <c r="C86" s="92"/>
      <c r="D86" s="91"/>
    </row>
    <row r="87" spans="2:4" x14ac:dyDescent="0.15">
      <c r="B87" s="62"/>
      <c r="C87" s="92"/>
      <c r="D87" s="91"/>
    </row>
    <row r="88" spans="2:4" x14ac:dyDescent="0.15">
      <c r="B88" s="62"/>
      <c r="C88" s="92"/>
      <c r="D88" s="91"/>
    </row>
    <row r="89" spans="2:4" x14ac:dyDescent="0.15">
      <c r="B89" s="62"/>
      <c r="C89" s="92"/>
      <c r="D89" s="91"/>
    </row>
    <row r="90" spans="2:4" x14ac:dyDescent="0.15">
      <c r="B90" s="62"/>
      <c r="C90" s="92"/>
      <c r="D90" s="91"/>
    </row>
    <row r="91" spans="2:4" x14ac:dyDescent="0.15">
      <c r="B91" s="62"/>
      <c r="C91" s="92"/>
      <c r="D91" s="91"/>
    </row>
    <row r="92" spans="2:4" x14ac:dyDescent="0.15">
      <c r="B92" s="62"/>
      <c r="C92" s="92"/>
      <c r="D92" s="91"/>
    </row>
    <row r="93" spans="2:4" x14ac:dyDescent="0.15">
      <c r="B93" s="62"/>
      <c r="C93" s="92"/>
      <c r="D93" s="91"/>
    </row>
    <row r="94" spans="2:4" x14ac:dyDescent="0.15">
      <c r="B94" s="62"/>
      <c r="C94" s="92"/>
      <c r="D94" s="91"/>
    </row>
    <row r="95" spans="2:4" x14ac:dyDescent="0.15">
      <c r="B95" s="62"/>
      <c r="C95" s="92"/>
      <c r="D95" s="91"/>
    </row>
    <row r="96" spans="2:4" x14ac:dyDescent="0.15">
      <c r="B96" s="62"/>
      <c r="C96" s="92"/>
      <c r="D96" s="91"/>
    </row>
    <row r="97" spans="2:4" x14ac:dyDescent="0.15">
      <c r="B97" s="62"/>
      <c r="C97" s="92"/>
      <c r="D97" s="91"/>
    </row>
    <row r="98" spans="2:4" x14ac:dyDescent="0.15">
      <c r="B98" s="62"/>
      <c r="C98" s="92"/>
      <c r="D98" s="91"/>
    </row>
    <row r="99" spans="2:4" x14ac:dyDescent="0.15">
      <c r="B99" s="62"/>
      <c r="C99" s="92"/>
      <c r="D99" s="91"/>
    </row>
    <row r="100" spans="2:4" x14ac:dyDescent="0.15">
      <c r="B100" s="62"/>
      <c r="C100" s="92"/>
      <c r="D100" s="91"/>
    </row>
    <row r="101" spans="2:4" x14ac:dyDescent="0.15">
      <c r="B101" s="62"/>
      <c r="C101" s="92"/>
      <c r="D101" s="91"/>
    </row>
    <row r="102" spans="2:4" x14ac:dyDescent="0.15">
      <c r="B102" s="62"/>
      <c r="C102" s="92"/>
      <c r="D102" s="91"/>
    </row>
    <row r="103" spans="2:4" x14ac:dyDescent="0.15">
      <c r="B103" s="62"/>
      <c r="C103" s="92"/>
      <c r="D103" s="91"/>
    </row>
    <row r="104" spans="2:4" x14ac:dyDescent="0.15">
      <c r="B104" s="62"/>
      <c r="C104" s="92"/>
      <c r="D104" s="91"/>
    </row>
    <row r="105" spans="2:4" x14ac:dyDescent="0.15">
      <c r="B105" s="62"/>
      <c r="C105" s="92"/>
      <c r="D105" s="91"/>
    </row>
    <row r="106" spans="2:4" x14ac:dyDescent="0.15">
      <c r="B106" s="62"/>
      <c r="C106" s="92"/>
      <c r="D106" s="91"/>
    </row>
    <row r="107" spans="2:4" x14ac:dyDescent="0.15">
      <c r="B107" s="62"/>
      <c r="C107" s="92"/>
      <c r="D107" s="91"/>
    </row>
    <row r="108" spans="2:4" x14ac:dyDescent="0.15">
      <c r="B108" s="62"/>
      <c r="C108" s="92"/>
      <c r="D108" s="91"/>
    </row>
    <row r="109" spans="2:4" x14ac:dyDescent="0.15">
      <c r="B109" s="62"/>
      <c r="C109" s="92"/>
      <c r="D109" s="91"/>
    </row>
    <row r="110" spans="2:4" x14ac:dyDescent="0.15">
      <c r="B110" s="62"/>
      <c r="C110" s="92"/>
      <c r="D110" s="91"/>
    </row>
    <row r="111" spans="2:4" x14ac:dyDescent="0.15">
      <c r="B111" s="62"/>
      <c r="C111" s="92"/>
      <c r="D111" s="91"/>
    </row>
    <row r="112" spans="2:4" x14ac:dyDescent="0.15">
      <c r="B112" s="62"/>
      <c r="C112" s="92"/>
      <c r="D112" s="91"/>
    </row>
    <row r="113" spans="2:4" x14ac:dyDescent="0.15">
      <c r="B113" s="62"/>
      <c r="C113" s="92"/>
      <c r="D113" s="91"/>
    </row>
    <row r="114" spans="2:4" x14ac:dyDescent="0.15">
      <c r="B114" s="62"/>
      <c r="C114" s="92"/>
      <c r="D114" s="91"/>
    </row>
    <row r="115" spans="2:4" x14ac:dyDescent="0.15">
      <c r="B115" s="62"/>
      <c r="C115" s="92"/>
      <c r="D115" s="91"/>
    </row>
    <row r="116" spans="2:4" x14ac:dyDescent="0.15">
      <c r="B116" s="62"/>
      <c r="C116" s="92"/>
      <c r="D116" s="91"/>
    </row>
    <row r="117" spans="2:4" x14ac:dyDescent="0.15">
      <c r="B117" s="62"/>
      <c r="C117" s="92"/>
      <c r="D117" s="91"/>
    </row>
    <row r="118" spans="2:4" x14ac:dyDescent="0.15">
      <c r="B118" s="62"/>
      <c r="C118" s="92"/>
      <c r="D118" s="91"/>
    </row>
    <row r="119" spans="2:4" x14ac:dyDescent="0.15">
      <c r="B119" s="62"/>
      <c r="C119" s="92"/>
      <c r="D119" s="91"/>
    </row>
    <row r="120" spans="2:4" x14ac:dyDescent="0.15">
      <c r="B120" s="62"/>
      <c r="C120" s="92"/>
      <c r="D120" s="91"/>
    </row>
    <row r="121" spans="2:4" x14ac:dyDescent="0.15">
      <c r="B121" s="62"/>
      <c r="C121" s="92"/>
      <c r="D121" s="91"/>
    </row>
    <row r="122" spans="2:4" x14ac:dyDescent="0.15">
      <c r="B122" s="62"/>
      <c r="C122" s="92"/>
      <c r="D122" s="91"/>
    </row>
    <row r="123" spans="2:4" x14ac:dyDescent="0.15">
      <c r="B123" s="62"/>
      <c r="C123" s="92"/>
      <c r="D123" s="91"/>
    </row>
    <row r="124" spans="2:4" x14ac:dyDescent="0.15">
      <c r="B124" s="62"/>
      <c r="C124" s="92"/>
      <c r="D124" s="91"/>
    </row>
    <row r="125" spans="2:4" x14ac:dyDescent="0.15">
      <c r="B125" s="62"/>
      <c r="C125" s="92"/>
      <c r="D125" s="91"/>
    </row>
    <row r="126" spans="2:4" x14ac:dyDescent="0.15">
      <c r="B126" s="62"/>
      <c r="C126" s="92"/>
      <c r="D126" s="91"/>
    </row>
    <row r="127" spans="2:4" x14ac:dyDescent="0.15">
      <c r="B127" s="62"/>
      <c r="C127" s="92"/>
      <c r="D127" s="91"/>
    </row>
    <row r="128" spans="2:4" x14ac:dyDescent="0.15">
      <c r="B128" s="62"/>
      <c r="C128" s="92"/>
      <c r="D128" s="91"/>
    </row>
    <row r="129" spans="2:4" x14ac:dyDescent="0.15">
      <c r="B129" s="62"/>
      <c r="C129" s="92"/>
      <c r="D129" s="91"/>
    </row>
    <row r="130" spans="2:4" x14ac:dyDescent="0.15">
      <c r="B130" s="62"/>
      <c r="C130" s="92"/>
      <c r="D130" s="91"/>
    </row>
    <row r="131" spans="2:4" x14ac:dyDescent="0.15">
      <c r="B131" s="62"/>
      <c r="C131" s="92"/>
      <c r="D131" s="91"/>
    </row>
    <row r="132" spans="2:4" x14ac:dyDescent="0.15">
      <c r="B132" s="62"/>
      <c r="C132" s="92"/>
      <c r="D132" s="91"/>
    </row>
    <row r="133" spans="2:4" x14ac:dyDescent="0.15">
      <c r="B133" s="62"/>
      <c r="C133" s="92"/>
      <c r="D133" s="91"/>
    </row>
    <row r="134" spans="2:4" x14ac:dyDescent="0.15">
      <c r="B134" s="62"/>
      <c r="C134" s="92"/>
      <c r="D134" s="91"/>
    </row>
    <row r="135" spans="2:4" x14ac:dyDescent="0.15">
      <c r="B135" s="62"/>
      <c r="C135" s="92"/>
      <c r="D135" s="91"/>
    </row>
    <row r="136" spans="2:4" x14ac:dyDescent="0.15">
      <c r="B136" s="62"/>
      <c r="C136" s="92"/>
      <c r="D136" s="91"/>
    </row>
    <row r="137" spans="2:4" x14ac:dyDescent="0.15">
      <c r="B137" s="62"/>
      <c r="C137" s="92"/>
      <c r="D137" s="91"/>
    </row>
    <row r="138" spans="2:4" x14ac:dyDescent="0.15">
      <c r="B138" s="62"/>
      <c r="C138" s="92"/>
      <c r="D138" s="91"/>
    </row>
    <row r="139" spans="2:4" x14ac:dyDescent="0.15">
      <c r="B139" s="62"/>
      <c r="C139" s="92"/>
      <c r="D139" s="91"/>
    </row>
    <row r="140" spans="2:4" x14ac:dyDescent="0.15">
      <c r="B140" s="62"/>
      <c r="C140" s="92"/>
      <c r="D140" s="91"/>
    </row>
    <row r="141" spans="2:4" x14ac:dyDescent="0.15">
      <c r="B141" s="62"/>
      <c r="C141" s="92"/>
      <c r="D141" s="91"/>
    </row>
    <row r="142" spans="2:4" x14ac:dyDescent="0.15">
      <c r="B142" s="62"/>
      <c r="C142" s="92"/>
      <c r="D142" s="91"/>
    </row>
    <row r="143" spans="2:4" x14ac:dyDescent="0.15">
      <c r="B143" s="62"/>
      <c r="C143" s="92"/>
      <c r="D143" s="91"/>
    </row>
    <row r="144" spans="2:4" x14ac:dyDescent="0.15">
      <c r="B144" s="62"/>
      <c r="C144" s="92"/>
      <c r="D144" s="91"/>
    </row>
    <row r="145" spans="2:4" x14ac:dyDescent="0.15">
      <c r="B145" s="62"/>
      <c r="C145" s="92"/>
      <c r="D145" s="91"/>
    </row>
    <row r="146" spans="2:4" x14ac:dyDescent="0.15">
      <c r="B146" s="62"/>
      <c r="C146" s="92"/>
      <c r="D146" s="91"/>
    </row>
    <row r="147" spans="2:4" x14ac:dyDescent="0.15">
      <c r="B147" s="62"/>
      <c r="C147" s="92"/>
      <c r="D147" s="91"/>
    </row>
    <row r="148" spans="2:4" x14ac:dyDescent="0.15">
      <c r="B148" s="62"/>
      <c r="C148" s="92"/>
      <c r="D148" s="91"/>
    </row>
    <row r="149" spans="2:4" x14ac:dyDescent="0.15">
      <c r="B149" s="62"/>
      <c r="C149" s="92"/>
      <c r="D149" s="91"/>
    </row>
    <row r="150" spans="2:4" x14ac:dyDescent="0.15">
      <c r="B150" s="62"/>
      <c r="C150" s="92"/>
      <c r="D150" s="91"/>
    </row>
    <row r="151" spans="2:4" x14ac:dyDescent="0.15">
      <c r="B151" s="62"/>
      <c r="C151" s="92"/>
      <c r="D151" s="91"/>
    </row>
    <row r="152" spans="2:4" x14ac:dyDescent="0.15">
      <c r="B152" s="62"/>
      <c r="C152" s="92"/>
      <c r="D152" s="91"/>
    </row>
    <row r="153" spans="2:4" x14ac:dyDescent="0.15">
      <c r="B153" s="62"/>
      <c r="C153" s="92"/>
      <c r="D153" s="91"/>
    </row>
    <row r="154" spans="2:4" x14ac:dyDescent="0.15">
      <c r="B154" s="62"/>
      <c r="C154" s="92"/>
      <c r="D154" s="91"/>
    </row>
    <row r="155" spans="2:4" x14ac:dyDescent="0.15">
      <c r="B155" s="62"/>
      <c r="C155" s="92"/>
      <c r="D155" s="91"/>
    </row>
    <row r="156" spans="2:4" x14ac:dyDescent="0.15">
      <c r="B156" s="62"/>
      <c r="C156" s="92"/>
      <c r="D156" s="91"/>
    </row>
    <row r="157" spans="2:4" x14ac:dyDescent="0.15">
      <c r="B157" s="62"/>
      <c r="C157" s="92"/>
      <c r="D157" s="91"/>
    </row>
    <row r="158" spans="2:4" x14ac:dyDescent="0.15">
      <c r="B158" s="62"/>
      <c r="C158" s="92"/>
      <c r="D158" s="91"/>
    </row>
    <row r="159" spans="2:4" x14ac:dyDescent="0.15">
      <c r="B159" s="62"/>
      <c r="C159" s="92"/>
      <c r="D159" s="91"/>
    </row>
    <row r="160" spans="2:4" x14ac:dyDescent="0.15">
      <c r="B160" s="62"/>
      <c r="C160" s="92"/>
      <c r="D160" s="91"/>
    </row>
    <row r="161" spans="2:4" x14ac:dyDescent="0.15">
      <c r="B161" s="62"/>
      <c r="C161" s="92"/>
      <c r="D161" s="91"/>
    </row>
    <row r="162" spans="2:4" x14ac:dyDescent="0.15">
      <c r="B162" s="62"/>
      <c r="C162" s="92"/>
      <c r="D162" s="91"/>
    </row>
    <row r="163" spans="2:4" x14ac:dyDescent="0.15">
      <c r="B163" s="62"/>
      <c r="C163" s="92"/>
      <c r="D163" s="91"/>
    </row>
    <row r="164" spans="2:4" x14ac:dyDescent="0.15">
      <c r="B164" s="62"/>
      <c r="C164" s="92"/>
      <c r="D164" s="91"/>
    </row>
    <row r="165" spans="2:4" x14ac:dyDescent="0.15">
      <c r="B165" s="62"/>
      <c r="C165" s="92"/>
      <c r="D165" s="91"/>
    </row>
    <row r="166" spans="2:4" x14ac:dyDescent="0.15">
      <c r="B166" s="62"/>
      <c r="C166" s="92"/>
      <c r="D166" s="91"/>
    </row>
    <row r="167" spans="2:4" x14ac:dyDescent="0.15">
      <c r="B167" s="62"/>
      <c r="C167" s="92"/>
      <c r="D167" s="91"/>
    </row>
    <row r="168" spans="2:4" x14ac:dyDescent="0.15">
      <c r="B168" s="62"/>
      <c r="C168" s="92"/>
      <c r="D168" s="91"/>
    </row>
    <row r="169" spans="2:4" x14ac:dyDescent="0.15">
      <c r="B169" s="62"/>
      <c r="C169" s="92"/>
      <c r="D169" s="91"/>
    </row>
    <row r="170" spans="2:4" x14ac:dyDescent="0.15">
      <c r="B170" s="62"/>
      <c r="C170" s="92"/>
      <c r="D170" s="91"/>
    </row>
    <row r="171" spans="2:4" x14ac:dyDescent="0.15">
      <c r="B171" s="62"/>
      <c r="C171" s="92"/>
      <c r="D171" s="91"/>
    </row>
    <row r="172" spans="2:4" x14ac:dyDescent="0.15">
      <c r="B172" s="62"/>
      <c r="C172" s="92"/>
      <c r="D172" s="91"/>
    </row>
    <row r="173" spans="2:4" x14ac:dyDescent="0.15">
      <c r="B173" s="62"/>
      <c r="C173" s="92"/>
      <c r="D173" s="91"/>
    </row>
    <row r="174" spans="2:4" x14ac:dyDescent="0.15">
      <c r="B174" s="62"/>
      <c r="C174" s="92"/>
      <c r="D174" s="91"/>
    </row>
    <row r="175" spans="2:4" x14ac:dyDescent="0.15">
      <c r="B175" s="62"/>
      <c r="C175" s="92"/>
      <c r="D175" s="91"/>
    </row>
    <row r="176" spans="2:4" x14ac:dyDescent="0.15">
      <c r="B176" s="62"/>
      <c r="C176" s="92"/>
      <c r="D176" s="91"/>
    </row>
    <row r="177" spans="2:4" x14ac:dyDescent="0.15">
      <c r="B177" s="62"/>
      <c r="C177" s="92"/>
      <c r="D177" s="91"/>
    </row>
    <row r="178" spans="2:4" x14ac:dyDescent="0.15">
      <c r="B178" s="62"/>
      <c r="C178" s="92"/>
      <c r="D178" s="91"/>
    </row>
    <row r="179" spans="2:4" x14ac:dyDescent="0.15">
      <c r="B179" s="62"/>
      <c r="C179" s="92"/>
      <c r="D179" s="91"/>
    </row>
    <row r="180" spans="2:4" x14ac:dyDescent="0.15">
      <c r="B180" s="62"/>
      <c r="C180" s="92"/>
      <c r="D180" s="91"/>
    </row>
    <row r="181" spans="2:4" x14ac:dyDescent="0.15">
      <c r="B181" s="62"/>
      <c r="C181" s="92"/>
      <c r="D181" s="91"/>
    </row>
    <row r="182" spans="2:4" x14ac:dyDescent="0.15">
      <c r="B182" s="62"/>
      <c r="C182" s="92"/>
      <c r="D182" s="91"/>
    </row>
    <row r="183" spans="2:4" x14ac:dyDescent="0.15">
      <c r="B183" s="62"/>
      <c r="C183" s="92"/>
      <c r="D183" s="91"/>
    </row>
    <row r="184" spans="2:4" x14ac:dyDescent="0.15">
      <c r="B184" s="62"/>
      <c r="C184" s="92"/>
      <c r="D184" s="91"/>
    </row>
    <row r="185" spans="2:4" x14ac:dyDescent="0.15">
      <c r="B185" s="62"/>
      <c r="C185" s="92"/>
      <c r="D185" s="91"/>
    </row>
    <row r="186" spans="2:4" x14ac:dyDescent="0.15">
      <c r="B186" s="62"/>
      <c r="C186" s="92"/>
      <c r="D186" s="91"/>
    </row>
    <row r="187" spans="2:4" x14ac:dyDescent="0.15">
      <c r="B187" s="62"/>
      <c r="C187" s="92"/>
      <c r="D187" s="91"/>
    </row>
    <row r="188" spans="2:4" x14ac:dyDescent="0.15">
      <c r="B188" s="62"/>
      <c r="C188" s="92"/>
      <c r="D188" s="91"/>
    </row>
    <row r="189" spans="2:4" x14ac:dyDescent="0.15">
      <c r="B189" s="62"/>
      <c r="C189" s="92"/>
      <c r="D189" s="91"/>
    </row>
    <row r="190" spans="2:4" x14ac:dyDescent="0.15">
      <c r="B190" s="62"/>
      <c r="C190" s="92"/>
      <c r="D190" s="91"/>
    </row>
    <row r="191" spans="2:4" x14ac:dyDescent="0.15">
      <c r="B191" s="62"/>
      <c r="C191" s="92"/>
      <c r="D191" s="91"/>
    </row>
    <row r="192" spans="2:4" x14ac:dyDescent="0.15">
      <c r="B192" s="62"/>
      <c r="C192" s="92"/>
      <c r="D192" s="91"/>
    </row>
    <row r="193" spans="2:4" x14ac:dyDescent="0.15">
      <c r="B193" s="62"/>
      <c r="C193" s="92"/>
      <c r="D193" s="91"/>
    </row>
    <row r="194" spans="2:4" x14ac:dyDescent="0.15">
      <c r="B194" s="62"/>
      <c r="C194" s="92"/>
      <c r="D194" s="91"/>
    </row>
    <row r="195" spans="2:4" x14ac:dyDescent="0.15">
      <c r="B195" s="62"/>
      <c r="C195" s="92"/>
      <c r="D195" s="91"/>
    </row>
    <row r="196" spans="2:4" x14ac:dyDescent="0.15">
      <c r="B196" s="62"/>
      <c r="C196" s="92"/>
      <c r="D196" s="91"/>
    </row>
    <row r="197" spans="2:4" x14ac:dyDescent="0.15">
      <c r="B197" s="62"/>
      <c r="C197" s="92"/>
      <c r="D197" s="91"/>
    </row>
    <row r="198" spans="2:4" x14ac:dyDescent="0.15">
      <c r="B198" s="62"/>
      <c r="C198" s="92"/>
      <c r="D198" s="91"/>
    </row>
    <row r="199" spans="2:4" x14ac:dyDescent="0.15">
      <c r="B199" s="62"/>
      <c r="C199" s="92"/>
      <c r="D199" s="91"/>
    </row>
    <row r="200" spans="2:4" x14ac:dyDescent="0.15">
      <c r="B200" s="62"/>
      <c r="C200" s="92"/>
      <c r="D200" s="91"/>
    </row>
    <row r="201" spans="2:4" x14ac:dyDescent="0.15">
      <c r="B201" s="62"/>
      <c r="C201" s="92"/>
      <c r="D201" s="91"/>
    </row>
    <row r="202" spans="2:4" x14ac:dyDescent="0.15">
      <c r="B202" s="62"/>
      <c r="C202" s="92"/>
      <c r="D202" s="91"/>
    </row>
    <row r="203" spans="2:4" x14ac:dyDescent="0.15">
      <c r="B203" s="62"/>
      <c r="C203" s="92"/>
      <c r="D203" s="91"/>
    </row>
    <row r="204" spans="2:4" x14ac:dyDescent="0.15">
      <c r="B204" s="62"/>
      <c r="C204" s="92"/>
      <c r="D204" s="91"/>
    </row>
    <row r="205" spans="2:4" x14ac:dyDescent="0.15">
      <c r="B205" s="62"/>
      <c r="C205" s="92"/>
      <c r="D205" s="91"/>
    </row>
    <row r="206" spans="2:4" x14ac:dyDescent="0.15">
      <c r="B206" s="62"/>
      <c r="C206" s="92"/>
      <c r="D206" s="91"/>
    </row>
    <row r="207" spans="2:4" x14ac:dyDescent="0.15">
      <c r="B207" s="62"/>
      <c r="C207" s="92"/>
      <c r="D207" s="91"/>
    </row>
    <row r="208" spans="2:4" x14ac:dyDescent="0.15">
      <c r="B208" s="62"/>
      <c r="C208" s="92"/>
      <c r="D208" s="91"/>
    </row>
    <row r="209" spans="2:4" x14ac:dyDescent="0.15">
      <c r="B209" s="62"/>
      <c r="C209" s="92"/>
      <c r="D209" s="91"/>
    </row>
    <row r="210" spans="2:4" x14ac:dyDescent="0.15">
      <c r="B210" s="62"/>
      <c r="C210" s="92"/>
      <c r="D210" s="91"/>
    </row>
    <row r="211" spans="2:4" x14ac:dyDescent="0.15">
      <c r="B211" s="62"/>
      <c r="C211" s="92"/>
      <c r="D211" s="91"/>
    </row>
    <row r="212" spans="2:4" x14ac:dyDescent="0.15">
      <c r="B212" s="62"/>
      <c r="C212" s="92"/>
      <c r="D212" s="91"/>
    </row>
    <row r="213" spans="2:4" x14ac:dyDescent="0.15">
      <c r="B213" s="62"/>
      <c r="C213" s="92"/>
      <c r="D213" s="91"/>
    </row>
    <row r="214" spans="2:4" x14ac:dyDescent="0.15">
      <c r="B214" s="62"/>
      <c r="C214" s="92"/>
      <c r="D214" s="91"/>
    </row>
    <row r="215" spans="2:4" x14ac:dyDescent="0.15">
      <c r="B215" s="62"/>
      <c r="C215" s="92"/>
      <c r="D215" s="91"/>
    </row>
    <row r="216" spans="2:4" x14ac:dyDescent="0.15">
      <c r="B216" s="62"/>
      <c r="C216" s="92"/>
      <c r="D216" s="91"/>
    </row>
    <row r="217" spans="2:4" x14ac:dyDescent="0.15">
      <c r="B217" s="62"/>
      <c r="C217" s="92"/>
      <c r="D217" s="91"/>
    </row>
    <row r="218" spans="2:4" x14ac:dyDescent="0.15">
      <c r="B218" s="62"/>
      <c r="C218" s="92"/>
      <c r="D218" s="91"/>
    </row>
    <row r="219" spans="2:4" x14ac:dyDescent="0.15">
      <c r="B219" s="62"/>
      <c r="C219" s="92"/>
      <c r="D219" s="91"/>
    </row>
    <row r="220" spans="2:4" x14ac:dyDescent="0.15">
      <c r="B220" s="62"/>
      <c r="C220" s="92"/>
      <c r="D220" s="91"/>
    </row>
    <row r="221" spans="2:4" x14ac:dyDescent="0.15">
      <c r="B221" s="62"/>
      <c r="C221" s="92"/>
      <c r="D221" s="91"/>
    </row>
    <row r="222" spans="2:4" x14ac:dyDescent="0.15">
      <c r="B222" s="62"/>
      <c r="C222" s="92"/>
      <c r="D222" s="91"/>
    </row>
    <row r="223" spans="2:4" x14ac:dyDescent="0.15">
      <c r="B223" s="62"/>
      <c r="C223" s="92"/>
      <c r="D223" s="91"/>
    </row>
    <row r="224" spans="2:4" x14ac:dyDescent="0.15">
      <c r="B224" s="62"/>
      <c r="C224" s="92"/>
      <c r="D224" s="91"/>
    </row>
    <row r="225" spans="2:4" x14ac:dyDescent="0.15">
      <c r="B225" s="62"/>
      <c r="C225" s="92"/>
      <c r="D225" s="91"/>
    </row>
    <row r="226" spans="2:4" x14ac:dyDescent="0.15">
      <c r="B226" s="62"/>
      <c r="C226" s="92"/>
      <c r="D226" s="91"/>
    </row>
    <row r="227" spans="2:4" x14ac:dyDescent="0.15">
      <c r="B227" s="62"/>
      <c r="C227" s="92"/>
      <c r="D227" s="91"/>
    </row>
    <row r="228" spans="2:4" x14ac:dyDescent="0.15">
      <c r="B228" s="62"/>
      <c r="C228" s="92"/>
      <c r="D228" s="91"/>
    </row>
    <row r="229" spans="2:4" x14ac:dyDescent="0.15">
      <c r="B229" s="62"/>
      <c r="C229" s="92"/>
      <c r="D229" s="91"/>
    </row>
    <row r="230" spans="2:4" x14ac:dyDescent="0.15">
      <c r="B230" s="62"/>
      <c r="C230" s="92"/>
      <c r="D230" s="91"/>
    </row>
    <row r="231" spans="2:4" x14ac:dyDescent="0.15">
      <c r="B231" s="62"/>
      <c r="C231" s="92"/>
      <c r="D231" s="91"/>
    </row>
    <row r="232" spans="2:4" x14ac:dyDescent="0.15">
      <c r="B232" s="62"/>
      <c r="C232" s="92"/>
      <c r="D232" s="91"/>
    </row>
    <row r="233" spans="2:4" x14ac:dyDescent="0.15">
      <c r="B233" s="62"/>
      <c r="C233" s="92"/>
      <c r="D233" s="91"/>
    </row>
    <row r="234" spans="2:4" x14ac:dyDescent="0.15">
      <c r="B234" s="62"/>
      <c r="C234" s="92"/>
      <c r="D234" s="91"/>
    </row>
    <row r="235" spans="2:4" x14ac:dyDescent="0.15">
      <c r="B235" s="62"/>
      <c r="C235" s="92"/>
      <c r="D235" s="91"/>
    </row>
    <row r="236" spans="2:4" x14ac:dyDescent="0.15">
      <c r="B236" s="62"/>
      <c r="C236" s="92"/>
      <c r="D236" s="91"/>
    </row>
    <row r="237" spans="2:4" x14ac:dyDescent="0.15">
      <c r="B237" s="62"/>
      <c r="C237" s="92"/>
      <c r="D237" s="91"/>
    </row>
    <row r="238" spans="2:4" x14ac:dyDescent="0.15">
      <c r="B238" s="62"/>
      <c r="C238" s="92"/>
      <c r="D238" s="91"/>
    </row>
    <row r="239" spans="2:4" x14ac:dyDescent="0.15">
      <c r="B239" s="62"/>
      <c r="C239" s="92"/>
      <c r="D239" s="91"/>
    </row>
    <row r="240" spans="2:4" x14ac:dyDescent="0.15">
      <c r="B240" s="62"/>
      <c r="C240" s="92"/>
      <c r="D240" s="91"/>
    </row>
    <row r="241" spans="2:4" x14ac:dyDescent="0.15">
      <c r="B241" s="62"/>
      <c r="C241" s="92"/>
      <c r="D241" s="91"/>
    </row>
    <row r="242" spans="2:4" x14ac:dyDescent="0.15">
      <c r="B242" s="62"/>
      <c r="C242" s="92"/>
      <c r="D242" s="91"/>
    </row>
    <row r="243" spans="2:4" x14ac:dyDescent="0.15">
      <c r="B243" s="62"/>
      <c r="C243" s="92"/>
      <c r="D243" s="91"/>
    </row>
    <row r="244" spans="2:4" x14ac:dyDescent="0.15">
      <c r="B244" s="62"/>
      <c r="C244" s="92"/>
      <c r="D244" s="91"/>
    </row>
    <row r="245" spans="2:4" x14ac:dyDescent="0.15">
      <c r="B245" s="62"/>
      <c r="C245" s="92"/>
      <c r="D245" s="91"/>
    </row>
    <row r="246" spans="2:4" x14ac:dyDescent="0.15">
      <c r="B246" s="62"/>
      <c r="C246" s="92"/>
      <c r="D246" s="91"/>
    </row>
    <row r="247" spans="2:4" x14ac:dyDescent="0.15">
      <c r="B247" s="62"/>
      <c r="C247" s="92"/>
      <c r="D247" s="91"/>
    </row>
    <row r="248" spans="2:4" x14ac:dyDescent="0.15">
      <c r="B248" s="62"/>
      <c r="C248" s="92"/>
      <c r="D248" s="91"/>
    </row>
    <row r="249" spans="2:4" x14ac:dyDescent="0.15">
      <c r="B249" s="62"/>
      <c r="C249" s="92"/>
      <c r="D249" s="91"/>
    </row>
    <row r="250" spans="2:4" x14ac:dyDescent="0.15">
      <c r="B250" s="62"/>
      <c r="C250" s="92"/>
      <c r="D250" s="91"/>
    </row>
    <row r="251" spans="2:4" x14ac:dyDescent="0.15">
      <c r="B251" s="62"/>
      <c r="C251" s="92"/>
      <c r="D251" s="91"/>
    </row>
    <row r="252" spans="2:4" x14ac:dyDescent="0.15">
      <c r="B252" s="62"/>
      <c r="C252" s="92"/>
      <c r="D252" s="91"/>
    </row>
    <row r="253" spans="2:4" x14ac:dyDescent="0.15">
      <c r="B253" s="62"/>
      <c r="C253" s="92"/>
      <c r="D253" s="91"/>
    </row>
    <row r="254" spans="2:4" x14ac:dyDescent="0.15">
      <c r="B254" s="62"/>
      <c r="C254" s="92"/>
      <c r="D254" s="91"/>
    </row>
    <row r="255" spans="2:4" x14ac:dyDescent="0.15">
      <c r="B255" s="62"/>
      <c r="C255" s="92"/>
      <c r="D255" s="91"/>
    </row>
    <row r="256" spans="2:4" x14ac:dyDescent="0.15">
      <c r="B256" s="62"/>
      <c r="C256" s="92"/>
      <c r="D256" s="91"/>
    </row>
    <row r="257" spans="2:4" x14ac:dyDescent="0.15">
      <c r="B257" s="62"/>
      <c r="C257" s="92"/>
      <c r="D257" s="91"/>
    </row>
    <row r="258" spans="2:4" x14ac:dyDescent="0.15">
      <c r="B258" s="62"/>
      <c r="C258" s="92"/>
      <c r="D258" s="91"/>
    </row>
    <row r="259" spans="2:4" x14ac:dyDescent="0.15">
      <c r="B259" s="62"/>
      <c r="C259" s="92"/>
      <c r="D259" s="91"/>
    </row>
    <row r="260" spans="2:4" x14ac:dyDescent="0.15">
      <c r="B260" s="62"/>
      <c r="C260" s="92"/>
      <c r="D260" s="91"/>
    </row>
    <row r="261" spans="2:4" x14ac:dyDescent="0.15">
      <c r="B261" s="62"/>
      <c r="C261" s="92"/>
      <c r="D261" s="91"/>
    </row>
    <row r="262" spans="2:4" x14ac:dyDescent="0.15">
      <c r="B262" s="62"/>
      <c r="C262" s="92"/>
      <c r="D262" s="91"/>
    </row>
    <row r="263" spans="2:4" x14ac:dyDescent="0.15">
      <c r="B263" s="62"/>
      <c r="C263" s="92"/>
      <c r="D263" s="91"/>
    </row>
    <row r="264" spans="2:4" x14ac:dyDescent="0.15">
      <c r="B264" s="62"/>
      <c r="C264" s="92"/>
      <c r="D264" s="91"/>
    </row>
    <row r="265" spans="2:4" x14ac:dyDescent="0.15">
      <c r="B265" s="62"/>
      <c r="C265" s="92"/>
      <c r="D265" s="91"/>
    </row>
    <row r="266" spans="2:4" x14ac:dyDescent="0.15">
      <c r="B266" s="62"/>
      <c r="C266" s="92"/>
      <c r="D266" s="91"/>
    </row>
    <row r="267" spans="2:4" x14ac:dyDescent="0.15">
      <c r="B267" s="62"/>
      <c r="C267" s="92"/>
      <c r="D267" s="91"/>
    </row>
    <row r="268" spans="2:4" x14ac:dyDescent="0.15">
      <c r="B268" s="62"/>
      <c r="C268" s="92"/>
      <c r="D268" s="91"/>
    </row>
    <row r="269" spans="2:4" x14ac:dyDescent="0.15">
      <c r="B269" s="62"/>
      <c r="C269" s="92"/>
      <c r="D269" s="91"/>
    </row>
    <row r="270" spans="2:4" x14ac:dyDescent="0.15">
      <c r="B270" s="62"/>
      <c r="C270" s="92"/>
      <c r="D270" s="91"/>
    </row>
    <row r="271" spans="2:4" x14ac:dyDescent="0.15">
      <c r="B271" s="62"/>
      <c r="C271" s="92"/>
      <c r="D271" s="91"/>
    </row>
    <row r="272" spans="2:4" x14ac:dyDescent="0.15">
      <c r="B272" s="62"/>
      <c r="C272" s="92"/>
      <c r="D272" s="91"/>
    </row>
    <row r="273" spans="2:4" x14ac:dyDescent="0.15">
      <c r="B273" s="62"/>
      <c r="C273" s="92"/>
      <c r="D273" s="91"/>
    </row>
    <row r="274" spans="2:4" x14ac:dyDescent="0.15">
      <c r="B274" s="62"/>
      <c r="C274" s="92"/>
      <c r="D274" s="91"/>
    </row>
    <row r="275" spans="2:4" x14ac:dyDescent="0.15">
      <c r="B275" s="62"/>
      <c r="C275" s="92"/>
      <c r="D275" s="91"/>
    </row>
    <row r="276" spans="2:4" x14ac:dyDescent="0.15">
      <c r="B276" s="62"/>
      <c r="C276" s="92"/>
      <c r="D276" s="91"/>
    </row>
    <row r="277" spans="2:4" x14ac:dyDescent="0.15">
      <c r="B277" s="62"/>
      <c r="C277" s="92"/>
      <c r="D277" s="91"/>
    </row>
    <row r="278" spans="2:4" x14ac:dyDescent="0.15">
      <c r="B278" s="62"/>
      <c r="C278" s="92"/>
      <c r="D278" s="91"/>
    </row>
    <row r="279" spans="2:4" x14ac:dyDescent="0.15">
      <c r="B279" s="62"/>
      <c r="C279" s="92"/>
      <c r="D279" s="91"/>
    </row>
    <row r="280" spans="2:4" x14ac:dyDescent="0.15">
      <c r="B280" s="62"/>
      <c r="C280" s="92"/>
      <c r="D280" s="91"/>
    </row>
    <row r="281" spans="2:4" x14ac:dyDescent="0.15">
      <c r="B281" s="62"/>
      <c r="C281" s="92"/>
      <c r="D281" s="91"/>
    </row>
    <row r="282" spans="2:4" x14ac:dyDescent="0.15">
      <c r="B282" s="62"/>
      <c r="C282" s="92"/>
      <c r="D282" s="91"/>
    </row>
    <row r="283" spans="2:4" x14ac:dyDescent="0.15">
      <c r="B283" s="62"/>
      <c r="C283" s="92"/>
      <c r="D283" s="91"/>
    </row>
    <row r="284" spans="2:4" x14ac:dyDescent="0.15">
      <c r="B284" s="62"/>
      <c r="C284" s="92"/>
      <c r="D284" s="91"/>
    </row>
    <row r="285" spans="2:4" x14ac:dyDescent="0.15">
      <c r="B285" s="62"/>
      <c r="C285" s="92"/>
      <c r="D285" s="91"/>
    </row>
    <row r="286" spans="2:4" x14ac:dyDescent="0.15">
      <c r="B286" s="62"/>
      <c r="C286" s="92"/>
      <c r="D286" s="91"/>
    </row>
    <row r="287" spans="2:4" x14ac:dyDescent="0.15">
      <c r="B287" s="62"/>
      <c r="C287" s="92"/>
      <c r="D287" s="91"/>
    </row>
    <row r="288" spans="2:4" x14ac:dyDescent="0.15">
      <c r="B288" s="62"/>
      <c r="C288" s="92"/>
      <c r="D288" s="91"/>
    </row>
    <row r="289" spans="2:4" x14ac:dyDescent="0.15">
      <c r="B289" s="62"/>
      <c r="C289" s="92"/>
      <c r="D289" s="91"/>
    </row>
    <row r="290" spans="2:4" x14ac:dyDescent="0.15">
      <c r="B290" s="62"/>
      <c r="C290" s="92"/>
      <c r="D290" s="91"/>
    </row>
    <row r="291" spans="2:4" x14ac:dyDescent="0.15">
      <c r="B291" s="62"/>
      <c r="C291" s="92"/>
      <c r="D291" s="91"/>
    </row>
    <row r="292" spans="2:4" x14ac:dyDescent="0.15">
      <c r="B292" s="62"/>
      <c r="C292" s="92"/>
      <c r="D292" s="91"/>
    </row>
    <row r="293" spans="2:4" x14ac:dyDescent="0.15">
      <c r="B293" s="62"/>
      <c r="C293" s="92"/>
      <c r="D293" s="91"/>
    </row>
    <row r="294" spans="2:4" x14ac:dyDescent="0.15">
      <c r="B294" s="62"/>
      <c r="C294" s="92"/>
      <c r="D294" s="91"/>
    </row>
    <row r="295" spans="2:4" x14ac:dyDescent="0.15">
      <c r="B295" s="62"/>
      <c r="C295" s="92"/>
      <c r="D295" s="91"/>
    </row>
    <row r="296" spans="2:4" x14ac:dyDescent="0.15">
      <c r="B296" s="62"/>
      <c r="C296" s="92"/>
      <c r="D296" s="91"/>
    </row>
    <row r="297" spans="2:4" x14ac:dyDescent="0.15">
      <c r="B297" s="62"/>
      <c r="C297" s="92"/>
      <c r="D297" s="91"/>
    </row>
    <row r="298" spans="2:4" x14ac:dyDescent="0.15">
      <c r="B298" s="62"/>
      <c r="C298" s="92"/>
      <c r="D298" s="91"/>
    </row>
    <row r="299" spans="2:4" x14ac:dyDescent="0.15">
      <c r="B299" s="62"/>
      <c r="C299" s="92"/>
      <c r="D299" s="91"/>
    </row>
    <row r="300" spans="2:4" x14ac:dyDescent="0.15">
      <c r="B300" s="62"/>
      <c r="C300" s="92"/>
      <c r="D300" s="91"/>
    </row>
    <row r="301" spans="2:4" x14ac:dyDescent="0.15">
      <c r="B301" s="62"/>
      <c r="C301" s="92"/>
      <c r="D301" s="91"/>
    </row>
    <row r="302" spans="2:4" x14ac:dyDescent="0.15">
      <c r="B302" s="62"/>
      <c r="C302" s="92"/>
      <c r="D302" s="91"/>
    </row>
    <row r="303" spans="2:4" x14ac:dyDescent="0.15">
      <c r="B303" s="62"/>
      <c r="C303" s="92"/>
      <c r="D303" s="91"/>
    </row>
    <row r="304" spans="2:4" x14ac:dyDescent="0.15">
      <c r="B304" s="62"/>
      <c r="C304" s="92"/>
      <c r="D304" s="91"/>
    </row>
    <row r="305" spans="2:4" x14ac:dyDescent="0.15">
      <c r="B305" s="62"/>
      <c r="C305" s="92"/>
      <c r="D305" s="91"/>
    </row>
    <row r="306" spans="2:4" x14ac:dyDescent="0.15">
      <c r="B306" s="62"/>
      <c r="C306" s="92"/>
      <c r="D306" s="91"/>
    </row>
    <row r="307" spans="2:4" x14ac:dyDescent="0.15">
      <c r="B307" s="62"/>
      <c r="C307" s="92"/>
      <c r="D307" s="91"/>
    </row>
    <row r="308" spans="2:4" x14ac:dyDescent="0.15">
      <c r="B308" s="62"/>
      <c r="C308" s="92"/>
      <c r="D308" s="91"/>
    </row>
    <row r="309" spans="2:4" x14ac:dyDescent="0.15">
      <c r="B309" s="62"/>
      <c r="C309" s="92"/>
      <c r="D309" s="91"/>
    </row>
    <row r="310" spans="2:4" x14ac:dyDescent="0.15">
      <c r="B310" s="62"/>
      <c r="C310" s="92"/>
      <c r="D310" s="91"/>
    </row>
    <row r="311" spans="2:4" x14ac:dyDescent="0.15">
      <c r="B311" s="62"/>
      <c r="C311" s="92"/>
      <c r="D311" s="91"/>
    </row>
    <row r="312" spans="2:4" x14ac:dyDescent="0.15">
      <c r="B312" s="62"/>
      <c r="C312" s="92"/>
      <c r="D312" s="91"/>
    </row>
    <row r="313" spans="2:4" x14ac:dyDescent="0.15">
      <c r="B313" s="62"/>
      <c r="C313" s="92"/>
      <c r="D313" s="91"/>
    </row>
    <row r="314" spans="2:4" x14ac:dyDescent="0.15">
      <c r="B314" s="62"/>
      <c r="C314" s="92"/>
      <c r="D314" s="91"/>
    </row>
    <row r="315" spans="2:4" x14ac:dyDescent="0.15">
      <c r="B315" s="62"/>
      <c r="C315" s="92"/>
      <c r="D315" s="91"/>
    </row>
    <row r="316" spans="2:4" x14ac:dyDescent="0.15">
      <c r="B316" s="62"/>
      <c r="C316" s="92"/>
      <c r="D316" s="91"/>
    </row>
    <row r="317" spans="2:4" x14ac:dyDescent="0.15">
      <c r="B317" s="62"/>
      <c r="C317" s="92"/>
      <c r="D317" s="91"/>
    </row>
    <row r="318" spans="2:4" x14ac:dyDescent="0.15">
      <c r="B318" s="62"/>
      <c r="C318" s="92"/>
      <c r="D318" s="91"/>
    </row>
    <row r="319" spans="2:4" x14ac:dyDescent="0.15">
      <c r="B319" s="62"/>
      <c r="C319" s="92"/>
      <c r="D319" s="91"/>
    </row>
    <row r="320" spans="2:4" x14ac:dyDescent="0.15">
      <c r="B320" s="62"/>
      <c r="C320" s="92"/>
      <c r="D320" s="91"/>
    </row>
    <row r="321" spans="2:4" x14ac:dyDescent="0.15">
      <c r="B321" s="62"/>
      <c r="C321" s="92"/>
      <c r="D321" s="91"/>
    </row>
    <row r="322" spans="2:4" x14ac:dyDescent="0.15">
      <c r="B322" s="62"/>
      <c r="C322" s="92"/>
      <c r="D322" s="91"/>
    </row>
    <row r="323" spans="2:4" x14ac:dyDescent="0.15">
      <c r="B323" s="62"/>
      <c r="C323" s="92"/>
      <c r="D323" s="91"/>
    </row>
    <row r="324" spans="2:4" x14ac:dyDescent="0.15">
      <c r="B324" s="62"/>
    </row>
  </sheetData>
  <mergeCells count="20">
    <mergeCell ref="A58:D59"/>
    <mergeCell ref="A41:A43"/>
    <mergeCell ref="A44:B44"/>
    <mergeCell ref="B47:B48"/>
    <mergeCell ref="C47:C48"/>
    <mergeCell ref="D47:D48"/>
    <mergeCell ref="A55:D57"/>
    <mergeCell ref="A7:A28"/>
    <mergeCell ref="A29:A32"/>
    <mergeCell ref="A34:B34"/>
    <mergeCell ref="B35:D37"/>
    <mergeCell ref="B39:B40"/>
    <mergeCell ref="C39:C40"/>
    <mergeCell ref="D39:D40"/>
    <mergeCell ref="A2:D2"/>
    <mergeCell ref="B3:C3"/>
    <mergeCell ref="A5:A6"/>
    <mergeCell ref="B5:B6"/>
    <mergeCell ref="C5:C6"/>
    <mergeCell ref="D5:D6"/>
  </mergeCells>
  <printOptions horizontalCentered="1"/>
  <pageMargins left="0.51181102362204722" right="0.51181102362204722" top="0.59055118110236227" bottom="0.59055118110236227" header="0.31496062992125984" footer="0.31496062992125984"/>
  <pageSetup scale="85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D5A9-E198-BC42-9A69-E0FDF776C5D3}">
  <dimension ref="A1:M30"/>
  <sheetViews>
    <sheetView workbookViewId="0">
      <selection activeCell="G2" sqref="G2:J28"/>
    </sheetView>
  </sheetViews>
  <sheetFormatPr baseColWidth="10" defaultRowHeight="16" x14ac:dyDescent="0.2"/>
  <cols>
    <col min="3" max="5" width="16.33203125" bestFit="1" customWidth="1"/>
    <col min="8" max="10" width="16.33203125" bestFit="1" customWidth="1"/>
    <col min="11" max="11" width="12" bestFit="1" customWidth="1"/>
    <col min="13" max="13" width="16.6640625" bestFit="1" customWidth="1"/>
  </cols>
  <sheetData>
    <row r="1" spans="1:13" ht="33" thickBot="1" x14ac:dyDescent="0.25">
      <c r="A1" s="30" t="s">
        <v>73</v>
      </c>
      <c r="B1" s="31" t="s">
        <v>74</v>
      </c>
      <c r="C1" s="32" t="s">
        <v>75</v>
      </c>
      <c r="D1" s="33" t="s">
        <v>76</v>
      </c>
      <c r="E1" s="34" t="s">
        <v>77</v>
      </c>
      <c r="F1" s="45" t="s">
        <v>73</v>
      </c>
      <c r="G1" s="45" t="s">
        <v>74</v>
      </c>
      <c r="H1" s="45" t="s">
        <v>78</v>
      </c>
      <c r="I1" s="45" t="s">
        <v>79</v>
      </c>
      <c r="J1" s="45" t="s">
        <v>80</v>
      </c>
    </row>
    <row r="2" spans="1:13" x14ac:dyDescent="0.2">
      <c r="A2" s="35" t="s">
        <v>34</v>
      </c>
      <c r="B2" s="36" t="s">
        <v>9</v>
      </c>
      <c r="C2" s="37">
        <v>63152375.119999997</v>
      </c>
      <c r="D2" s="38">
        <v>49589201.420000002</v>
      </c>
      <c r="E2" s="39">
        <v>112741576.54000001</v>
      </c>
      <c r="F2" s="46" t="s">
        <v>34</v>
      </c>
      <c r="G2" s="47" t="s">
        <v>9</v>
      </c>
      <c r="H2" s="48">
        <v>42161160.479999997</v>
      </c>
      <c r="I2" s="49">
        <v>49589201.420000002</v>
      </c>
      <c r="J2" s="50">
        <f>H2+I2</f>
        <v>91750361.900000006</v>
      </c>
      <c r="K2" t="b">
        <f>G2=B2</f>
        <v>1</v>
      </c>
      <c r="L2" s="1" t="str">
        <f t="shared" ref="L2:L28" si="0">B2</f>
        <v>AC</v>
      </c>
      <c r="M2" s="6">
        <f t="shared" ref="M2:M28" si="1">J2+E2</f>
        <v>204491938.44</v>
      </c>
    </row>
    <row r="3" spans="1:13" x14ac:dyDescent="0.2">
      <c r="A3" s="35" t="s">
        <v>35</v>
      </c>
      <c r="B3" s="36" t="s">
        <v>10</v>
      </c>
      <c r="C3" s="37">
        <v>39007753</v>
      </c>
      <c r="D3" s="38">
        <v>103092122.3</v>
      </c>
      <c r="E3" s="39">
        <v>142099875.30000001</v>
      </c>
      <c r="F3" s="51" t="s">
        <v>35</v>
      </c>
      <c r="G3" s="52" t="s">
        <v>10</v>
      </c>
      <c r="H3" s="48">
        <v>44324589.870356485</v>
      </c>
      <c r="I3" s="49">
        <v>103092122.3</v>
      </c>
      <c r="J3" s="50">
        <f t="shared" ref="J3:J28" si="2">H3+I3</f>
        <v>147416712.17035648</v>
      </c>
      <c r="K3" t="b">
        <f t="shared" ref="K3:K28" si="3">G3=B3</f>
        <v>1</v>
      </c>
      <c r="L3" s="1" t="str">
        <f t="shared" si="0"/>
        <v>AL</v>
      </c>
      <c r="M3" s="6">
        <f t="shared" si="1"/>
        <v>289516587.47035646</v>
      </c>
    </row>
    <row r="4" spans="1:13" x14ac:dyDescent="0.2">
      <c r="A4" s="35" t="s">
        <v>36</v>
      </c>
      <c r="B4" s="36" t="s">
        <v>11</v>
      </c>
      <c r="C4" s="37">
        <v>101389108.47</v>
      </c>
      <c r="D4" s="38">
        <v>156578546.96000001</v>
      </c>
      <c r="E4" s="39">
        <v>257967655.43000001</v>
      </c>
      <c r="F4" s="51" t="s">
        <v>36</v>
      </c>
      <c r="G4" s="52" t="s">
        <v>11</v>
      </c>
      <c r="H4" s="48">
        <v>63276977.1719089</v>
      </c>
      <c r="I4" s="49">
        <v>156578546.96000001</v>
      </c>
      <c r="J4" s="50">
        <f t="shared" si="2"/>
        <v>219855524.13190889</v>
      </c>
      <c r="K4" t="b">
        <f t="shared" si="3"/>
        <v>1</v>
      </c>
      <c r="L4" s="1" t="str">
        <f t="shared" si="0"/>
        <v>AM</v>
      </c>
      <c r="M4" s="6">
        <f t="shared" si="1"/>
        <v>477823179.5619089</v>
      </c>
    </row>
    <row r="5" spans="1:13" x14ac:dyDescent="0.2">
      <c r="A5" s="40" t="s">
        <v>37</v>
      </c>
      <c r="B5" s="36" t="s">
        <v>12</v>
      </c>
      <c r="C5" s="37">
        <v>93399024.310000002</v>
      </c>
      <c r="D5" s="38">
        <v>40148871.469999999</v>
      </c>
      <c r="E5" s="39">
        <v>133547895.78</v>
      </c>
      <c r="F5" s="53" t="s">
        <v>37</v>
      </c>
      <c r="G5" s="52" t="s">
        <v>12</v>
      </c>
      <c r="H5" s="48">
        <v>84052884.734778702</v>
      </c>
      <c r="I5" s="49">
        <v>40148871.469999999</v>
      </c>
      <c r="J5" s="50">
        <f t="shared" si="2"/>
        <v>124201756.2047787</v>
      </c>
      <c r="K5" t="b">
        <f t="shared" si="3"/>
        <v>1</v>
      </c>
      <c r="L5" s="1" t="str">
        <f t="shared" si="0"/>
        <v>AP</v>
      </c>
      <c r="M5" s="6">
        <f t="shared" si="1"/>
        <v>257749651.9847787</v>
      </c>
    </row>
    <row r="6" spans="1:13" x14ac:dyDescent="0.2">
      <c r="A6" s="35" t="s">
        <v>38</v>
      </c>
      <c r="B6" s="36" t="s">
        <v>13</v>
      </c>
      <c r="C6" s="37">
        <v>84239906.849999994</v>
      </c>
      <c r="D6" s="38">
        <v>417123319.20999998</v>
      </c>
      <c r="E6" s="39">
        <v>501363226.06</v>
      </c>
      <c r="F6" s="51" t="s">
        <v>38</v>
      </c>
      <c r="G6" s="52" t="s">
        <v>13</v>
      </c>
      <c r="H6" s="48">
        <v>87826822.449806973</v>
      </c>
      <c r="I6" s="49">
        <v>417123319.20999998</v>
      </c>
      <c r="J6" s="50">
        <f t="shared" si="2"/>
        <v>504950141.65980697</v>
      </c>
      <c r="K6" t="b">
        <f t="shared" si="3"/>
        <v>1</v>
      </c>
      <c r="L6" s="1" t="str">
        <f t="shared" si="0"/>
        <v>BA</v>
      </c>
      <c r="M6" s="6">
        <f t="shared" si="1"/>
        <v>1006313367.7198069</v>
      </c>
    </row>
    <row r="7" spans="1:13" x14ac:dyDescent="0.2">
      <c r="A7" s="40" t="s">
        <v>8</v>
      </c>
      <c r="B7" s="36" t="s">
        <v>7</v>
      </c>
      <c r="C7" s="37">
        <v>83947328.650000006</v>
      </c>
      <c r="D7" s="38">
        <v>229705335.72</v>
      </c>
      <c r="E7" s="39">
        <v>313652664.37</v>
      </c>
      <c r="F7" s="53" t="s">
        <v>8</v>
      </c>
      <c r="G7" s="52" t="s">
        <v>7</v>
      </c>
      <c r="H7" s="48">
        <v>75684101.677669674</v>
      </c>
      <c r="I7" s="49">
        <v>229705335.72</v>
      </c>
      <c r="J7" s="50">
        <f t="shared" si="2"/>
        <v>305389437.39766967</v>
      </c>
      <c r="K7" t="b">
        <f t="shared" si="3"/>
        <v>1</v>
      </c>
      <c r="L7" s="1" t="str">
        <f t="shared" si="0"/>
        <v>CE</v>
      </c>
      <c r="M7" s="6">
        <f t="shared" si="1"/>
        <v>619042101.76766968</v>
      </c>
    </row>
    <row r="8" spans="1:13" x14ac:dyDescent="0.2">
      <c r="A8" s="35" t="s">
        <v>39</v>
      </c>
      <c r="B8" s="36" t="s">
        <v>14</v>
      </c>
      <c r="C8" s="37">
        <v>40534627.909999996</v>
      </c>
      <c r="D8" s="38">
        <v>116654439.20999999</v>
      </c>
      <c r="E8" s="39">
        <v>157189067.12</v>
      </c>
      <c r="F8" s="51" t="s">
        <v>39</v>
      </c>
      <c r="G8" s="52" t="s">
        <v>14</v>
      </c>
      <c r="H8" s="48">
        <v>61402637.742197081</v>
      </c>
      <c r="I8" s="49">
        <v>116654439.20999999</v>
      </c>
      <c r="J8" s="50">
        <f t="shared" si="2"/>
        <v>178057076.95219707</v>
      </c>
      <c r="K8" t="b">
        <f t="shared" si="3"/>
        <v>1</v>
      </c>
      <c r="L8" s="1" t="str">
        <f t="shared" si="0"/>
        <v>DF</v>
      </c>
      <c r="M8" s="6">
        <f t="shared" si="1"/>
        <v>335246144.07219708</v>
      </c>
    </row>
    <row r="9" spans="1:13" x14ac:dyDescent="0.2">
      <c r="A9" s="40" t="s">
        <v>40</v>
      </c>
      <c r="B9" s="36" t="s">
        <v>15</v>
      </c>
      <c r="C9" s="37">
        <v>48175396.189999998</v>
      </c>
      <c r="D9" s="38">
        <v>178095330.44</v>
      </c>
      <c r="E9" s="39">
        <v>226270726.63</v>
      </c>
      <c r="F9" s="53" t="s">
        <v>40</v>
      </c>
      <c r="G9" s="52" t="s">
        <v>15</v>
      </c>
      <c r="H9" s="48">
        <v>51226992.587740138</v>
      </c>
      <c r="I9" s="49">
        <v>178095330.44</v>
      </c>
      <c r="J9" s="50">
        <f t="shared" si="2"/>
        <v>229322323.02774012</v>
      </c>
      <c r="K9" t="b">
        <f t="shared" si="3"/>
        <v>1</v>
      </c>
      <c r="L9" s="1" t="str">
        <f t="shared" si="0"/>
        <v>ES</v>
      </c>
      <c r="M9" s="6">
        <f t="shared" si="1"/>
        <v>455593049.65774012</v>
      </c>
    </row>
    <row r="10" spans="1:13" x14ac:dyDescent="0.2">
      <c r="A10" s="40" t="s">
        <v>41</v>
      </c>
      <c r="B10" s="36" t="s">
        <v>16</v>
      </c>
      <c r="C10" s="37">
        <v>39137776.329999998</v>
      </c>
      <c r="D10" s="38">
        <v>285644397.87</v>
      </c>
      <c r="E10" s="39">
        <v>324782174.19999999</v>
      </c>
      <c r="F10" s="53" t="s">
        <v>41</v>
      </c>
      <c r="G10" s="52" t="s">
        <v>16</v>
      </c>
      <c r="H10" s="48">
        <v>45008578.710645854</v>
      </c>
      <c r="I10" s="49">
        <v>285644397.87</v>
      </c>
      <c r="J10" s="50">
        <f t="shared" si="2"/>
        <v>330652976.58064586</v>
      </c>
      <c r="K10" t="b">
        <f t="shared" si="3"/>
        <v>1</v>
      </c>
      <c r="L10" s="1" t="str">
        <f t="shared" si="0"/>
        <v>GO</v>
      </c>
      <c r="M10" s="6">
        <f t="shared" si="1"/>
        <v>655435150.78064585</v>
      </c>
    </row>
    <row r="11" spans="1:13" x14ac:dyDescent="0.2">
      <c r="A11" s="40" t="s">
        <v>42</v>
      </c>
      <c r="B11" s="36" t="s">
        <v>17</v>
      </c>
      <c r="C11" s="37">
        <v>71940049.810000002</v>
      </c>
      <c r="D11" s="38">
        <v>182992774.71000001</v>
      </c>
      <c r="E11" s="39">
        <v>254932824.52000001</v>
      </c>
      <c r="F11" s="53" t="s">
        <v>42</v>
      </c>
      <c r="G11" s="52" t="s">
        <v>17</v>
      </c>
      <c r="H11" s="48">
        <v>64357413.037184939</v>
      </c>
      <c r="I11" s="49">
        <v>182992774.71000001</v>
      </c>
      <c r="J11" s="50">
        <f t="shared" si="2"/>
        <v>247350187.74718493</v>
      </c>
      <c r="K11" t="b">
        <f t="shared" si="3"/>
        <v>1</v>
      </c>
      <c r="L11" s="1" t="str">
        <f t="shared" si="0"/>
        <v>MA</v>
      </c>
      <c r="M11" s="6">
        <f t="shared" si="1"/>
        <v>502283012.26718497</v>
      </c>
    </row>
    <row r="12" spans="1:13" x14ac:dyDescent="0.2">
      <c r="A12" s="35" t="s">
        <v>43</v>
      </c>
      <c r="B12" s="36" t="s">
        <v>18</v>
      </c>
      <c r="C12" s="37">
        <v>109562888.23</v>
      </c>
      <c r="D12" s="38">
        <v>748598032.67999995</v>
      </c>
      <c r="E12" s="39">
        <v>858160920.90999997</v>
      </c>
      <c r="F12" s="51" t="s">
        <v>43</v>
      </c>
      <c r="G12" s="52" t="s">
        <v>18</v>
      </c>
      <c r="H12" s="48">
        <v>112125275.22820337</v>
      </c>
      <c r="I12" s="49">
        <v>748598032.67999995</v>
      </c>
      <c r="J12" s="50">
        <f t="shared" si="2"/>
        <v>860723307.90820336</v>
      </c>
      <c r="K12" t="b">
        <f t="shared" si="3"/>
        <v>1</v>
      </c>
      <c r="L12" s="1" t="str">
        <f t="shared" si="0"/>
        <v>MG</v>
      </c>
      <c r="M12" s="6">
        <f t="shared" si="1"/>
        <v>1718884228.8182034</v>
      </c>
    </row>
    <row r="13" spans="1:13" x14ac:dyDescent="0.2">
      <c r="A13" s="40" t="s">
        <v>44</v>
      </c>
      <c r="B13" s="36" t="s">
        <v>19</v>
      </c>
      <c r="C13" s="37">
        <v>18085294.609999999</v>
      </c>
      <c r="D13" s="38">
        <v>155427595.25999999</v>
      </c>
      <c r="E13" s="39">
        <v>173512889.87</v>
      </c>
      <c r="F13" s="53" t="s">
        <v>44</v>
      </c>
      <c r="G13" s="52" t="s">
        <v>19</v>
      </c>
      <c r="H13" s="48">
        <v>22455500.0795037</v>
      </c>
      <c r="I13" s="49">
        <v>155427595.25999999</v>
      </c>
      <c r="J13" s="50">
        <f t="shared" si="2"/>
        <v>177883095.33950371</v>
      </c>
      <c r="K13" t="b">
        <f t="shared" si="3"/>
        <v>1</v>
      </c>
      <c r="L13" s="1" t="str">
        <f t="shared" si="0"/>
        <v>MS</v>
      </c>
      <c r="M13" s="6">
        <f t="shared" si="1"/>
        <v>351395985.20950371</v>
      </c>
    </row>
    <row r="14" spans="1:13" x14ac:dyDescent="0.2">
      <c r="A14" s="35" t="s">
        <v>45</v>
      </c>
      <c r="B14" s="36" t="s">
        <v>20</v>
      </c>
      <c r="C14" s="37">
        <v>22590863.399999999</v>
      </c>
      <c r="D14" s="38">
        <v>336510152.56</v>
      </c>
      <c r="E14" s="39">
        <v>359101015.95999998</v>
      </c>
      <c r="F14" s="51" t="s">
        <v>45</v>
      </c>
      <c r="G14" s="52" t="s">
        <v>20</v>
      </c>
      <c r="H14" s="48">
        <v>31740409.118535101</v>
      </c>
      <c r="I14" s="49">
        <v>336510152.56</v>
      </c>
      <c r="J14" s="50">
        <f t="shared" si="2"/>
        <v>368250561.6785351</v>
      </c>
      <c r="K14" t="b">
        <f t="shared" si="3"/>
        <v>1</v>
      </c>
      <c r="L14" s="1" t="str">
        <f t="shared" si="0"/>
        <v>MT</v>
      </c>
      <c r="M14" s="6">
        <f t="shared" si="1"/>
        <v>727351577.63853502</v>
      </c>
    </row>
    <row r="15" spans="1:13" x14ac:dyDescent="0.2">
      <c r="A15" s="40" t="s">
        <v>46</v>
      </c>
      <c r="B15" s="36" t="s">
        <v>21</v>
      </c>
      <c r="C15" s="37">
        <v>79221572.519999996</v>
      </c>
      <c r="D15" s="38">
        <v>274020951.75</v>
      </c>
      <c r="E15" s="39">
        <v>353242524.26999998</v>
      </c>
      <c r="F15" s="53" t="s">
        <v>46</v>
      </c>
      <c r="G15" s="52" t="s">
        <v>21</v>
      </c>
      <c r="H15" s="48">
        <v>73073369.958820671</v>
      </c>
      <c r="I15" s="49">
        <v>274020951.75</v>
      </c>
      <c r="J15" s="50">
        <f t="shared" si="2"/>
        <v>347094321.7088207</v>
      </c>
      <c r="K15" t="b">
        <f t="shared" si="3"/>
        <v>1</v>
      </c>
      <c r="L15" s="1" t="str">
        <f t="shared" si="0"/>
        <v>PA</v>
      </c>
      <c r="M15" s="6">
        <f t="shared" si="1"/>
        <v>700336845.97882068</v>
      </c>
    </row>
    <row r="16" spans="1:13" x14ac:dyDescent="0.2">
      <c r="A16" s="40" t="s">
        <v>47</v>
      </c>
      <c r="B16" s="36" t="s">
        <v>22</v>
      </c>
      <c r="C16" s="37">
        <v>45702684.560000002</v>
      </c>
      <c r="D16" s="38">
        <v>112026127.67</v>
      </c>
      <c r="E16" s="39">
        <v>157728812.22999999</v>
      </c>
      <c r="F16" s="53" t="s">
        <v>47</v>
      </c>
      <c r="G16" s="52" t="s">
        <v>22</v>
      </c>
      <c r="H16" s="48">
        <v>50471364.620777205</v>
      </c>
      <c r="I16" s="49">
        <v>112026127.67</v>
      </c>
      <c r="J16" s="50">
        <f t="shared" si="2"/>
        <v>162497492.29077721</v>
      </c>
      <c r="K16" t="b">
        <f t="shared" si="3"/>
        <v>1</v>
      </c>
      <c r="L16" s="1" t="str">
        <f t="shared" si="0"/>
        <v>PB</v>
      </c>
      <c r="M16" s="6">
        <f t="shared" si="1"/>
        <v>320226304.52077723</v>
      </c>
    </row>
    <row r="17" spans="1:13" x14ac:dyDescent="0.2">
      <c r="A17" s="35" t="s">
        <v>48</v>
      </c>
      <c r="B17" s="36" t="s">
        <v>23</v>
      </c>
      <c r="C17" s="37">
        <v>77485594.819999993</v>
      </c>
      <c r="D17" s="38">
        <v>269394441.07999998</v>
      </c>
      <c r="E17" s="39">
        <v>346880035.89999998</v>
      </c>
      <c r="F17" s="51" t="s">
        <v>48</v>
      </c>
      <c r="G17" s="52" t="s">
        <v>23</v>
      </c>
      <c r="H17" s="48">
        <v>63140281.943290606</v>
      </c>
      <c r="I17" s="49">
        <v>269394441.07999998</v>
      </c>
      <c r="J17" s="50">
        <f t="shared" si="2"/>
        <v>332534723.02329057</v>
      </c>
      <c r="K17" t="b">
        <f t="shared" si="3"/>
        <v>1</v>
      </c>
      <c r="L17" s="1" t="str">
        <f t="shared" si="0"/>
        <v>PE</v>
      </c>
      <c r="M17" s="6">
        <f t="shared" si="1"/>
        <v>679414758.92329049</v>
      </c>
    </row>
    <row r="18" spans="1:13" x14ac:dyDescent="0.2">
      <c r="A18" s="40" t="s">
        <v>49</v>
      </c>
      <c r="B18" s="36" t="s">
        <v>24</v>
      </c>
      <c r="C18" s="37">
        <v>28344368.390000001</v>
      </c>
      <c r="D18" s="38">
        <v>100202008.37</v>
      </c>
      <c r="E18" s="39">
        <v>128546376.76000001</v>
      </c>
      <c r="F18" s="53" t="s">
        <v>49</v>
      </c>
      <c r="G18" s="52" t="s">
        <v>24</v>
      </c>
      <c r="H18" s="48">
        <v>35087536.66965948</v>
      </c>
      <c r="I18" s="49">
        <v>100202008.37</v>
      </c>
      <c r="J18" s="50">
        <f t="shared" si="2"/>
        <v>135289545.0396595</v>
      </c>
      <c r="K18" t="b">
        <f t="shared" si="3"/>
        <v>1</v>
      </c>
      <c r="L18" s="1" t="str">
        <f t="shared" si="0"/>
        <v>PI</v>
      </c>
      <c r="M18" s="6">
        <f t="shared" si="1"/>
        <v>263835921.79965949</v>
      </c>
    </row>
    <row r="19" spans="1:13" x14ac:dyDescent="0.2">
      <c r="A19" s="40" t="s">
        <v>50</v>
      </c>
      <c r="B19" s="36" t="s">
        <v>25</v>
      </c>
      <c r="C19" s="37">
        <v>60349214.340000004</v>
      </c>
      <c r="D19" s="38">
        <v>429263665.25999999</v>
      </c>
      <c r="E19" s="39">
        <v>489612879.60000002</v>
      </c>
      <c r="F19" s="53" t="s">
        <v>50</v>
      </c>
      <c r="G19" s="52" t="s">
        <v>25</v>
      </c>
      <c r="H19" s="48">
        <v>63744746.615736574</v>
      </c>
      <c r="I19" s="49">
        <v>429263665.25999999</v>
      </c>
      <c r="J19" s="50">
        <f t="shared" si="2"/>
        <v>493008411.87573659</v>
      </c>
      <c r="K19" t="b">
        <f t="shared" si="3"/>
        <v>1</v>
      </c>
      <c r="L19" s="1" t="str">
        <f t="shared" si="0"/>
        <v>PR</v>
      </c>
      <c r="M19" s="6">
        <f t="shared" si="1"/>
        <v>982621291.47573662</v>
      </c>
    </row>
    <row r="20" spans="1:13" x14ac:dyDescent="0.2">
      <c r="A20" s="40" t="s">
        <v>51</v>
      </c>
      <c r="B20" s="36" t="s">
        <v>26</v>
      </c>
      <c r="C20" s="37">
        <v>110317671.90000001</v>
      </c>
      <c r="D20" s="38">
        <v>502055930.94</v>
      </c>
      <c r="E20" s="39">
        <v>612373602.84000003</v>
      </c>
      <c r="F20" s="53" t="s">
        <v>51</v>
      </c>
      <c r="G20" s="52" t="s">
        <v>26</v>
      </c>
      <c r="H20" s="48">
        <v>102281386.80918404</v>
      </c>
      <c r="I20" s="49">
        <v>502055930.94</v>
      </c>
      <c r="J20" s="50">
        <f t="shared" si="2"/>
        <v>604337317.74918401</v>
      </c>
      <c r="K20" t="b">
        <f t="shared" si="3"/>
        <v>1</v>
      </c>
      <c r="L20" s="1" t="str">
        <f t="shared" si="0"/>
        <v>RJ</v>
      </c>
      <c r="M20" s="6">
        <f t="shared" si="1"/>
        <v>1216710920.589184</v>
      </c>
    </row>
    <row r="21" spans="1:13" x14ac:dyDescent="0.2">
      <c r="A21" s="40" t="s">
        <v>52</v>
      </c>
      <c r="B21" s="36" t="s">
        <v>27</v>
      </c>
      <c r="C21" s="37">
        <v>32370333.859999999</v>
      </c>
      <c r="D21" s="38">
        <v>110563997.73999999</v>
      </c>
      <c r="E21" s="39">
        <v>142934331.59999999</v>
      </c>
      <c r="F21" s="53" t="s">
        <v>52</v>
      </c>
      <c r="G21" s="52" t="s">
        <v>27</v>
      </c>
      <c r="H21" s="48">
        <v>40285250.908462733</v>
      </c>
      <c r="I21" s="49">
        <v>110563997.73999999</v>
      </c>
      <c r="J21" s="50">
        <f t="shared" si="2"/>
        <v>150849248.64846271</v>
      </c>
      <c r="K21" t="b">
        <f t="shared" si="3"/>
        <v>1</v>
      </c>
      <c r="L21" s="1" t="str">
        <f t="shared" si="0"/>
        <v>RN</v>
      </c>
      <c r="M21" s="6">
        <f t="shared" si="1"/>
        <v>293783580.24846268</v>
      </c>
    </row>
    <row r="22" spans="1:13" x14ac:dyDescent="0.2">
      <c r="A22" s="40" t="s">
        <v>53</v>
      </c>
      <c r="B22" s="36" t="s">
        <v>28</v>
      </c>
      <c r="C22" s="37">
        <v>31009025.57</v>
      </c>
      <c r="D22" s="38">
        <v>83800696.640000001</v>
      </c>
      <c r="E22" s="39">
        <v>114809722.20999999</v>
      </c>
      <c r="F22" s="53" t="s">
        <v>53</v>
      </c>
      <c r="G22" s="52" t="s">
        <v>28</v>
      </c>
      <c r="H22" s="48">
        <v>39680949.856044881</v>
      </c>
      <c r="I22" s="49">
        <v>83800696.640000001</v>
      </c>
      <c r="J22" s="50">
        <f t="shared" si="2"/>
        <v>123481646.49604487</v>
      </c>
      <c r="K22" t="b">
        <f t="shared" si="3"/>
        <v>1</v>
      </c>
      <c r="L22" s="1" t="str">
        <f t="shared" si="0"/>
        <v>RO</v>
      </c>
      <c r="M22" s="6">
        <f t="shared" si="1"/>
        <v>238291368.70604485</v>
      </c>
    </row>
    <row r="23" spans="1:13" x14ac:dyDescent="0.2">
      <c r="A23" s="35" t="s">
        <v>54</v>
      </c>
      <c r="B23" s="36" t="s">
        <v>29</v>
      </c>
      <c r="C23" s="37">
        <v>48219309.909999996</v>
      </c>
      <c r="D23" s="38">
        <v>36800762.600000001</v>
      </c>
      <c r="E23" s="39">
        <v>85020072.510000005</v>
      </c>
      <c r="F23" s="51" t="s">
        <v>54</v>
      </c>
      <c r="G23" s="52" t="s">
        <v>29</v>
      </c>
      <c r="H23" s="48">
        <v>72489143.759061918</v>
      </c>
      <c r="I23" s="49">
        <v>36800762.600000001</v>
      </c>
      <c r="J23" s="50">
        <f t="shared" si="2"/>
        <v>109289906.35906193</v>
      </c>
      <c r="K23" t="b">
        <f t="shared" si="3"/>
        <v>1</v>
      </c>
      <c r="L23" s="1" t="str">
        <f t="shared" si="0"/>
        <v>RR</v>
      </c>
      <c r="M23" s="6">
        <f t="shared" si="1"/>
        <v>194309978.86906195</v>
      </c>
    </row>
    <row r="24" spans="1:13" x14ac:dyDescent="0.2">
      <c r="A24" s="40" t="s">
        <v>55</v>
      </c>
      <c r="B24" s="36" t="s">
        <v>30</v>
      </c>
      <c r="C24" s="37">
        <v>63544313.590000004</v>
      </c>
      <c r="D24" s="38">
        <v>486344265.55000001</v>
      </c>
      <c r="E24" s="39">
        <v>549888579.13999999</v>
      </c>
      <c r="F24" s="53" t="s">
        <v>55</v>
      </c>
      <c r="G24" s="52" t="s">
        <v>30</v>
      </c>
      <c r="H24" s="48">
        <v>63467105.009942576</v>
      </c>
      <c r="I24" s="49">
        <v>486344265.55000001</v>
      </c>
      <c r="J24" s="50">
        <f t="shared" si="2"/>
        <v>549811370.5599426</v>
      </c>
      <c r="K24" t="b">
        <f t="shared" si="3"/>
        <v>1</v>
      </c>
      <c r="L24" s="1" t="str">
        <f t="shared" si="0"/>
        <v>RS</v>
      </c>
      <c r="M24" s="6">
        <f t="shared" si="1"/>
        <v>1099699949.6999426</v>
      </c>
    </row>
    <row r="25" spans="1:13" x14ac:dyDescent="0.2">
      <c r="A25" s="35" t="s">
        <v>56</v>
      </c>
      <c r="B25" s="36" t="s">
        <v>31</v>
      </c>
      <c r="C25" s="37">
        <v>46132567.280000001</v>
      </c>
      <c r="D25" s="38">
        <v>287772620.97000003</v>
      </c>
      <c r="E25" s="39">
        <v>333905188.25</v>
      </c>
      <c r="F25" s="51" t="s">
        <v>56</v>
      </c>
      <c r="G25" s="52" t="s">
        <v>31</v>
      </c>
      <c r="H25" s="48">
        <v>46612336.496857591</v>
      </c>
      <c r="I25" s="49">
        <v>287772620.97000003</v>
      </c>
      <c r="J25" s="50">
        <f t="shared" si="2"/>
        <v>334384957.46685761</v>
      </c>
      <c r="K25" t="b">
        <f t="shared" si="3"/>
        <v>1</v>
      </c>
      <c r="L25" s="1" t="str">
        <f t="shared" si="0"/>
        <v>SC</v>
      </c>
      <c r="M25" s="6">
        <f t="shared" si="1"/>
        <v>668290145.71685767</v>
      </c>
    </row>
    <row r="26" spans="1:13" x14ac:dyDescent="0.2">
      <c r="A26" s="35" t="s">
        <v>57</v>
      </c>
      <c r="B26" s="36" t="s">
        <v>32</v>
      </c>
      <c r="C26" s="37">
        <v>36260428.399999999</v>
      </c>
      <c r="D26" s="38">
        <v>78387437.989999995</v>
      </c>
      <c r="E26" s="39">
        <v>114647866.39</v>
      </c>
      <c r="F26" s="51" t="s">
        <v>57</v>
      </c>
      <c r="G26" s="52" t="s">
        <v>32</v>
      </c>
      <c r="H26" s="48">
        <v>42160209.829761744</v>
      </c>
      <c r="I26" s="49">
        <v>78387437.989999995</v>
      </c>
      <c r="J26" s="50">
        <f t="shared" si="2"/>
        <v>120547647.81976174</v>
      </c>
      <c r="K26" t="b">
        <f t="shared" si="3"/>
        <v>1</v>
      </c>
      <c r="L26" s="1" t="str">
        <f t="shared" si="0"/>
        <v>SE</v>
      </c>
      <c r="M26" s="6">
        <f t="shared" si="1"/>
        <v>235195514.20976174</v>
      </c>
    </row>
    <row r="27" spans="1:13" x14ac:dyDescent="0.2">
      <c r="A27" s="40" t="s">
        <v>3</v>
      </c>
      <c r="B27" s="36" t="s">
        <v>2</v>
      </c>
      <c r="C27" s="37">
        <v>248751229.31999999</v>
      </c>
      <c r="D27" s="38">
        <v>1654077754.46</v>
      </c>
      <c r="E27" s="39">
        <v>1902828983.78</v>
      </c>
      <c r="F27" s="53" t="s">
        <v>3</v>
      </c>
      <c r="G27" s="52" t="s">
        <v>2</v>
      </c>
      <c r="H27" s="48">
        <v>245578971.80405664</v>
      </c>
      <c r="I27" s="49">
        <v>1654077754.46</v>
      </c>
      <c r="J27" s="50">
        <f t="shared" si="2"/>
        <v>1899656726.2640567</v>
      </c>
      <c r="K27" t="b">
        <f t="shared" si="3"/>
        <v>1</v>
      </c>
      <c r="L27" s="1" t="str">
        <f t="shared" si="0"/>
        <v>SP</v>
      </c>
      <c r="M27" s="6">
        <f t="shared" si="1"/>
        <v>3802485710.0440569</v>
      </c>
    </row>
    <row r="28" spans="1:13" ht="17" thickBot="1" x14ac:dyDescent="0.25">
      <c r="A28" s="35" t="s">
        <v>58</v>
      </c>
      <c r="B28" s="36" t="s">
        <v>33</v>
      </c>
      <c r="C28" s="37">
        <v>27129292.66</v>
      </c>
      <c r="D28" s="38">
        <v>75129219.170000002</v>
      </c>
      <c r="E28" s="39">
        <v>102258511.83</v>
      </c>
      <c r="F28" s="51" t="s">
        <v>58</v>
      </c>
      <c r="G28" s="52" t="s">
        <v>33</v>
      </c>
      <c r="H28" s="48">
        <v>26284002.826405026</v>
      </c>
      <c r="I28" s="49">
        <v>75129219.170000002</v>
      </c>
      <c r="J28" s="50">
        <f t="shared" si="2"/>
        <v>101413221.99640504</v>
      </c>
      <c r="K28" t="b">
        <f t="shared" si="3"/>
        <v>1</v>
      </c>
      <c r="L28" s="1" t="str">
        <f t="shared" si="0"/>
        <v>TO</v>
      </c>
      <c r="M28" s="6">
        <f t="shared" si="1"/>
        <v>203671733.82640505</v>
      </c>
    </row>
    <row r="29" spans="1:13" x14ac:dyDescent="0.2">
      <c r="A29" s="41"/>
      <c r="B29" s="41"/>
      <c r="C29" s="42">
        <v>1750000000</v>
      </c>
      <c r="D29" s="43">
        <v>7500000000</v>
      </c>
      <c r="E29" s="44">
        <v>9250000000</v>
      </c>
      <c r="F29" s="54"/>
      <c r="G29" s="54"/>
      <c r="H29" s="55">
        <f>SUM(H2:H28)</f>
        <v>1749999999.9965925</v>
      </c>
      <c r="I29" s="55">
        <f t="shared" ref="I29:J29" si="4">SUM(I2:I28)</f>
        <v>7500000000</v>
      </c>
      <c r="J29" s="55">
        <f t="shared" si="4"/>
        <v>9249999999.9965916</v>
      </c>
      <c r="L29" s="1"/>
      <c r="M29" s="6" t="b">
        <f>SUM(M2:M28)=(J29+E29)</f>
        <v>1</v>
      </c>
    </row>
    <row r="30" spans="1:13" x14ac:dyDescent="0.2">
      <c r="M30" s="6" t="b">
        <f>SUM(M2:M28)=Compilado!D29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1BC1-5562-BA4F-A46A-EC7FD19E64B8}">
  <dimension ref="A1:H29"/>
  <sheetViews>
    <sheetView workbookViewId="0">
      <selection activeCell="B5" sqref="B5"/>
    </sheetView>
  </sheetViews>
  <sheetFormatPr baseColWidth="10" defaultRowHeight="16" x14ac:dyDescent="0.2"/>
  <cols>
    <col min="5" max="5" width="11.1640625" bestFit="1" customWidth="1"/>
    <col min="7" max="8" width="16.6640625" bestFit="1" customWidth="1"/>
  </cols>
  <sheetData>
    <row r="1" spans="1:8" x14ac:dyDescent="0.2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</row>
    <row r="2" spans="1:8" x14ac:dyDescent="0.2">
      <c r="A2" s="7" t="s">
        <v>9</v>
      </c>
      <c r="B2">
        <v>0</v>
      </c>
      <c r="C2">
        <v>0</v>
      </c>
      <c r="D2">
        <v>0</v>
      </c>
      <c r="E2">
        <v>0</v>
      </c>
      <c r="F2">
        <v>0</v>
      </c>
      <c r="G2" s="4">
        <f>VLOOKUP(A2,'LC173 Estados'!$B$2:$E$28,4,0)</f>
        <v>112741576.54000001</v>
      </c>
      <c r="H2" s="4">
        <f>VLOOKUP(A2,'LC173 Estados'!$G$2:$J$28,4,0)</f>
        <v>91750361.900000006</v>
      </c>
    </row>
    <row r="3" spans="1:8" x14ac:dyDescent="0.2">
      <c r="A3" s="7" t="s">
        <v>10</v>
      </c>
      <c r="B3">
        <v>0</v>
      </c>
      <c r="C3">
        <v>0</v>
      </c>
      <c r="D3">
        <v>0</v>
      </c>
      <c r="E3">
        <v>0</v>
      </c>
      <c r="F3">
        <v>0</v>
      </c>
      <c r="G3" s="4">
        <f>VLOOKUP(A3,'LC173 Estados'!$B$2:$E$28,4,0)</f>
        <v>142099875.30000001</v>
      </c>
      <c r="H3" s="4">
        <f>VLOOKUP(A3,'LC173 Estados'!$G$2:$J$28,4,0)</f>
        <v>147416712.17035648</v>
      </c>
    </row>
    <row r="4" spans="1:8" x14ac:dyDescent="0.2">
      <c r="A4" s="7" t="s">
        <v>11</v>
      </c>
      <c r="B4">
        <v>0</v>
      </c>
      <c r="C4">
        <v>0</v>
      </c>
      <c r="D4">
        <v>0</v>
      </c>
      <c r="E4">
        <v>0</v>
      </c>
      <c r="F4">
        <v>0</v>
      </c>
      <c r="G4" s="4">
        <f>VLOOKUP(A4,'LC173 Estados'!$B$2:$E$28,4,0)</f>
        <v>257967655.43000001</v>
      </c>
      <c r="H4" s="4">
        <f>VLOOKUP(A4,'LC173 Estados'!$G$2:$J$28,4,0)</f>
        <v>219855524.13190889</v>
      </c>
    </row>
    <row r="5" spans="1:8" x14ac:dyDescent="0.2">
      <c r="A5" s="7" t="s">
        <v>12</v>
      </c>
      <c r="B5">
        <v>0</v>
      </c>
      <c r="C5">
        <v>0</v>
      </c>
      <c r="D5">
        <v>0</v>
      </c>
      <c r="E5">
        <v>0</v>
      </c>
      <c r="F5">
        <v>0</v>
      </c>
      <c r="G5" s="4">
        <f>VLOOKUP(A5,'LC173 Estados'!$B$2:$E$28,4,0)</f>
        <v>133547895.78</v>
      </c>
      <c r="H5" s="4">
        <f>VLOOKUP(A5,'LC173 Estados'!$G$2:$J$28,4,0)</f>
        <v>124201756.2047787</v>
      </c>
    </row>
    <row r="6" spans="1:8" x14ac:dyDescent="0.2">
      <c r="A6" s="7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4">
        <f>VLOOKUP(A6,'LC173 Estados'!$B$2:$E$28,4,0)</f>
        <v>501363226.06</v>
      </c>
      <c r="H6" s="4">
        <f>VLOOKUP(A6,'LC173 Estados'!$G$2:$J$28,4,0)</f>
        <v>504950141.65980697</v>
      </c>
    </row>
    <row r="7" spans="1:8" x14ac:dyDescent="0.2">
      <c r="A7" s="7" t="s">
        <v>7</v>
      </c>
      <c r="B7">
        <v>0</v>
      </c>
      <c r="C7">
        <v>0</v>
      </c>
      <c r="D7">
        <v>0</v>
      </c>
      <c r="E7">
        <v>0</v>
      </c>
      <c r="F7">
        <v>0</v>
      </c>
      <c r="G7" s="4">
        <f>VLOOKUP(A7,'LC173 Estados'!$B$2:$E$28,4,0)</f>
        <v>313652664.37</v>
      </c>
      <c r="H7" s="4">
        <f>VLOOKUP(A7,'LC173 Estados'!$G$2:$J$28,4,0)</f>
        <v>305389437.39766967</v>
      </c>
    </row>
    <row r="8" spans="1:8" x14ac:dyDescent="0.2">
      <c r="A8" s="7" t="s">
        <v>14</v>
      </c>
      <c r="B8">
        <v>0</v>
      </c>
      <c r="C8">
        <v>0</v>
      </c>
      <c r="D8">
        <v>0</v>
      </c>
      <c r="E8">
        <v>0</v>
      </c>
      <c r="F8">
        <v>0</v>
      </c>
      <c r="G8" s="4">
        <f>VLOOKUP(A8,'LC173 Estados'!$B$2:$E$28,4,0)</f>
        <v>157189067.12</v>
      </c>
      <c r="H8" s="4">
        <f>VLOOKUP(A8,'LC173 Estados'!$G$2:$J$28,4,0)</f>
        <v>178057076.95219707</v>
      </c>
    </row>
    <row r="9" spans="1:8" x14ac:dyDescent="0.2">
      <c r="A9" s="7" t="s">
        <v>15</v>
      </c>
      <c r="B9">
        <v>0</v>
      </c>
      <c r="C9">
        <v>0</v>
      </c>
      <c r="D9">
        <v>0</v>
      </c>
      <c r="E9">
        <v>0</v>
      </c>
      <c r="F9">
        <v>0</v>
      </c>
      <c r="G9" s="4">
        <f>VLOOKUP(A9,'LC173 Estados'!$B$2:$E$28,4,0)</f>
        <v>226270726.63</v>
      </c>
      <c r="H9" s="4">
        <f>VLOOKUP(A9,'LC173 Estados'!$G$2:$J$28,4,0)</f>
        <v>229322323.02774012</v>
      </c>
    </row>
    <row r="10" spans="1:8" x14ac:dyDescent="0.2">
      <c r="A10" s="7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 s="4">
        <f>VLOOKUP(A10,'LC173 Estados'!$B$2:$E$28,4,0)</f>
        <v>324782174.19999999</v>
      </c>
      <c r="H10" s="4">
        <f>VLOOKUP(A10,'LC173 Estados'!$G$2:$J$28,4,0)</f>
        <v>330652976.58064586</v>
      </c>
    </row>
    <row r="11" spans="1:8" x14ac:dyDescent="0.2">
      <c r="A11" s="7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 s="4">
        <f>VLOOKUP(A11,'LC173 Estados'!$B$2:$E$28,4,0)</f>
        <v>254932824.52000001</v>
      </c>
      <c r="H11" s="4">
        <f>VLOOKUP(A11,'LC173 Estados'!$G$2:$J$28,4,0)</f>
        <v>247350187.74718493</v>
      </c>
    </row>
    <row r="12" spans="1:8" x14ac:dyDescent="0.2">
      <c r="A12" s="7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 s="4">
        <f>VLOOKUP(A12,'LC173 Estados'!$B$2:$E$28,4,0)</f>
        <v>858160920.90999997</v>
      </c>
      <c r="H12" s="4">
        <f>VLOOKUP(A12,'LC173 Estados'!$G$2:$J$28,4,0)</f>
        <v>860723307.90820336</v>
      </c>
    </row>
    <row r="13" spans="1:8" x14ac:dyDescent="0.2">
      <c r="A13" s="7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 s="4">
        <f>VLOOKUP(A13,'LC173 Estados'!$B$2:$E$28,4,0)</f>
        <v>173512889.87</v>
      </c>
      <c r="H13" s="4">
        <f>VLOOKUP(A13,'LC173 Estados'!$G$2:$J$28,4,0)</f>
        <v>177883095.33950371</v>
      </c>
    </row>
    <row r="14" spans="1:8" x14ac:dyDescent="0.2">
      <c r="A14" s="7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 s="4">
        <f>VLOOKUP(A14,'LC173 Estados'!$B$2:$E$28,4,0)</f>
        <v>359101015.95999998</v>
      </c>
      <c r="H14" s="4">
        <f>VLOOKUP(A14,'LC173 Estados'!$G$2:$J$28,4,0)</f>
        <v>368250561.6785351</v>
      </c>
    </row>
    <row r="15" spans="1:8" x14ac:dyDescent="0.2">
      <c r="A15" s="7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 s="4">
        <f>VLOOKUP(A15,'LC173 Estados'!$B$2:$E$28,4,0)</f>
        <v>353242524.26999998</v>
      </c>
      <c r="H15" s="4">
        <f>VLOOKUP(A15,'LC173 Estados'!$G$2:$J$28,4,0)</f>
        <v>347094321.7088207</v>
      </c>
    </row>
    <row r="16" spans="1:8" x14ac:dyDescent="0.2">
      <c r="A16" s="7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 s="4">
        <f>VLOOKUP(A16,'LC173 Estados'!$B$2:$E$28,4,0)</f>
        <v>157728812.22999999</v>
      </c>
      <c r="H16" s="4">
        <f>VLOOKUP(A16,'LC173 Estados'!$G$2:$J$28,4,0)</f>
        <v>162497492.29077721</v>
      </c>
    </row>
    <row r="17" spans="1:8" x14ac:dyDescent="0.2">
      <c r="A17" s="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 s="4">
        <f>VLOOKUP(A17,'LC173 Estados'!$B$2:$E$28,4,0)</f>
        <v>346880035.89999998</v>
      </c>
      <c r="H17" s="4">
        <f>VLOOKUP(A17,'LC173 Estados'!$G$2:$J$28,4,0)</f>
        <v>332534723.02329057</v>
      </c>
    </row>
    <row r="18" spans="1:8" x14ac:dyDescent="0.2">
      <c r="A18" s="7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 s="4">
        <f>VLOOKUP(A18,'LC173 Estados'!$B$2:$E$28,4,0)</f>
        <v>128546376.76000001</v>
      </c>
      <c r="H18" s="4">
        <f>VLOOKUP(A18,'LC173 Estados'!$G$2:$J$28,4,0)</f>
        <v>135289545.0396595</v>
      </c>
    </row>
    <row r="19" spans="1:8" x14ac:dyDescent="0.2">
      <c r="A19" s="7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 s="4">
        <f>VLOOKUP(A19,'LC173 Estados'!$B$2:$E$28,4,0)</f>
        <v>489612879.60000002</v>
      </c>
      <c r="H19" s="4">
        <f>VLOOKUP(A19,'LC173 Estados'!$G$2:$J$28,4,0)</f>
        <v>493008411.87573659</v>
      </c>
    </row>
    <row r="20" spans="1:8" x14ac:dyDescent="0.2">
      <c r="A20" s="7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 s="4">
        <f>VLOOKUP(A20,'LC173 Estados'!$B$2:$E$28,4,0)</f>
        <v>612373602.84000003</v>
      </c>
      <c r="H20" s="4">
        <f>VLOOKUP(A20,'LC173 Estados'!$G$2:$J$28,4,0)</f>
        <v>604337317.74918401</v>
      </c>
    </row>
    <row r="21" spans="1:8" x14ac:dyDescent="0.2">
      <c r="A21" s="7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 s="4">
        <f>VLOOKUP(A21,'LC173 Estados'!$B$2:$E$28,4,0)</f>
        <v>142934331.59999999</v>
      </c>
      <c r="H21" s="4">
        <f>VLOOKUP(A21,'LC173 Estados'!$G$2:$J$28,4,0)</f>
        <v>150849248.64846271</v>
      </c>
    </row>
    <row r="22" spans="1:8" x14ac:dyDescent="0.2">
      <c r="A22" s="7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 s="4">
        <f>VLOOKUP(A22,'LC173 Estados'!$B$2:$E$28,4,0)</f>
        <v>114809722.20999999</v>
      </c>
      <c r="H22" s="4">
        <f>VLOOKUP(A22,'LC173 Estados'!$G$2:$J$28,4,0)</f>
        <v>123481646.49604487</v>
      </c>
    </row>
    <row r="23" spans="1:8" x14ac:dyDescent="0.2">
      <c r="A23" s="7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 s="4">
        <f>VLOOKUP(A23,'LC173 Estados'!$B$2:$E$28,4,0)</f>
        <v>85020072.510000005</v>
      </c>
      <c r="H23" s="4">
        <f>VLOOKUP(A23,'LC173 Estados'!$G$2:$J$28,4,0)</f>
        <v>109289906.35906193</v>
      </c>
    </row>
    <row r="24" spans="1:8" x14ac:dyDescent="0.2">
      <c r="A24" s="7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 s="4">
        <f>VLOOKUP(A24,'LC173 Estados'!$B$2:$E$28,4,0)</f>
        <v>549888579.13999999</v>
      </c>
      <c r="H24" s="4">
        <f>VLOOKUP(A24,'LC173 Estados'!$G$2:$J$28,4,0)</f>
        <v>549811370.5599426</v>
      </c>
    </row>
    <row r="25" spans="1:8" x14ac:dyDescent="0.2">
      <c r="A25" s="7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 s="4">
        <f>VLOOKUP(A25,'LC173 Estados'!$B$2:$E$28,4,0)</f>
        <v>333905188.25</v>
      </c>
      <c r="H25" s="4">
        <f>VLOOKUP(A25,'LC173 Estados'!$G$2:$J$28,4,0)</f>
        <v>334384957.46685761</v>
      </c>
    </row>
    <row r="26" spans="1:8" x14ac:dyDescent="0.2">
      <c r="A26" s="7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 s="4">
        <f>VLOOKUP(A26,'LC173 Estados'!$B$2:$E$28,4,0)</f>
        <v>114647866.39</v>
      </c>
      <c r="H26" s="4">
        <f>VLOOKUP(A26,'LC173 Estados'!$G$2:$J$28,4,0)</f>
        <v>120547647.81976174</v>
      </c>
    </row>
    <row r="27" spans="1:8" x14ac:dyDescent="0.2">
      <c r="A27" s="7" t="s">
        <v>2</v>
      </c>
      <c r="B27">
        <v>0</v>
      </c>
      <c r="C27">
        <v>0</v>
      </c>
      <c r="D27">
        <v>0</v>
      </c>
      <c r="E27">
        <v>0</v>
      </c>
      <c r="F27">
        <v>0</v>
      </c>
      <c r="G27" s="4">
        <f>VLOOKUP(A27,'LC173 Estados'!$B$2:$E$28,4,0)</f>
        <v>1902828983.78</v>
      </c>
      <c r="H27" s="4">
        <f>VLOOKUP(A27,'LC173 Estados'!$G$2:$J$28,4,0)</f>
        <v>1899656726.2640567</v>
      </c>
    </row>
    <row r="28" spans="1:8" x14ac:dyDescent="0.2">
      <c r="A28" s="7" t="s">
        <v>33</v>
      </c>
      <c r="B28">
        <v>0</v>
      </c>
      <c r="C28">
        <v>0</v>
      </c>
      <c r="D28">
        <v>0</v>
      </c>
      <c r="E28">
        <v>0</v>
      </c>
      <c r="F28">
        <v>0</v>
      </c>
      <c r="G28" s="4">
        <f>VLOOKUP(A28,'LC173 Estados'!$B$2:$E$28,4,0)</f>
        <v>102258511.83</v>
      </c>
      <c r="H28" s="4">
        <f>VLOOKUP(A28,'LC173 Estados'!$G$2:$J$28,4,0)</f>
        <v>101413221.99640504</v>
      </c>
    </row>
    <row r="29" spans="1:8" x14ac:dyDescent="0.2">
      <c r="A29" s="8" t="s">
        <v>59</v>
      </c>
      <c r="B29">
        <f t="shared" ref="B29:F29" si="0">SUM(B2:B28)</f>
        <v>0</v>
      </c>
      <c r="C29">
        <f t="shared" si="0"/>
        <v>0</v>
      </c>
      <c r="D29">
        <f t="shared" si="0"/>
        <v>0</v>
      </c>
      <c r="E29">
        <f t="shared" si="0"/>
        <v>0</v>
      </c>
      <c r="F29">
        <f t="shared" si="0"/>
        <v>0</v>
      </c>
      <c r="G29" s="4">
        <f>SUM(G2:G28)</f>
        <v>9250000000.0000019</v>
      </c>
      <c r="H29" s="4">
        <f>SUM(H2:H28)</f>
        <v>9249999999.9965916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D9D5-C0CB-EF4D-A322-2445CC82376E}">
  <dimension ref="A1:H31"/>
  <sheetViews>
    <sheetView workbookViewId="0">
      <selection activeCell="D29" sqref="D29:G29"/>
    </sheetView>
  </sheetViews>
  <sheetFormatPr baseColWidth="10" defaultRowHeight="16" x14ac:dyDescent="0.2"/>
  <cols>
    <col min="4" max="8" width="16.6640625" bestFit="1" customWidth="1"/>
  </cols>
  <sheetData>
    <row r="1" spans="1:8" x14ac:dyDescent="0.2">
      <c r="A1" s="1" t="s">
        <v>0</v>
      </c>
      <c r="B1" s="3">
        <v>43831</v>
      </c>
      <c r="C1" s="3">
        <v>43862</v>
      </c>
      <c r="D1" s="3">
        <v>43891</v>
      </c>
      <c r="E1" s="3">
        <v>43922</v>
      </c>
      <c r="F1" s="3">
        <v>43952</v>
      </c>
      <c r="G1" s="3">
        <v>43983</v>
      </c>
      <c r="H1" s="3">
        <v>44013</v>
      </c>
    </row>
    <row r="2" spans="1:8" x14ac:dyDescent="0.2">
      <c r="A2" s="7" t="s">
        <v>9</v>
      </c>
      <c r="B2" s="1">
        <v>0</v>
      </c>
      <c r="C2" s="1">
        <v>0</v>
      </c>
      <c r="D2" s="5">
        <f>1000*IFERROR(VLOOKUP(A2,dadosCOREMsuspensao!$F$7:$G$27,2,0),0)</f>
        <v>1764845.78</v>
      </c>
      <c r="E2" s="6">
        <f>D2</f>
        <v>1764845.78</v>
      </c>
      <c r="F2" s="6">
        <f>D2</f>
        <v>1764845.78</v>
      </c>
      <c r="G2" s="6">
        <f>D2</f>
        <v>1764845.78</v>
      </c>
      <c r="H2" s="5">
        <f>D2</f>
        <v>1764845.78</v>
      </c>
    </row>
    <row r="3" spans="1:8" x14ac:dyDescent="0.2">
      <c r="A3" s="7" t="s">
        <v>10</v>
      </c>
      <c r="B3" s="1">
        <v>0</v>
      </c>
      <c r="C3" s="1">
        <v>0</v>
      </c>
      <c r="D3" s="5">
        <f>1000*IFERROR(VLOOKUP(A3,dadosCOREMsuspensao!$F$7:$G$27,2,0),0)</f>
        <v>30296946.899999999</v>
      </c>
      <c r="E3" s="6">
        <f t="shared" ref="E3:E28" si="0">D3</f>
        <v>30296946.899999999</v>
      </c>
      <c r="F3" s="6">
        <f t="shared" ref="F3:F28" si="1">D3</f>
        <v>30296946.899999999</v>
      </c>
      <c r="G3" s="6">
        <f t="shared" ref="G3:G28" si="2">D3</f>
        <v>30296946.899999999</v>
      </c>
      <c r="H3" s="5">
        <f t="shared" ref="H3:H28" si="3">D3</f>
        <v>30296946.899999999</v>
      </c>
    </row>
    <row r="4" spans="1:8" x14ac:dyDescent="0.2">
      <c r="A4" s="7" t="s">
        <v>11</v>
      </c>
      <c r="B4" s="1">
        <v>0</v>
      </c>
      <c r="C4" s="1">
        <v>0</v>
      </c>
      <c r="D4" s="5">
        <f>1000*IFERROR(VLOOKUP(A4,dadosCOREMsuspensao!$F$7:$G$27,2,0),0)</f>
        <v>5329374.9000000004</v>
      </c>
      <c r="E4" s="6">
        <f t="shared" si="0"/>
        <v>5329374.9000000004</v>
      </c>
      <c r="F4" s="6">
        <f t="shared" si="1"/>
        <v>5329374.9000000004</v>
      </c>
      <c r="G4" s="6">
        <f t="shared" si="2"/>
        <v>5329374.9000000004</v>
      </c>
      <c r="H4" s="5">
        <f t="shared" si="3"/>
        <v>5329374.9000000004</v>
      </c>
    </row>
    <row r="5" spans="1:8" x14ac:dyDescent="0.2">
      <c r="A5" s="7" t="s">
        <v>12</v>
      </c>
      <c r="B5" s="1">
        <v>0</v>
      </c>
      <c r="C5" s="1">
        <v>0</v>
      </c>
      <c r="D5" s="5">
        <f>1000*IFERROR(VLOOKUP(A5,dadosCOREMsuspensao!$F$7:$G$27,2,0),0)</f>
        <v>657658.25</v>
      </c>
      <c r="E5" s="6">
        <f t="shared" si="0"/>
        <v>657658.25</v>
      </c>
      <c r="F5" s="6">
        <f t="shared" si="1"/>
        <v>657658.25</v>
      </c>
      <c r="G5" s="6">
        <f t="shared" si="2"/>
        <v>657658.25</v>
      </c>
      <c r="H5" s="5">
        <f t="shared" si="3"/>
        <v>657658.25</v>
      </c>
    </row>
    <row r="6" spans="1:8" x14ac:dyDescent="0.2">
      <c r="A6" s="7" t="s">
        <v>13</v>
      </c>
      <c r="B6" s="1">
        <v>0</v>
      </c>
      <c r="C6" s="1">
        <v>0</v>
      </c>
      <c r="D6" s="5">
        <f>1000*IFERROR(VLOOKUP(A6,dadosCOREMsuspensao!$F$7:$G$27,2,0),0)</f>
        <v>46956611.590000004</v>
      </c>
      <c r="E6" s="6">
        <f t="shared" si="0"/>
        <v>46956611.590000004</v>
      </c>
      <c r="F6" s="6">
        <f t="shared" si="1"/>
        <v>46956611.590000004</v>
      </c>
      <c r="G6" s="6">
        <f t="shared" si="2"/>
        <v>46956611.590000004</v>
      </c>
      <c r="H6" s="5">
        <f t="shared" si="3"/>
        <v>46956611.590000004</v>
      </c>
    </row>
    <row r="7" spans="1:8" x14ac:dyDescent="0.2">
      <c r="A7" s="7" t="s">
        <v>7</v>
      </c>
      <c r="B7" s="1">
        <v>0</v>
      </c>
      <c r="C7" s="1">
        <v>0</v>
      </c>
      <c r="D7" s="5">
        <f>1000*IFERROR(VLOOKUP(A7,dadosCOREMsuspensao!$F$7:$G$27,2,0),0)</f>
        <v>4355449.41</v>
      </c>
      <c r="E7" s="6">
        <f t="shared" si="0"/>
        <v>4355449.41</v>
      </c>
      <c r="F7" s="6">
        <f t="shared" si="1"/>
        <v>4355449.41</v>
      </c>
      <c r="G7" s="6">
        <f t="shared" si="2"/>
        <v>4355449.41</v>
      </c>
      <c r="H7" s="5">
        <f t="shared" si="3"/>
        <v>4355449.41</v>
      </c>
    </row>
    <row r="8" spans="1:8" x14ac:dyDescent="0.2">
      <c r="A8" s="7" t="s">
        <v>14</v>
      </c>
      <c r="B8" s="1">
        <v>0</v>
      </c>
      <c r="C8" s="1">
        <v>0</v>
      </c>
      <c r="D8" s="5">
        <f>1000*IFERROR(VLOOKUP(A8,dadosCOREMsuspensao!$F$7:$G$27,2,0),0)</f>
        <v>10115973.85</v>
      </c>
      <c r="E8" s="6">
        <f t="shared" si="0"/>
        <v>10115973.85</v>
      </c>
      <c r="F8" s="6">
        <f t="shared" si="1"/>
        <v>10115973.85</v>
      </c>
      <c r="G8" s="6">
        <f t="shared" si="2"/>
        <v>10115973.85</v>
      </c>
      <c r="H8" s="5">
        <f t="shared" si="3"/>
        <v>10115973.85</v>
      </c>
    </row>
    <row r="9" spans="1:8" x14ac:dyDescent="0.2">
      <c r="A9" s="7" t="s">
        <v>15</v>
      </c>
      <c r="B9" s="1">
        <v>0</v>
      </c>
      <c r="C9" s="1">
        <v>0</v>
      </c>
      <c r="D9" s="5">
        <f>1000*IFERROR(VLOOKUP(A9,dadosCOREMsuspensao!$F$7:$G$27,2,0),0)</f>
        <v>7051043.25</v>
      </c>
      <c r="E9" s="6">
        <f t="shared" si="0"/>
        <v>7051043.25</v>
      </c>
      <c r="F9" s="6">
        <f t="shared" si="1"/>
        <v>7051043.25</v>
      </c>
      <c r="G9" s="6">
        <f t="shared" si="2"/>
        <v>7051043.25</v>
      </c>
      <c r="H9" s="5">
        <f t="shared" si="3"/>
        <v>7051043.25</v>
      </c>
    </row>
    <row r="10" spans="1:8" x14ac:dyDescent="0.2">
      <c r="A10" s="7" t="s">
        <v>16</v>
      </c>
      <c r="B10" s="1">
        <v>0</v>
      </c>
      <c r="C10" s="1">
        <v>0</v>
      </c>
      <c r="D10" s="5">
        <f>1000*IFERROR(VLOOKUP(A10,dadosCOREMsuspensao!$F$7:$G$27,2,0),0)</f>
        <v>0</v>
      </c>
      <c r="E10" s="6">
        <f t="shared" si="0"/>
        <v>0</v>
      </c>
      <c r="F10" s="6">
        <f t="shared" si="1"/>
        <v>0</v>
      </c>
      <c r="G10" s="6">
        <f t="shared" si="2"/>
        <v>0</v>
      </c>
      <c r="H10" s="5">
        <f t="shared" si="3"/>
        <v>0</v>
      </c>
    </row>
    <row r="11" spans="1:8" x14ac:dyDescent="0.2">
      <c r="A11" s="7" t="s">
        <v>17</v>
      </c>
      <c r="B11" s="1">
        <v>0</v>
      </c>
      <c r="C11" s="1">
        <v>0</v>
      </c>
      <c r="D11" s="5">
        <f>1000*IFERROR(VLOOKUP(A11,dadosCOREMsuspensao!$F$7:$G$27,2,0),0)</f>
        <v>11665705.84</v>
      </c>
      <c r="E11" s="6">
        <f t="shared" si="0"/>
        <v>11665705.84</v>
      </c>
      <c r="F11" s="6">
        <f t="shared" si="1"/>
        <v>11665705.84</v>
      </c>
      <c r="G11" s="6">
        <f t="shared" si="2"/>
        <v>11665705.84</v>
      </c>
      <c r="H11" s="5">
        <f t="shared" si="3"/>
        <v>11665705.84</v>
      </c>
    </row>
    <row r="12" spans="1:8" x14ac:dyDescent="0.2">
      <c r="A12" s="7" t="s">
        <v>18</v>
      </c>
      <c r="B12" s="1">
        <v>0</v>
      </c>
      <c r="C12" s="1">
        <v>0</v>
      </c>
      <c r="D12" s="5">
        <f>1000*IFERROR(VLOOKUP(A12,dadosCOREMsuspensao!$F$7:$G$27,2,0),0)</f>
        <v>0</v>
      </c>
      <c r="E12" s="6">
        <f t="shared" si="0"/>
        <v>0</v>
      </c>
      <c r="F12" s="6">
        <f t="shared" si="1"/>
        <v>0</v>
      </c>
      <c r="G12" s="6">
        <f t="shared" si="2"/>
        <v>0</v>
      </c>
      <c r="H12" s="5">
        <f t="shared" si="3"/>
        <v>0</v>
      </c>
    </row>
    <row r="13" spans="1:8" x14ac:dyDescent="0.2">
      <c r="A13" s="7" t="s">
        <v>19</v>
      </c>
      <c r="B13" s="1">
        <v>0</v>
      </c>
      <c r="C13" s="1">
        <v>0</v>
      </c>
      <c r="D13" s="5">
        <f>1000*IFERROR(VLOOKUP(A13,dadosCOREMsuspensao!$F$7:$G$27,2,0),0)</f>
        <v>31177270.789999999</v>
      </c>
      <c r="E13" s="6">
        <f t="shared" si="0"/>
        <v>31177270.789999999</v>
      </c>
      <c r="F13" s="6">
        <f t="shared" si="1"/>
        <v>31177270.789999999</v>
      </c>
      <c r="G13" s="6">
        <f t="shared" si="2"/>
        <v>31177270.789999999</v>
      </c>
      <c r="H13" s="5">
        <f t="shared" si="3"/>
        <v>31177270.789999999</v>
      </c>
    </row>
    <row r="14" spans="1:8" x14ac:dyDescent="0.2">
      <c r="A14" s="7" t="s">
        <v>20</v>
      </c>
      <c r="B14" s="1">
        <v>0</v>
      </c>
      <c r="C14" s="1">
        <v>0</v>
      </c>
      <c r="D14" s="5">
        <f>1000*IFERROR(VLOOKUP(A14,dadosCOREMsuspensao!$F$7:$G$27,2,0),0)</f>
        <v>10644146.98</v>
      </c>
      <c r="E14" s="6">
        <f t="shared" si="0"/>
        <v>10644146.98</v>
      </c>
      <c r="F14" s="6">
        <f t="shared" si="1"/>
        <v>10644146.98</v>
      </c>
      <c r="G14" s="6">
        <f t="shared" si="2"/>
        <v>10644146.98</v>
      </c>
      <c r="H14" s="5">
        <f t="shared" si="3"/>
        <v>10644146.98</v>
      </c>
    </row>
    <row r="15" spans="1:8" x14ac:dyDescent="0.2">
      <c r="A15" s="7" t="s">
        <v>21</v>
      </c>
      <c r="B15" s="1">
        <v>0</v>
      </c>
      <c r="C15" s="1">
        <v>0</v>
      </c>
      <c r="D15" s="5">
        <f>1000*IFERROR(VLOOKUP(A15,dadosCOREMsuspensao!$F$7:$G$27,2,0),0)</f>
        <v>4874071.29</v>
      </c>
      <c r="E15" s="6">
        <f t="shared" si="0"/>
        <v>4874071.29</v>
      </c>
      <c r="F15" s="6">
        <f t="shared" si="1"/>
        <v>4874071.29</v>
      </c>
      <c r="G15" s="6">
        <f t="shared" si="2"/>
        <v>4874071.29</v>
      </c>
      <c r="H15" s="5">
        <f t="shared" si="3"/>
        <v>4874071.29</v>
      </c>
    </row>
    <row r="16" spans="1:8" x14ac:dyDescent="0.2">
      <c r="A16" s="7" t="s">
        <v>22</v>
      </c>
      <c r="B16" s="1">
        <v>0</v>
      </c>
      <c r="C16" s="1">
        <v>0</v>
      </c>
      <c r="D16" s="5">
        <f>1000*IFERROR(VLOOKUP(A16,dadosCOREMsuspensao!$F$7:$G$27,2,0),0)</f>
        <v>3907193.46</v>
      </c>
      <c r="E16" s="6">
        <f t="shared" si="0"/>
        <v>3907193.46</v>
      </c>
      <c r="F16" s="6">
        <f t="shared" si="1"/>
        <v>3907193.46</v>
      </c>
      <c r="G16" s="6">
        <f t="shared" si="2"/>
        <v>3907193.46</v>
      </c>
      <c r="H16" s="5">
        <f t="shared" si="3"/>
        <v>3907193.46</v>
      </c>
    </row>
    <row r="17" spans="1:8" x14ac:dyDescent="0.2">
      <c r="A17" s="7" t="s">
        <v>23</v>
      </c>
      <c r="B17" s="1">
        <v>0</v>
      </c>
      <c r="C17" s="1">
        <v>0</v>
      </c>
      <c r="D17" s="5">
        <f>1000*IFERROR(VLOOKUP(A17,dadosCOREMsuspensao!$F$7:$G$27,2,0),0)</f>
        <v>16284201.609999999</v>
      </c>
      <c r="E17" s="6">
        <f t="shared" si="0"/>
        <v>16284201.609999999</v>
      </c>
      <c r="F17" s="6">
        <f t="shared" si="1"/>
        <v>16284201.609999999</v>
      </c>
      <c r="G17" s="6">
        <f t="shared" si="2"/>
        <v>16284201.609999999</v>
      </c>
      <c r="H17" s="5">
        <f t="shared" si="3"/>
        <v>16284201.609999999</v>
      </c>
    </row>
    <row r="18" spans="1:8" x14ac:dyDescent="0.2">
      <c r="A18" s="7" t="s">
        <v>24</v>
      </c>
      <c r="B18" s="1">
        <v>0</v>
      </c>
      <c r="C18" s="1">
        <v>0</v>
      </c>
      <c r="D18" s="5">
        <f>1000*IFERROR(VLOOKUP(A18,dadosCOREMsuspensao!$F$7:$G$27,2,0),0)</f>
        <v>0</v>
      </c>
      <c r="E18" s="6">
        <f t="shared" si="0"/>
        <v>0</v>
      </c>
      <c r="F18" s="6">
        <f t="shared" si="1"/>
        <v>0</v>
      </c>
      <c r="G18" s="6">
        <f t="shared" si="2"/>
        <v>0</v>
      </c>
      <c r="H18" s="5">
        <f t="shared" si="3"/>
        <v>0</v>
      </c>
    </row>
    <row r="19" spans="1:8" x14ac:dyDescent="0.2">
      <c r="A19" s="7" t="s">
        <v>25</v>
      </c>
      <c r="B19" s="1">
        <v>0</v>
      </c>
      <c r="C19" s="1">
        <v>0</v>
      </c>
      <c r="D19" s="5">
        <f>1000*IFERROR(VLOOKUP(A19,dadosCOREMsuspensao!$F$7:$G$27,2,0),0)</f>
        <v>53038855.890000001</v>
      </c>
      <c r="E19" s="6">
        <f t="shared" si="0"/>
        <v>53038855.890000001</v>
      </c>
      <c r="F19" s="6">
        <f t="shared" si="1"/>
        <v>53038855.890000001</v>
      </c>
      <c r="G19" s="6">
        <f t="shared" si="2"/>
        <v>53038855.890000001</v>
      </c>
      <c r="H19" s="5">
        <f t="shared" si="3"/>
        <v>53038855.890000001</v>
      </c>
    </row>
    <row r="20" spans="1:8" x14ac:dyDescent="0.2">
      <c r="A20" s="7" t="s">
        <v>26</v>
      </c>
      <c r="B20" s="1">
        <v>0</v>
      </c>
      <c r="C20" s="1">
        <v>0</v>
      </c>
      <c r="D20" s="5">
        <f>1000*IFERROR(VLOOKUP(A20,dadosCOREMsuspensao!$F$7:$G$27,2,0),0)</f>
        <v>0</v>
      </c>
      <c r="E20" s="6">
        <f t="shared" si="0"/>
        <v>0</v>
      </c>
      <c r="F20" s="6">
        <f t="shared" si="1"/>
        <v>0</v>
      </c>
      <c r="G20" s="6">
        <f t="shared" si="2"/>
        <v>0</v>
      </c>
      <c r="H20" s="5">
        <f t="shared" si="3"/>
        <v>0</v>
      </c>
    </row>
    <row r="21" spans="1:8" x14ac:dyDescent="0.2">
      <c r="A21" s="7" t="s">
        <v>27</v>
      </c>
      <c r="B21" s="1">
        <v>0</v>
      </c>
      <c r="C21" s="1">
        <v>0</v>
      </c>
      <c r="D21" s="5">
        <f>1000*IFERROR(VLOOKUP(A21,dadosCOREMsuspensao!$F$7:$G$27,2,0),0)</f>
        <v>2218647.33</v>
      </c>
      <c r="E21" s="6">
        <f t="shared" si="0"/>
        <v>2218647.33</v>
      </c>
      <c r="F21" s="6">
        <f t="shared" si="1"/>
        <v>2218647.33</v>
      </c>
      <c r="G21" s="6">
        <f t="shared" si="2"/>
        <v>2218647.33</v>
      </c>
      <c r="H21" s="5">
        <f t="shared" si="3"/>
        <v>2218647.33</v>
      </c>
    </row>
    <row r="22" spans="1:8" x14ac:dyDescent="0.2">
      <c r="A22" s="7" t="s">
        <v>28</v>
      </c>
      <c r="B22" s="1">
        <v>0</v>
      </c>
      <c r="C22" s="1">
        <v>0</v>
      </c>
      <c r="D22" s="5">
        <f>1000*IFERROR(VLOOKUP(A22,dadosCOREMsuspensao!$F$7:$G$27,2,0),0)</f>
        <v>12230928.529999999</v>
      </c>
      <c r="E22" s="6">
        <f t="shared" si="0"/>
        <v>12230928.529999999</v>
      </c>
      <c r="F22" s="6">
        <f t="shared" si="1"/>
        <v>12230928.529999999</v>
      </c>
      <c r="G22" s="6">
        <f t="shared" si="2"/>
        <v>12230928.529999999</v>
      </c>
      <c r="H22" s="5">
        <f t="shared" si="3"/>
        <v>12230928.529999999</v>
      </c>
    </row>
    <row r="23" spans="1:8" x14ac:dyDescent="0.2">
      <c r="A23" s="7" t="s">
        <v>29</v>
      </c>
      <c r="B23" s="1">
        <v>0</v>
      </c>
      <c r="C23" s="1">
        <v>0</v>
      </c>
      <c r="D23" s="5">
        <f>1000*IFERROR(VLOOKUP(A23,dadosCOREMsuspensao!$F$7:$G$27,2,0),0)</f>
        <v>1247625.48</v>
      </c>
      <c r="E23" s="6">
        <f t="shared" si="0"/>
        <v>1247625.48</v>
      </c>
      <c r="F23" s="6">
        <f t="shared" si="1"/>
        <v>1247625.48</v>
      </c>
      <c r="G23" s="6">
        <f t="shared" si="2"/>
        <v>1247625.48</v>
      </c>
      <c r="H23" s="5">
        <f t="shared" si="3"/>
        <v>1247625.48</v>
      </c>
    </row>
    <row r="24" spans="1:8" x14ac:dyDescent="0.2">
      <c r="A24" s="7" t="s">
        <v>30</v>
      </c>
      <c r="B24" s="1">
        <v>0</v>
      </c>
      <c r="C24" s="1">
        <v>0</v>
      </c>
      <c r="D24" s="5">
        <f>1000*IFERROR(VLOOKUP(A24,dadosCOREMsuspensao!$F$7:$G$27,2,0),0)</f>
        <v>0</v>
      </c>
      <c r="E24" s="6">
        <f t="shared" si="0"/>
        <v>0</v>
      </c>
      <c r="F24" s="6">
        <f t="shared" si="1"/>
        <v>0</v>
      </c>
      <c r="G24" s="6">
        <f t="shared" si="2"/>
        <v>0</v>
      </c>
      <c r="H24" s="5">
        <f t="shared" si="3"/>
        <v>0</v>
      </c>
    </row>
    <row r="25" spans="1:8" x14ac:dyDescent="0.2">
      <c r="A25" s="7" t="s">
        <v>31</v>
      </c>
      <c r="B25" s="1">
        <v>0</v>
      </c>
      <c r="C25" s="1">
        <v>0</v>
      </c>
      <c r="D25" s="5">
        <f>1000*IFERROR(VLOOKUP(A25,dadosCOREMsuspensao!$F$7:$G$27,2,0),0)</f>
        <v>48441731.780000001</v>
      </c>
      <c r="E25" s="6">
        <f t="shared" si="0"/>
        <v>48441731.780000001</v>
      </c>
      <c r="F25" s="6">
        <f t="shared" si="1"/>
        <v>48441731.780000001</v>
      </c>
      <c r="G25" s="6">
        <f t="shared" si="2"/>
        <v>48441731.780000001</v>
      </c>
      <c r="H25" s="5">
        <f t="shared" si="3"/>
        <v>48441731.780000001</v>
      </c>
    </row>
    <row r="26" spans="1:8" x14ac:dyDescent="0.2">
      <c r="A26" s="7" t="s">
        <v>32</v>
      </c>
      <c r="B26" s="1">
        <v>0</v>
      </c>
      <c r="C26" s="1">
        <v>0</v>
      </c>
      <c r="D26" s="5">
        <f>1000*IFERROR(VLOOKUP(A26,dadosCOREMsuspensao!$F$7:$G$27,2,0),0)</f>
        <v>4755324.04</v>
      </c>
      <c r="E26" s="6">
        <f t="shared" si="0"/>
        <v>4755324.04</v>
      </c>
      <c r="F26" s="6">
        <f t="shared" si="1"/>
        <v>4755324.04</v>
      </c>
      <c r="G26" s="6">
        <f t="shared" si="2"/>
        <v>4755324.04</v>
      </c>
      <c r="H26" s="5">
        <f t="shared" si="3"/>
        <v>4755324.04</v>
      </c>
    </row>
    <row r="27" spans="1:8" x14ac:dyDescent="0.2">
      <c r="A27" s="7" t="s">
        <v>2</v>
      </c>
      <c r="B27" s="1">
        <v>0</v>
      </c>
      <c r="C27" s="1">
        <v>0</v>
      </c>
      <c r="D27" s="5">
        <f>1000*IFERROR(VLOOKUP(A27,dadosCOREMsuspensao!$F$7:$G$27,2,0),0)</f>
        <v>1236946794.3099999</v>
      </c>
      <c r="E27" s="6">
        <f t="shared" si="0"/>
        <v>1236946794.3099999</v>
      </c>
      <c r="F27" s="6">
        <f t="shared" si="1"/>
        <v>1236946794.3099999</v>
      </c>
      <c r="G27" s="6">
        <f t="shared" si="2"/>
        <v>1236946794.3099999</v>
      </c>
      <c r="H27" s="5">
        <f t="shared" si="3"/>
        <v>1236946794.3099999</v>
      </c>
    </row>
    <row r="28" spans="1:8" x14ac:dyDescent="0.2">
      <c r="A28" s="7" t="s">
        <v>33</v>
      </c>
      <c r="B28" s="1">
        <v>0</v>
      </c>
      <c r="C28" s="1">
        <v>0</v>
      </c>
      <c r="D28" s="5">
        <f>1000*IFERROR(VLOOKUP(A28,dadosCOREMsuspensao!$F$7:$G$27,2,0),0)</f>
        <v>0</v>
      </c>
      <c r="E28" s="6">
        <f t="shared" si="0"/>
        <v>0</v>
      </c>
      <c r="F28" s="6">
        <f t="shared" si="1"/>
        <v>0</v>
      </c>
      <c r="G28" s="6">
        <f t="shared" si="2"/>
        <v>0</v>
      </c>
      <c r="H28" s="5">
        <f t="shared" si="3"/>
        <v>0</v>
      </c>
    </row>
    <row r="29" spans="1:8" x14ac:dyDescent="0.2">
      <c r="A29" s="8" t="s">
        <v>59</v>
      </c>
      <c r="B29" s="1">
        <f t="shared" ref="B29:C29" si="4">SUM(B2:B28)</f>
        <v>0</v>
      </c>
      <c r="C29" s="1">
        <f t="shared" si="4"/>
        <v>0</v>
      </c>
      <c r="D29" s="5">
        <f>SUM(D2:D28)</f>
        <v>1543960401.26</v>
      </c>
      <c r="E29" s="5">
        <f t="shared" ref="E29:H29" si="5">SUM(E2:E28)</f>
        <v>1543960401.26</v>
      </c>
      <c r="F29" s="5">
        <f t="shared" si="5"/>
        <v>1543960401.26</v>
      </c>
      <c r="G29" s="5">
        <f t="shared" si="5"/>
        <v>1543960401.26</v>
      </c>
      <c r="H29" s="5">
        <f t="shared" si="5"/>
        <v>1543960401.26</v>
      </c>
    </row>
    <row r="31" spans="1:8" x14ac:dyDescent="0.2">
      <c r="H31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7665-77EE-FE4C-B0B2-732245FB6E34}">
  <dimension ref="A1:N33"/>
  <sheetViews>
    <sheetView topLeftCell="B1" workbookViewId="0">
      <selection activeCell="G29" sqref="B29:G29"/>
    </sheetView>
  </sheetViews>
  <sheetFormatPr baseColWidth="10" defaultRowHeight="16" x14ac:dyDescent="0.2"/>
  <cols>
    <col min="2" max="6" width="17.83203125" bestFit="1" customWidth="1"/>
    <col min="7" max="7" width="17.6640625" customWidth="1"/>
    <col min="8" max="8" width="18.33203125" bestFit="1" customWidth="1"/>
    <col min="9" max="9" width="17.83203125" bestFit="1" customWidth="1"/>
    <col min="10" max="10" width="18.6640625" bestFit="1" customWidth="1"/>
    <col min="11" max="11" width="17.83203125" bestFit="1" customWidth="1"/>
    <col min="12" max="13" width="17.6640625" bestFit="1" customWidth="1"/>
  </cols>
  <sheetData>
    <row r="1" spans="1:14" x14ac:dyDescent="0.2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43831</v>
      </c>
      <c r="I1" s="2">
        <v>43862</v>
      </c>
      <c r="J1" s="2">
        <v>43891</v>
      </c>
      <c r="K1" s="2">
        <v>43922</v>
      </c>
      <c r="L1" s="2">
        <v>43952</v>
      </c>
      <c r="M1" s="2">
        <v>43983</v>
      </c>
    </row>
    <row r="2" spans="1:14" x14ac:dyDescent="0.2">
      <c r="A2" s="7" t="s">
        <v>9</v>
      </c>
      <c r="B2" s="4">
        <v>120161150.22</v>
      </c>
      <c r="C2" s="4">
        <v>111329869.66</v>
      </c>
      <c r="D2" s="4">
        <v>102229183.04000001</v>
      </c>
      <c r="E2" s="4">
        <v>109348315.55</v>
      </c>
      <c r="F2" s="4">
        <v>98589827.640000001</v>
      </c>
      <c r="G2" s="4">
        <v>100955375.23</v>
      </c>
      <c r="H2" s="4">
        <v>120702424.48999999</v>
      </c>
      <c r="I2" s="4">
        <v>103170994</v>
      </c>
      <c r="J2" s="4">
        <v>105922733.23999999</v>
      </c>
      <c r="K2" s="4">
        <v>100494964.36</v>
      </c>
      <c r="L2" s="4">
        <v>77434978.8699999</v>
      </c>
      <c r="M2" s="4">
        <v>89821973.030000001</v>
      </c>
      <c r="N2" s="7" t="s">
        <v>9</v>
      </c>
    </row>
    <row r="3" spans="1:14" x14ac:dyDescent="0.2">
      <c r="A3" s="7" t="s">
        <v>10</v>
      </c>
      <c r="B3" s="4">
        <v>386695325</v>
      </c>
      <c r="C3" s="4">
        <v>344011858</v>
      </c>
      <c r="D3" s="4">
        <v>332960427</v>
      </c>
      <c r="E3" s="4">
        <v>322912019</v>
      </c>
      <c r="F3" s="4">
        <v>323403538</v>
      </c>
      <c r="G3" s="4">
        <v>322016786.47999901</v>
      </c>
      <c r="H3" s="4">
        <v>413209167.47999901</v>
      </c>
      <c r="I3" s="4">
        <v>368039633.69</v>
      </c>
      <c r="J3" s="4">
        <v>331866958.49000001</v>
      </c>
      <c r="K3" s="4">
        <v>290313769.28999901</v>
      </c>
      <c r="L3" s="4">
        <v>246705195.15000001</v>
      </c>
      <c r="M3" s="4">
        <v>298637470.19999999</v>
      </c>
      <c r="N3" s="7" t="s">
        <v>10</v>
      </c>
    </row>
    <row r="4" spans="1:14" x14ac:dyDescent="0.2">
      <c r="A4" s="7" t="s">
        <v>11</v>
      </c>
      <c r="B4" s="4">
        <v>778101393.71999896</v>
      </c>
      <c r="C4" s="4">
        <v>838023704.04999995</v>
      </c>
      <c r="D4" s="4">
        <v>713137705.98000002</v>
      </c>
      <c r="E4" s="4">
        <v>755925392.14999998</v>
      </c>
      <c r="F4" s="4">
        <v>819698285.60000002</v>
      </c>
      <c r="G4" s="4">
        <v>764032410.78999996</v>
      </c>
      <c r="H4" s="4">
        <v>920938117.78999996</v>
      </c>
      <c r="I4" s="4">
        <v>917375262.62</v>
      </c>
      <c r="J4" s="4">
        <v>830351687.84000003</v>
      </c>
      <c r="K4" s="4">
        <v>751480757.50999999</v>
      </c>
      <c r="L4" s="4">
        <v>648928149.20000005</v>
      </c>
      <c r="M4">
        <v>798202512.34000003</v>
      </c>
      <c r="N4" s="7" t="s">
        <v>11</v>
      </c>
    </row>
    <row r="5" spans="1:14" x14ac:dyDescent="0.2">
      <c r="A5" s="7" t="s">
        <v>12</v>
      </c>
      <c r="B5" s="4">
        <v>76287477</v>
      </c>
      <c r="C5" s="4">
        <v>66556681</v>
      </c>
      <c r="D5" s="4">
        <v>66673406</v>
      </c>
      <c r="E5" s="4">
        <v>78967835</v>
      </c>
      <c r="F5" s="4">
        <v>68756590.230000004</v>
      </c>
      <c r="G5" s="4">
        <v>73070197.530000001</v>
      </c>
      <c r="H5" s="4">
        <v>86074324.319999993</v>
      </c>
      <c r="I5" s="4">
        <v>83716779.989999995</v>
      </c>
      <c r="J5" s="4">
        <v>70773690.599999994</v>
      </c>
      <c r="K5" s="4">
        <v>70898792.9799999</v>
      </c>
      <c r="L5" s="4">
        <v>52305798.669999897</v>
      </c>
      <c r="M5" s="10">
        <v>56868606.710000001</v>
      </c>
      <c r="N5" s="7" t="s">
        <v>12</v>
      </c>
    </row>
    <row r="6" spans="1:14" x14ac:dyDescent="0.2">
      <c r="A6" s="7" t="s">
        <v>13</v>
      </c>
      <c r="B6" s="4">
        <v>2003063191.1600001</v>
      </c>
      <c r="C6" s="4">
        <v>1950941300.9000001</v>
      </c>
      <c r="D6" s="4">
        <v>1869606773.9099901</v>
      </c>
      <c r="E6" s="4">
        <v>1988032776.53</v>
      </c>
      <c r="F6" s="4">
        <v>2021566532.5599999</v>
      </c>
      <c r="G6" s="4">
        <v>1989020372.29</v>
      </c>
      <c r="H6" s="4">
        <v>2239870242.6500001</v>
      </c>
      <c r="I6" s="4">
        <v>2057314460.9400001</v>
      </c>
      <c r="J6" s="4">
        <v>1948806105.3699999</v>
      </c>
      <c r="K6" s="4">
        <v>1803877326.8099999</v>
      </c>
      <c r="L6" s="4">
        <v>1420312439.7</v>
      </c>
      <c r="M6" s="4">
        <v>1754052873.1699901</v>
      </c>
      <c r="N6" s="7" t="s">
        <v>13</v>
      </c>
    </row>
    <row r="7" spans="1:14" x14ac:dyDescent="0.2">
      <c r="A7" s="7" t="s">
        <v>7</v>
      </c>
      <c r="B7" s="4">
        <v>1116110114.54</v>
      </c>
      <c r="C7" s="4">
        <v>1015490607.73</v>
      </c>
      <c r="D7" s="4">
        <v>974355608</v>
      </c>
      <c r="E7" s="4">
        <v>1026387076.33</v>
      </c>
      <c r="F7" s="4">
        <v>1025656435.5599999</v>
      </c>
      <c r="G7" s="4">
        <v>1009514884.35</v>
      </c>
      <c r="H7" s="4">
        <v>1252891775.4300001</v>
      </c>
      <c r="I7" s="4">
        <v>1044627340.76</v>
      </c>
      <c r="J7" s="4">
        <v>983883590.70000005</v>
      </c>
      <c r="K7" s="4">
        <v>778904629.55999994</v>
      </c>
      <c r="L7" s="4">
        <v>641686258.75999999</v>
      </c>
      <c r="M7" s="4">
        <v>845614222.53999996</v>
      </c>
      <c r="N7" s="7" t="s">
        <v>7</v>
      </c>
    </row>
    <row r="8" spans="1:14" x14ac:dyDescent="0.2">
      <c r="A8" s="7" t="s">
        <v>14</v>
      </c>
      <c r="B8" s="4">
        <v>700584241.14999998</v>
      </c>
      <c r="C8" s="4">
        <v>639822375.06999898</v>
      </c>
      <c r="D8" s="4">
        <v>646543198.35999894</v>
      </c>
      <c r="E8" s="4">
        <v>628750025.74000001</v>
      </c>
      <c r="F8" s="4">
        <v>670491216.26999998</v>
      </c>
      <c r="G8" s="4">
        <v>701943841.94999897</v>
      </c>
      <c r="H8" s="4">
        <v>803964519.19000006</v>
      </c>
      <c r="I8" s="4">
        <v>729790602.45000005</v>
      </c>
      <c r="J8" s="4">
        <v>717143451.03999996</v>
      </c>
      <c r="K8" s="4">
        <v>555825044.47000003</v>
      </c>
      <c r="L8" s="4">
        <v>545432784.48000002</v>
      </c>
      <c r="M8" s="10">
        <v>625573875.10999894</v>
      </c>
      <c r="N8" s="7" t="s">
        <v>14</v>
      </c>
    </row>
    <row r="9" spans="1:14" x14ac:dyDescent="0.2">
      <c r="A9" s="7" t="s">
        <v>15</v>
      </c>
      <c r="B9" s="4">
        <v>963465852</v>
      </c>
      <c r="C9" s="4">
        <v>965665825</v>
      </c>
      <c r="D9" s="4">
        <v>878640132.14999998</v>
      </c>
      <c r="E9" s="4">
        <v>930737450.23999906</v>
      </c>
      <c r="F9" s="4">
        <v>982775231.85999894</v>
      </c>
      <c r="G9" s="4">
        <v>953885418.88999999</v>
      </c>
      <c r="H9" s="4">
        <v>1120506987.48</v>
      </c>
      <c r="I9" s="4">
        <v>908776100.70000005</v>
      </c>
      <c r="J9" s="4">
        <v>950190383.59000003</v>
      </c>
      <c r="K9" s="4">
        <v>883793659.59000003</v>
      </c>
      <c r="L9" s="4">
        <v>683665752.63999999</v>
      </c>
      <c r="M9" s="10">
        <v>870931250.65999997</v>
      </c>
      <c r="N9" s="7" t="s">
        <v>15</v>
      </c>
    </row>
    <row r="10" spans="1:14" x14ac:dyDescent="0.2">
      <c r="A10" s="7" t="s">
        <v>16</v>
      </c>
      <c r="B10" s="4">
        <v>1475531578</v>
      </c>
      <c r="C10" s="4">
        <v>1330603339</v>
      </c>
      <c r="D10" s="4">
        <v>1313744248</v>
      </c>
      <c r="E10" s="4">
        <v>1335267975</v>
      </c>
      <c r="F10" s="4">
        <v>1416008694</v>
      </c>
      <c r="G10" s="4">
        <v>1389450699.1700001</v>
      </c>
      <c r="H10" s="4">
        <v>1566095528.4100001</v>
      </c>
      <c r="I10" s="4">
        <v>1392156848.3499999</v>
      </c>
      <c r="J10" s="4">
        <v>1363464215.0999999</v>
      </c>
      <c r="K10" s="4">
        <v>1189552815.27</v>
      </c>
      <c r="L10" s="4">
        <v>1165736300.46</v>
      </c>
      <c r="M10">
        <v>1411805869.9400001</v>
      </c>
      <c r="N10" s="7" t="s">
        <v>16</v>
      </c>
    </row>
    <row r="11" spans="1:14" x14ac:dyDescent="0.2">
      <c r="A11" s="7" t="s">
        <v>17</v>
      </c>
      <c r="B11" s="4">
        <v>647181352</v>
      </c>
      <c r="C11" s="4">
        <v>576131158</v>
      </c>
      <c r="D11" s="4">
        <v>556244709</v>
      </c>
      <c r="E11" s="4">
        <v>579859840</v>
      </c>
      <c r="F11" s="4">
        <v>610812532.52999997</v>
      </c>
      <c r="G11" s="4">
        <v>654400245.55999994</v>
      </c>
      <c r="H11" s="4">
        <v>821249321.25</v>
      </c>
      <c r="I11" s="4">
        <v>647819942.41999996</v>
      </c>
      <c r="J11" s="4">
        <v>615308050.40999997</v>
      </c>
      <c r="K11" s="4">
        <v>558815152.5</v>
      </c>
      <c r="L11" s="4">
        <v>493548838.00999999</v>
      </c>
      <c r="M11">
        <v>524790786.5</v>
      </c>
      <c r="N11" s="7" t="s">
        <v>17</v>
      </c>
    </row>
    <row r="12" spans="1:14" x14ac:dyDescent="0.2">
      <c r="A12" s="7" t="s">
        <v>18</v>
      </c>
      <c r="B12" s="4">
        <v>4250234408</v>
      </c>
      <c r="C12" s="4">
        <v>4032636394</v>
      </c>
      <c r="D12" s="4">
        <v>3939544136</v>
      </c>
      <c r="E12" s="4">
        <v>4685608973</v>
      </c>
      <c r="F12" s="4">
        <v>4171359948</v>
      </c>
      <c r="G12" s="4">
        <v>4144188474</v>
      </c>
      <c r="H12" s="4">
        <v>4580059107</v>
      </c>
      <c r="I12" s="4">
        <v>4168475207</v>
      </c>
      <c r="J12" s="4">
        <v>4014699660</v>
      </c>
      <c r="K12" s="4">
        <v>3648157291</v>
      </c>
      <c r="L12" s="4">
        <v>3497284370</v>
      </c>
      <c r="M12" s="4">
        <v>3780569709</v>
      </c>
      <c r="N12" s="7" t="s">
        <v>18</v>
      </c>
    </row>
    <row r="13" spans="1:14" x14ac:dyDescent="0.2">
      <c r="A13" s="7" t="s">
        <v>19</v>
      </c>
      <c r="B13" s="4">
        <v>790779228</v>
      </c>
      <c r="C13" s="4">
        <v>794304363</v>
      </c>
      <c r="D13" s="4">
        <v>796748384</v>
      </c>
      <c r="E13" s="4">
        <v>798109795</v>
      </c>
      <c r="F13" s="4">
        <v>789158892.81999898</v>
      </c>
      <c r="G13" s="4">
        <v>799957224.03999996</v>
      </c>
      <c r="H13" s="4">
        <v>888043526.56999898</v>
      </c>
      <c r="I13" s="4">
        <v>868821486.27999997</v>
      </c>
      <c r="J13" s="4">
        <v>969286627.54999995</v>
      </c>
      <c r="K13" s="4">
        <v>841107495.30999994</v>
      </c>
      <c r="L13" s="4">
        <v>721534932.06999898</v>
      </c>
      <c r="M13">
        <v>840090869.53999996</v>
      </c>
      <c r="N13" s="7" t="s">
        <v>19</v>
      </c>
    </row>
    <row r="14" spans="1:14" x14ac:dyDescent="0.2">
      <c r="A14" s="7" t="s">
        <v>20</v>
      </c>
      <c r="B14" s="4">
        <v>827898595</v>
      </c>
      <c r="C14" s="4">
        <v>1011593935</v>
      </c>
      <c r="D14" s="4">
        <v>1094166233</v>
      </c>
      <c r="E14" s="4">
        <v>1142672667</v>
      </c>
      <c r="F14" s="4">
        <v>1013684304</v>
      </c>
      <c r="G14" s="4">
        <v>916959285.65999997</v>
      </c>
      <c r="H14" s="4">
        <v>1127444340.5599999</v>
      </c>
      <c r="I14" s="4">
        <v>1337172193.1800001</v>
      </c>
      <c r="J14" s="4">
        <v>1273610079.75</v>
      </c>
      <c r="K14" s="4">
        <v>1163447259</v>
      </c>
      <c r="L14" s="4">
        <v>1008954740.23</v>
      </c>
      <c r="M14">
        <v>1137697849.3199999</v>
      </c>
      <c r="N14" s="7" t="s">
        <v>20</v>
      </c>
    </row>
    <row r="15" spans="1:14" x14ac:dyDescent="0.2">
      <c r="A15" s="7" t="s">
        <v>21</v>
      </c>
      <c r="B15" s="4">
        <v>1010970357</v>
      </c>
      <c r="C15" s="4">
        <v>937743394</v>
      </c>
      <c r="D15" s="4">
        <v>890934172</v>
      </c>
      <c r="E15" s="4">
        <v>898532007</v>
      </c>
      <c r="F15" s="4">
        <v>963507348</v>
      </c>
      <c r="G15" s="4">
        <v>977370350</v>
      </c>
      <c r="H15" s="4">
        <v>1171914171</v>
      </c>
      <c r="I15" s="4">
        <v>1059179389</v>
      </c>
      <c r="J15" s="4">
        <v>959223773</v>
      </c>
      <c r="K15" s="4">
        <v>976077825</v>
      </c>
      <c r="L15" s="4">
        <v>829214383</v>
      </c>
      <c r="M15" s="4">
        <v>958345947</v>
      </c>
      <c r="N15" s="7" t="s">
        <v>21</v>
      </c>
    </row>
    <row r="16" spans="1:14" x14ac:dyDescent="0.2">
      <c r="A16" s="7" t="s">
        <v>22</v>
      </c>
      <c r="B16" s="4">
        <v>526841598</v>
      </c>
      <c r="C16" s="4">
        <v>476894324</v>
      </c>
      <c r="D16" s="4">
        <v>454105308</v>
      </c>
      <c r="E16" s="4">
        <v>468856305.67000002</v>
      </c>
      <c r="F16" s="4">
        <v>496607626.22000003</v>
      </c>
      <c r="G16" s="4">
        <v>473629823.11000001</v>
      </c>
      <c r="H16" s="4">
        <v>575571225.92999995</v>
      </c>
      <c r="I16" s="4">
        <v>501923009.56</v>
      </c>
      <c r="J16" s="4">
        <v>467835983.60000002</v>
      </c>
      <c r="K16" s="4">
        <v>429493642.52999997</v>
      </c>
      <c r="L16" s="4">
        <v>356658563.95999998</v>
      </c>
      <c r="M16">
        <v>440693564.87</v>
      </c>
      <c r="N16" s="7" t="s">
        <v>22</v>
      </c>
    </row>
    <row r="17" spans="1:14" x14ac:dyDescent="0.2">
      <c r="A17" s="7" t="s">
        <v>23</v>
      </c>
      <c r="B17" s="4">
        <v>1520407506</v>
      </c>
      <c r="C17" s="4">
        <v>1259298896</v>
      </c>
      <c r="D17" s="4">
        <v>1322164062.1099999</v>
      </c>
      <c r="E17" s="4">
        <v>1434744617</v>
      </c>
      <c r="F17" s="4">
        <v>1417894281.0999999</v>
      </c>
      <c r="G17" s="4">
        <v>1370603988.9000001</v>
      </c>
      <c r="H17" s="4">
        <v>1633181474.3099999</v>
      </c>
      <c r="I17" s="4">
        <v>1339489956.3299999</v>
      </c>
      <c r="J17" s="4">
        <v>1344615094.0599999</v>
      </c>
      <c r="K17" s="4">
        <v>1315968827.8</v>
      </c>
      <c r="L17" s="4">
        <v>939070271.36000001</v>
      </c>
      <c r="M17">
        <v>1181739896.71</v>
      </c>
      <c r="N17" s="7" t="s">
        <v>23</v>
      </c>
    </row>
    <row r="18" spans="1:14" x14ac:dyDescent="0.2">
      <c r="A18" s="7" t="s">
        <v>24</v>
      </c>
      <c r="B18" s="4">
        <v>422516276.19999897</v>
      </c>
      <c r="C18" s="4">
        <v>322688454.95999998</v>
      </c>
      <c r="D18" s="4">
        <v>290816047.299999</v>
      </c>
      <c r="E18" s="4">
        <v>441263491.99000001</v>
      </c>
      <c r="F18" s="4">
        <v>314844049.92000002</v>
      </c>
      <c r="G18" s="4">
        <v>325849377.30000001</v>
      </c>
      <c r="H18" s="4">
        <v>435618415.669999</v>
      </c>
      <c r="I18" s="4">
        <v>376747380.76999998</v>
      </c>
      <c r="J18" s="4">
        <v>353671858.26999998</v>
      </c>
      <c r="K18" s="4">
        <v>289871692.74000001</v>
      </c>
      <c r="L18" s="4">
        <v>251131793.16999999</v>
      </c>
      <c r="M18" s="4">
        <v>356691847.86000001</v>
      </c>
      <c r="N18" s="7" t="s">
        <v>24</v>
      </c>
    </row>
    <row r="19" spans="1:14" x14ac:dyDescent="0.2">
      <c r="A19" s="7" t="s">
        <v>25</v>
      </c>
      <c r="B19" s="4">
        <v>2755948374.6599998</v>
      </c>
      <c r="C19" s="4">
        <v>2398983420.29</v>
      </c>
      <c r="D19" s="4">
        <v>2603873699.9299998</v>
      </c>
      <c r="E19" s="4">
        <v>2553935211</v>
      </c>
      <c r="F19" s="4">
        <v>2543888799.0599999</v>
      </c>
      <c r="G19" s="4">
        <v>2485864875.4000001</v>
      </c>
      <c r="H19" s="4">
        <v>2973838136.54</v>
      </c>
      <c r="I19" s="4">
        <v>2607916663.5799999</v>
      </c>
      <c r="J19" s="4">
        <v>2530534953.3200002</v>
      </c>
      <c r="K19" s="4">
        <v>2193715675.0999999</v>
      </c>
      <c r="L19" s="4">
        <v>1815308729.77</v>
      </c>
      <c r="M19">
        <v>2230057290.6599998</v>
      </c>
      <c r="N19" s="7" t="s">
        <v>25</v>
      </c>
    </row>
    <row r="20" spans="1:14" x14ac:dyDescent="0.2">
      <c r="A20" s="7" t="s">
        <v>26</v>
      </c>
      <c r="B20" s="4">
        <v>3586300279</v>
      </c>
      <c r="C20" s="4">
        <v>3192884890</v>
      </c>
      <c r="D20" s="4">
        <v>2763545553</v>
      </c>
      <c r="E20" s="4">
        <v>3193576901</v>
      </c>
      <c r="F20" s="4">
        <v>2983787437</v>
      </c>
      <c r="G20" s="4">
        <v>2737799049.0799999</v>
      </c>
      <c r="H20" s="4">
        <v>3689196167.51999</v>
      </c>
      <c r="I20" s="4">
        <v>3452220123.2600002</v>
      </c>
      <c r="J20" s="4">
        <v>3071305130.5599999</v>
      </c>
      <c r="K20" s="4">
        <v>2717291387.54</v>
      </c>
      <c r="L20" s="4">
        <v>2212986454.3099999</v>
      </c>
      <c r="M20">
        <v>2460055379.1500001</v>
      </c>
      <c r="N20" s="7" t="s">
        <v>26</v>
      </c>
    </row>
    <row r="21" spans="1:14" x14ac:dyDescent="0.2">
      <c r="A21" s="7" t="s">
        <v>27</v>
      </c>
      <c r="B21" s="4">
        <v>536922394</v>
      </c>
      <c r="C21" s="4">
        <v>465359743</v>
      </c>
      <c r="D21" s="4">
        <v>453353407</v>
      </c>
      <c r="E21" s="4">
        <v>465917555</v>
      </c>
      <c r="F21" s="4">
        <v>443280861</v>
      </c>
      <c r="G21" s="4">
        <v>465488139</v>
      </c>
      <c r="H21" s="4">
        <v>515387443.26999998</v>
      </c>
      <c r="I21" s="4">
        <v>470066484</v>
      </c>
      <c r="J21" s="4">
        <v>454647022</v>
      </c>
      <c r="K21" s="4">
        <v>395097287.06</v>
      </c>
      <c r="L21" s="4">
        <v>371641947.65999901</v>
      </c>
      <c r="M21">
        <v>381069318.49000001</v>
      </c>
      <c r="N21" s="7" t="s">
        <v>27</v>
      </c>
    </row>
    <row r="22" spans="1:14" x14ac:dyDescent="0.2">
      <c r="A22" s="7" t="s">
        <v>28</v>
      </c>
      <c r="B22" s="4">
        <v>347169929</v>
      </c>
      <c r="C22" s="4">
        <v>279510979</v>
      </c>
      <c r="D22" s="4">
        <v>263668097</v>
      </c>
      <c r="E22" s="4">
        <v>321203829</v>
      </c>
      <c r="F22" s="4">
        <v>344112450</v>
      </c>
      <c r="G22" s="4">
        <v>323233366.75999999</v>
      </c>
      <c r="H22" s="4">
        <v>376447974.28999901</v>
      </c>
      <c r="I22" s="4">
        <v>331454459.42000002</v>
      </c>
      <c r="J22" s="4">
        <v>323229811.13999999</v>
      </c>
      <c r="K22" s="4">
        <v>279650958.56</v>
      </c>
      <c r="L22" s="4">
        <v>287649975.44999999</v>
      </c>
      <c r="M22" s="10">
        <v>324105648.08999997</v>
      </c>
      <c r="N22" s="7" t="s">
        <v>28</v>
      </c>
    </row>
    <row r="23" spans="1:14" x14ac:dyDescent="0.2">
      <c r="A23" s="7" t="s">
        <v>29</v>
      </c>
      <c r="B23" s="4">
        <v>83962311</v>
      </c>
      <c r="C23" s="4">
        <v>77040159</v>
      </c>
      <c r="D23" s="4">
        <v>76717516</v>
      </c>
      <c r="E23" s="4">
        <v>92863287</v>
      </c>
      <c r="F23" s="4">
        <v>98469304</v>
      </c>
      <c r="G23" s="4">
        <v>99509960</v>
      </c>
      <c r="H23" s="4">
        <v>101995703.06999999</v>
      </c>
      <c r="I23" s="4">
        <v>87793749.5</v>
      </c>
      <c r="J23" s="4">
        <v>95643655.510000005</v>
      </c>
      <c r="K23" s="4">
        <v>93385155.659999996</v>
      </c>
      <c r="L23" s="4">
        <v>91561861.900000006</v>
      </c>
      <c r="M23" s="10">
        <v>92020557.059999898</v>
      </c>
      <c r="N23" s="7" t="s">
        <v>29</v>
      </c>
    </row>
    <row r="24" spans="1:14" x14ac:dyDescent="0.2">
      <c r="A24" s="7" t="s">
        <v>30</v>
      </c>
      <c r="B24" s="4">
        <v>2729899077</v>
      </c>
      <c r="C24" s="4">
        <v>2814176072</v>
      </c>
      <c r="D24" s="4">
        <v>2803894227</v>
      </c>
      <c r="E24" s="4">
        <v>2987288334</v>
      </c>
      <c r="F24" s="4">
        <v>2839760410.5499902</v>
      </c>
      <c r="G24" s="4">
        <v>2791423932.7199998</v>
      </c>
      <c r="H24" s="4">
        <v>3334673993.1199999</v>
      </c>
      <c r="I24" s="4">
        <v>3123355061.8999901</v>
      </c>
      <c r="J24" s="4">
        <v>2887472732.0499902</v>
      </c>
      <c r="K24" s="4">
        <v>2606217214.3199902</v>
      </c>
      <c r="L24" s="4">
        <v>2066995110.1300001</v>
      </c>
      <c r="M24">
        <v>2454386207.1399999</v>
      </c>
      <c r="N24" s="7" t="s">
        <v>30</v>
      </c>
    </row>
    <row r="25" spans="1:14" x14ac:dyDescent="0.2">
      <c r="A25" s="7" t="s">
        <v>31</v>
      </c>
      <c r="B25" s="4">
        <v>2052405070</v>
      </c>
      <c r="C25" s="4">
        <v>1979724917</v>
      </c>
      <c r="D25" s="4">
        <v>1850494492</v>
      </c>
      <c r="E25" s="4">
        <v>1917948166</v>
      </c>
      <c r="F25" s="4">
        <v>1869627314</v>
      </c>
      <c r="G25" s="4">
        <v>1879422840.3199999</v>
      </c>
      <c r="H25" s="4">
        <v>2216677058.4499998</v>
      </c>
      <c r="I25" s="4">
        <v>2169799812.2999902</v>
      </c>
      <c r="J25" s="4">
        <v>2013069207.0899999</v>
      </c>
      <c r="K25" s="4">
        <v>1551434078.3199999</v>
      </c>
      <c r="L25" s="4">
        <v>1410291028.95</v>
      </c>
      <c r="M25">
        <v>1571214555.01</v>
      </c>
      <c r="N25" s="7" t="s">
        <v>31</v>
      </c>
    </row>
    <row r="26" spans="1:14" x14ac:dyDescent="0.2">
      <c r="A26" s="7" t="s">
        <v>32</v>
      </c>
      <c r="B26" s="4">
        <v>317843455</v>
      </c>
      <c r="C26" s="4">
        <v>282674478</v>
      </c>
      <c r="D26" s="4">
        <v>266538933</v>
      </c>
      <c r="E26" s="4">
        <v>280212855</v>
      </c>
      <c r="F26" s="4">
        <v>287964332</v>
      </c>
      <c r="G26" s="4">
        <v>289090510</v>
      </c>
      <c r="H26" s="4">
        <v>324419405</v>
      </c>
      <c r="I26" s="4">
        <v>290810201</v>
      </c>
      <c r="J26" s="4">
        <v>278947641</v>
      </c>
      <c r="K26" s="4">
        <v>251484830</v>
      </c>
      <c r="L26" s="4">
        <v>210675571</v>
      </c>
      <c r="M26">
        <v>246627174</v>
      </c>
      <c r="N26" s="7" t="s">
        <v>32</v>
      </c>
    </row>
    <row r="27" spans="1:14" x14ac:dyDescent="0.2">
      <c r="A27" s="7" t="s">
        <v>2</v>
      </c>
      <c r="B27" s="4">
        <v>12631904535</v>
      </c>
      <c r="C27" s="4">
        <v>11549508908</v>
      </c>
      <c r="D27" s="4">
        <v>11553522139</v>
      </c>
      <c r="E27" s="4">
        <v>12279643749</v>
      </c>
      <c r="F27" s="4">
        <v>11978089753</v>
      </c>
      <c r="G27" s="4">
        <v>11646062471.540001</v>
      </c>
      <c r="H27" s="4">
        <v>13257024996.98</v>
      </c>
      <c r="I27" s="4">
        <v>12071175907.120001</v>
      </c>
      <c r="J27" s="4">
        <v>12337901906.48</v>
      </c>
      <c r="K27" s="4">
        <v>10635309051.360001</v>
      </c>
      <c r="L27" s="4">
        <v>9245132514.5100002</v>
      </c>
      <c r="M27" s="10">
        <v>10213799925.290001</v>
      </c>
      <c r="N27" s="7" t="s">
        <v>2</v>
      </c>
    </row>
    <row r="28" spans="1:14" x14ac:dyDescent="0.2">
      <c r="A28" s="7" t="s">
        <v>33</v>
      </c>
      <c r="B28" s="4">
        <v>245594313</v>
      </c>
      <c r="C28" s="4">
        <v>234074469</v>
      </c>
      <c r="D28" s="4">
        <v>222574790</v>
      </c>
      <c r="E28" s="4">
        <v>237955199</v>
      </c>
      <c r="F28" s="4">
        <v>242575427</v>
      </c>
      <c r="G28" s="4">
        <v>254321087.83000001</v>
      </c>
      <c r="H28" s="4">
        <v>272729142.32999998</v>
      </c>
      <c r="I28" s="4">
        <v>237505717.019999</v>
      </c>
      <c r="J28" s="4">
        <v>242086423.56999999</v>
      </c>
      <c r="K28" s="4">
        <v>225206431.13999999</v>
      </c>
      <c r="L28" s="4">
        <v>219043328.61000001</v>
      </c>
      <c r="M28" s="10">
        <v>248344667.38999999</v>
      </c>
      <c r="N28" s="7" t="s">
        <v>33</v>
      </c>
    </row>
    <row r="29" spans="1:14" x14ac:dyDescent="0.2">
      <c r="A29" s="8" t="s">
        <v>59</v>
      </c>
      <c r="B29" s="4">
        <f t="shared" ref="B29:M29" si="0">SUM(B2:B28)</f>
        <v>42904779380.650002</v>
      </c>
      <c r="C29" s="4">
        <f t="shared" si="0"/>
        <v>39947674514.660004</v>
      </c>
      <c r="D29" s="4">
        <f t="shared" si="0"/>
        <v>39100796587.779984</v>
      </c>
      <c r="E29" s="4">
        <f t="shared" si="0"/>
        <v>41956521648.199997</v>
      </c>
      <c r="F29" s="4">
        <f t="shared" si="0"/>
        <v>40836371421.919991</v>
      </c>
      <c r="G29" s="4">
        <f t="shared" si="0"/>
        <v>39939064987.899994</v>
      </c>
      <c r="H29" s="4">
        <f t="shared" si="0"/>
        <v>46819724690.099991</v>
      </c>
      <c r="I29" s="4">
        <f t="shared" si="0"/>
        <v>42746694767.139984</v>
      </c>
      <c r="J29" s="4">
        <f t="shared" si="0"/>
        <v>41535492425.329987</v>
      </c>
      <c r="K29" s="4">
        <f t="shared" si="0"/>
        <v>36596873014.779991</v>
      </c>
      <c r="L29" s="4">
        <f t="shared" si="0"/>
        <v>31510892072.020004</v>
      </c>
      <c r="M29" s="4">
        <f t="shared" si="0"/>
        <v>36193809846.779999</v>
      </c>
      <c r="N29" s="8" t="s">
        <v>59</v>
      </c>
    </row>
    <row r="30" spans="1:14" x14ac:dyDescent="0.2">
      <c r="F30" s="9"/>
    </row>
    <row r="31" spans="1:14" x14ac:dyDescent="0.2">
      <c r="H31" s="94"/>
      <c r="I31" s="4"/>
      <c r="J31" s="93"/>
      <c r="K31" s="93"/>
      <c r="L31" s="93"/>
      <c r="M31" s="93"/>
    </row>
    <row r="32" spans="1:14" x14ac:dyDescent="0.2">
      <c r="B32" s="9"/>
      <c r="H32" s="9"/>
      <c r="J32" s="9"/>
    </row>
    <row r="33" spans="2:10" x14ac:dyDescent="0.2">
      <c r="B33" s="9"/>
      <c r="J33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AEC8-5529-0B44-A039-A8078F138D33}">
  <dimension ref="A1:M30"/>
  <sheetViews>
    <sheetView workbookViewId="0"/>
  </sheetViews>
  <sheetFormatPr baseColWidth="10" defaultRowHeight="16" x14ac:dyDescent="0.2"/>
  <cols>
    <col min="2" max="6" width="17.83203125" bestFit="1" customWidth="1"/>
    <col min="7" max="7" width="17.6640625" customWidth="1"/>
    <col min="8" max="11" width="17.83203125" bestFit="1" customWidth="1"/>
    <col min="12" max="13" width="17.6640625" bestFit="1" customWidth="1"/>
  </cols>
  <sheetData>
    <row r="1" spans="1:13" x14ac:dyDescent="0.2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43831</v>
      </c>
      <c r="I1" s="2">
        <v>43862</v>
      </c>
      <c r="J1" s="2">
        <v>43891</v>
      </c>
      <c r="K1" s="2">
        <v>43922</v>
      </c>
      <c r="L1" s="2">
        <v>43952</v>
      </c>
      <c r="M1" s="2">
        <v>43983</v>
      </c>
    </row>
    <row r="2" spans="1:13" x14ac:dyDescent="0.2">
      <c r="A2" s="7" t="s">
        <v>9</v>
      </c>
      <c r="B2" s="56">
        <v>5935593.9400000004</v>
      </c>
      <c r="C2" s="57">
        <v>6837575.0599999996</v>
      </c>
      <c r="D2" s="57">
        <v>7566378.5999999996</v>
      </c>
      <c r="E2" s="57">
        <v>7923227.9100000001</v>
      </c>
      <c r="F2" s="57">
        <v>7619939.8499999996</v>
      </c>
      <c r="G2" s="57">
        <v>5756360.9699999997</v>
      </c>
      <c r="H2" s="56">
        <v>6415567.5</v>
      </c>
      <c r="I2" s="57">
        <v>7572640.0599999996</v>
      </c>
      <c r="J2" s="57">
        <v>7991526.4800000004</v>
      </c>
      <c r="K2" s="57">
        <v>5123125.08</v>
      </c>
      <c r="L2" s="57">
        <v>6235155.7199999997</v>
      </c>
      <c r="M2" s="4">
        <v>7052649.3099999996</v>
      </c>
    </row>
    <row r="3" spans="1:13" x14ac:dyDescent="0.2">
      <c r="A3" s="7" t="s">
        <v>10</v>
      </c>
      <c r="B3" s="58">
        <v>20915937</v>
      </c>
      <c r="C3" s="59">
        <v>59709782</v>
      </c>
      <c r="D3" s="59">
        <v>28197693</v>
      </c>
      <c r="E3" s="59">
        <v>35317006</v>
      </c>
      <c r="F3" s="59">
        <v>40001481</v>
      </c>
      <c r="G3" s="59">
        <v>37455574.280000001</v>
      </c>
      <c r="H3" s="58">
        <v>56347951.899999999</v>
      </c>
      <c r="I3" s="59">
        <v>28941586.890000001</v>
      </c>
      <c r="J3" s="59">
        <v>25507336.149999999</v>
      </c>
      <c r="K3" s="59">
        <v>23668107.870000001</v>
      </c>
      <c r="L3" s="59">
        <v>33731418.829999998</v>
      </c>
      <c r="M3" s="4">
        <v>43148483.119999997</v>
      </c>
    </row>
    <row r="4" spans="1:13" x14ac:dyDescent="0.2">
      <c r="A4" s="7" t="s">
        <v>11</v>
      </c>
      <c r="B4" s="58">
        <v>35719292.469999999</v>
      </c>
      <c r="C4" s="59">
        <v>27601202.280000001</v>
      </c>
      <c r="D4" s="59">
        <v>30462472.129999999</v>
      </c>
      <c r="E4" s="59">
        <v>30911620.649999999</v>
      </c>
      <c r="F4" s="59">
        <v>30685241.32</v>
      </c>
      <c r="G4" s="59">
        <v>26703564.66</v>
      </c>
      <c r="H4" s="58">
        <v>35017709.469999999</v>
      </c>
      <c r="I4" s="59">
        <v>26319270.280000001</v>
      </c>
      <c r="J4" s="59">
        <v>28721205.48</v>
      </c>
      <c r="K4" s="59">
        <v>19835062.539999999</v>
      </c>
      <c r="L4" s="59">
        <v>27299946.34</v>
      </c>
      <c r="M4" s="4">
        <v>41295867.509999998</v>
      </c>
    </row>
    <row r="5" spans="1:13" x14ac:dyDescent="0.2">
      <c r="A5" s="7" t="s">
        <v>12</v>
      </c>
      <c r="B5" s="58">
        <v>5230725</v>
      </c>
      <c r="C5" s="59">
        <v>5565687</v>
      </c>
      <c r="D5" s="59">
        <v>20299366</v>
      </c>
      <c r="E5" s="59">
        <v>5269375</v>
      </c>
      <c r="F5" s="59">
        <v>5048550.13</v>
      </c>
      <c r="G5" s="59">
        <v>5001963.3600000003</v>
      </c>
      <c r="H5" s="58">
        <v>5176200.24</v>
      </c>
      <c r="I5" s="59">
        <v>5716640.9100000001</v>
      </c>
      <c r="J5" s="59">
        <v>19666793.920000002</v>
      </c>
      <c r="K5" s="59">
        <v>2878451.25</v>
      </c>
      <c r="L5" s="59">
        <v>2233089.11</v>
      </c>
      <c r="M5" s="4">
        <v>5502048.9100000001</v>
      </c>
    </row>
    <row r="6" spans="1:13" x14ac:dyDescent="0.2">
      <c r="A6" s="7" t="s">
        <v>13</v>
      </c>
      <c r="B6" s="58">
        <v>98215916.530000001</v>
      </c>
      <c r="C6" s="59">
        <v>107973171.43000001</v>
      </c>
      <c r="D6" s="59">
        <v>77609676.170000002</v>
      </c>
      <c r="E6" s="59">
        <v>96160580.939999998</v>
      </c>
      <c r="F6" s="59">
        <v>137723024.22999999</v>
      </c>
      <c r="G6" s="59">
        <v>139375116.18000001</v>
      </c>
      <c r="H6" s="58">
        <v>107598709.28</v>
      </c>
      <c r="I6" s="59">
        <v>115203248.40000001</v>
      </c>
      <c r="J6" s="59">
        <v>73350445.760000005</v>
      </c>
      <c r="K6" s="59">
        <v>61735049.509999998</v>
      </c>
      <c r="L6" s="59">
        <v>99140936.670000002</v>
      </c>
      <c r="M6" s="4">
        <v>203141324.80000001</v>
      </c>
    </row>
    <row r="7" spans="1:13" x14ac:dyDescent="0.2">
      <c r="A7" s="7" t="s">
        <v>7</v>
      </c>
      <c r="B7" s="58">
        <v>275847900.93000001</v>
      </c>
      <c r="C7" s="59">
        <v>126489725.72</v>
      </c>
      <c r="D7" s="59">
        <v>119151054.53</v>
      </c>
      <c r="E7" s="59">
        <v>122338691.65000001</v>
      </c>
      <c r="F7" s="59">
        <v>114775588.06999999</v>
      </c>
      <c r="G7" s="59">
        <v>97311995.890000001</v>
      </c>
      <c r="H7" s="58">
        <v>288374463.20999998</v>
      </c>
      <c r="I7" s="59">
        <v>139713967.13</v>
      </c>
      <c r="J7" s="59">
        <v>122742468.06</v>
      </c>
      <c r="K7" s="59">
        <v>88731822.219999999</v>
      </c>
      <c r="L7" s="59">
        <v>96266864</v>
      </c>
      <c r="M7" s="4">
        <v>111340349.73999999</v>
      </c>
    </row>
    <row r="8" spans="1:13" x14ac:dyDescent="0.2">
      <c r="A8" s="7" t="s">
        <v>14</v>
      </c>
      <c r="B8" s="58">
        <v>110187710.89</v>
      </c>
      <c r="C8" s="59">
        <v>400359844.42000002</v>
      </c>
      <c r="D8" s="59">
        <v>153246477.28999999</v>
      </c>
      <c r="E8" s="59">
        <v>161878690.81999999</v>
      </c>
      <c r="F8" s="59">
        <v>143190980.81999999</v>
      </c>
      <c r="G8" s="59">
        <v>58380017.130000003</v>
      </c>
      <c r="H8" s="58">
        <v>104591963.41</v>
      </c>
      <c r="I8" s="59">
        <v>427551211.24000001</v>
      </c>
      <c r="J8" s="59">
        <v>171947426.90000001</v>
      </c>
      <c r="K8" s="59">
        <v>168435891.84999999</v>
      </c>
      <c r="L8" s="59">
        <v>47283183.380000003</v>
      </c>
      <c r="M8" s="4">
        <v>53751520.990000002</v>
      </c>
    </row>
    <row r="9" spans="1:13" x14ac:dyDescent="0.2">
      <c r="A9" s="7" t="s">
        <v>15</v>
      </c>
      <c r="B9" s="58">
        <v>29865365</v>
      </c>
      <c r="C9" s="59">
        <v>29368828</v>
      </c>
      <c r="D9" s="59">
        <v>42883202.630000003</v>
      </c>
      <c r="E9" s="59">
        <v>183510373.81</v>
      </c>
      <c r="F9" s="59">
        <v>80348508.989999995</v>
      </c>
      <c r="G9" s="59">
        <v>68712905</v>
      </c>
      <c r="H9" s="58">
        <v>29309834.109999999</v>
      </c>
      <c r="I9" s="59">
        <v>26333550</v>
      </c>
      <c r="J9" s="59">
        <v>39892505.25</v>
      </c>
      <c r="K9" s="59">
        <v>153798371.69</v>
      </c>
      <c r="L9" s="59">
        <v>87228570.790000007</v>
      </c>
      <c r="M9" s="4">
        <v>89265316.370000005</v>
      </c>
    </row>
    <row r="10" spans="1:13" x14ac:dyDescent="0.2">
      <c r="A10" s="7" t="s">
        <v>16</v>
      </c>
      <c r="B10" s="58">
        <v>74938053</v>
      </c>
      <c r="C10" s="59">
        <v>86392843</v>
      </c>
      <c r="D10" s="59">
        <v>120500886</v>
      </c>
      <c r="E10" s="59">
        <v>135650903</v>
      </c>
      <c r="F10" s="59">
        <v>135056242</v>
      </c>
      <c r="G10" s="59">
        <v>123493120.19</v>
      </c>
      <c r="H10" s="58">
        <v>80394971.099999994</v>
      </c>
      <c r="I10" s="59">
        <v>91775112.409999996</v>
      </c>
      <c r="J10" s="59">
        <v>108627323.79000001</v>
      </c>
      <c r="K10" s="59">
        <v>48415551.350000001</v>
      </c>
      <c r="L10" s="59">
        <v>56059408.740000002</v>
      </c>
      <c r="M10" s="4">
        <v>84039620.390000001</v>
      </c>
    </row>
    <row r="11" spans="1:13" x14ac:dyDescent="0.2">
      <c r="A11" s="7" t="s">
        <v>17</v>
      </c>
      <c r="B11" s="58">
        <v>41313455</v>
      </c>
      <c r="C11" s="59">
        <v>114017557</v>
      </c>
      <c r="D11" s="59">
        <v>61173676</v>
      </c>
      <c r="E11" s="59">
        <v>58401298</v>
      </c>
      <c r="F11" s="59">
        <v>44608589.560000002</v>
      </c>
      <c r="G11" s="59">
        <v>29087657.010000002</v>
      </c>
      <c r="H11" s="58">
        <v>43041077.240000002</v>
      </c>
      <c r="I11" s="59">
        <v>103038416.59</v>
      </c>
      <c r="J11" s="59">
        <v>52078165.030000001</v>
      </c>
      <c r="K11" s="59">
        <v>13132740.060000001</v>
      </c>
      <c r="L11" s="59">
        <v>21758602.050000001</v>
      </c>
      <c r="M11" s="4">
        <v>47881607.880000003</v>
      </c>
    </row>
    <row r="12" spans="1:13" x14ac:dyDescent="0.2">
      <c r="A12" s="7" t="s">
        <v>18</v>
      </c>
      <c r="B12" s="58">
        <v>2523102502</v>
      </c>
      <c r="C12" s="59">
        <v>810700545</v>
      </c>
      <c r="D12" s="59">
        <v>786999073</v>
      </c>
      <c r="E12" s="59">
        <v>433358136</v>
      </c>
      <c r="F12" s="59">
        <v>276030620</v>
      </c>
      <c r="G12" s="59">
        <v>200389572</v>
      </c>
      <c r="H12" s="58">
        <v>2712178571</v>
      </c>
      <c r="I12" s="59">
        <v>885284325</v>
      </c>
      <c r="J12" s="59">
        <v>844740026</v>
      </c>
      <c r="K12" s="59">
        <v>218904671</v>
      </c>
      <c r="L12" s="59">
        <v>229016921</v>
      </c>
      <c r="M12" s="4">
        <v>253429704</v>
      </c>
    </row>
    <row r="13" spans="1:13" x14ac:dyDescent="0.2">
      <c r="A13" s="7" t="s">
        <v>19</v>
      </c>
      <c r="B13" s="58">
        <v>332595854</v>
      </c>
      <c r="C13" s="59">
        <v>57210389</v>
      </c>
      <c r="D13" s="59">
        <v>49735365</v>
      </c>
      <c r="E13" s="59">
        <v>56921423</v>
      </c>
      <c r="F13" s="59">
        <v>51734616.670000002</v>
      </c>
      <c r="G13" s="59">
        <v>25507359.68</v>
      </c>
      <c r="H13" s="58">
        <v>356732129.58999997</v>
      </c>
      <c r="I13" s="59">
        <v>59583252.57</v>
      </c>
      <c r="J13" s="59">
        <v>53055123.719999999</v>
      </c>
      <c r="K13" s="59">
        <v>45291617.490000002</v>
      </c>
      <c r="L13" s="59">
        <v>51669055.689999998</v>
      </c>
      <c r="M13" s="4">
        <v>36849115.780000001</v>
      </c>
    </row>
    <row r="14" spans="1:13" x14ac:dyDescent="0.2">
      <c r="A14" s="7" t="s">
        <v>20</v>
      </c>
      <c r="B14" s="58">
        <v>62824643</v>
      </c>
      <c r="C14" s="59">
        <v>83128235</v>
      </c>
      <c r="D14" s="59">
        <v>96562297</v>
      </c>
      <c r="E14" s="59">
        <v>105147173</v>
      </c>
      <c r="F14" s="59">
        <v>102781250</v>
      </c>
      <c r="G14" s="59">
        <v>76825488.560000002</v>
      </c>
      <c r="H14" s="58">
        <v>68393015.75</v>
      </c>
      <c r="I14" s="59">
        <v>86167727.700000003</v>
      </c>
      <c r="J14" s="59">
        <v>85730350.760000005</v>
      </c>
      <c r="K14" s="59">
        <v>43749722</v>
      </c>
      <c r="L14" s="59">
        <v>63705505.090000004</v>
      </c>
      <c r="M14" s="4">
        <v>66618198.450000003</v>
      </c>
    </row>
    <row r="15" spans="1:13" x14ac:dyDescent="0.2">
      <c r="A15" s="7" t="s">
        <v>21</v>
      </c>
      <c r="B15" s="58">
        <v>43295918</v>
      </c>
      <c r="C15" s="59">
        <v>43939052</v>
      </c>
      <c r="D15" s="59">
        <v>63990832</v>
      </c>
      <c r="E15" s="59">
        <v>60128130</v>
      </c>
      <c r="F15" s="59">
        <v>62334429</v>
      </c>
      <c r="G15" s="59">
        <v>55766728</v>
      </c>
      <c r="H15" s="58">
        <v>43012246</v>
      </c>
      <c r="I15" s="59">
        <v>38480552</v>
      </c>
      <c r="J15" s="59">
        <v>56647016</v>
      </c>
      <c r="K15" s="59">
        <v>39362425</v>
      </c>
      <c r="L15" s="59">
        <v>50933288</v>
      </c>
      <c r="M15" s="4">
        <v>82378994</v>
      </c>
    </row>
    <row r="16" spans="1:13" x14ac:dyDescent="0.2">
      <c r="A16" s="7" t="s">
        <v>22</v>
      </c>
      <c r="B16" s="58">
        <v>34758601</v>
      </c>
      <c r="C16" s="59">
        <v>29658187</v>
      </c>
      <c r="D16" s="59">
        <v>36213141</v>
      </c>
      <c r="E16" s="59">
        <v>38345726.090000004</v>
      </c>
      <c r="F16" s="59">
        <v>39290668.450000003</v>
      </c>
      <c r="G16" s="59">
        <v>32937142.25</v>
      </c>
      <c r="H16" s="58">
        <v>40717820.670000002</v>
      </c>
      <c r="I16" s="59">
        <v>30038271.780000001</v>
      </c>
      <c r="J16" s="59">
        <v>29006030.59</v>
      </c>
      <c r="K16" s="59">
        <v>18959432.960000001</v>
      </c>
      <c r="L16" s="59">
        <v>28061622.84</v>
      </c>
      <c r="M16" s="4">
        <v>47325350.740000002</v>
      </c>
    </row>
    <row r="17" spans="1:13" x14ac:dyDescent="0.2">
      <c r="A17" s="7" t="s">
        <v>23</v>
      </c>
      <c r="B17" s="58">
        <v>172382957</v>
      </c>
      <c r="C17" s="59">
        <v>448581645</v>
      </c>
      <c r="D17" s="59">
        <v>173594813.38</v>
      </c>
      <c r="E17" s="59">
        <v>152235952</v>
      </c>
      <c r="F17" s="59">
        <v>57596806.630000003</v>
      </c>
      <c r="G17" s="59">
        <v>44793375.520000003</v>
      </c>
      <c r="H17" s="58">
        <v>174467155.11000001</v>
      </c>
      <c r="I17" s="59">
        <v>481682689.26999998</v>
      </c>
      <c r="J17" s="59">
        <v>186850366</v>
      </c>
      <c r="K17" s="59">
        <v>109921321</v>
      </c>
      <c r="L17" s="59">
        <v>46109616.049999997</v>
      </c>
      <c r="M17" s="4">
        <v>48812713.450000003</v>
      </c>
    </row>
    <row r="18" spans="1:13" x14ac:dyDescent="0.2">
      <c r="A18" s="7" t="s">
        <v>24</v>
      </c>
      <c r="B18" s="58">
        <v>41170519.659999996</v>
      </c>
      <c r="C18" s="59">
        <v>31163363.52</v>
      </c>
      <c r="D18" s="59">
        <v>25491949.550000001</v>
      </c>
      <c r="E18" s="59">
        <v>27279591.43</v>
      </c>
      <c r="F18" s="59">
        <v>28480155.579999998</v>
      </c>
      <c r="G18" s="59">
        <v>25913101.98</v>
      </c>
      <c r="H18" s="58">
        <v>130110474.09999999</v>
      </c>
      <c r="I18" s="59">
        <v>38851847.619999997</v>
      </c>
      <c r="J18" s="59">
        <v>26122675.66</v>
      </c>
      <c r="K18" s="59">
        <v>10931791.99</v>
      </c>
      <c r="L18" s="59">
        <v>13301891.039999999</v>
      </c>
      <c r="M18" s="4">
        <v>25879790.699999999</v>
      </c>
    </row>
    <row r="19" spans="1:13" x14ac:dyDescent="0.2">
      <c r="A19" s="7" t="s">
        <v>25</v>
      </c>
      <c r="B19" s="58">
        <v>1608603828.5</v>
      </c>
      <c r="C19" s="59">
        <v>542684679.94000006</v>
      </c>
      <c r="D19" s="59">
        <v>517082656.35000002</v>
      </c>
      <c r="E19" s="59">
        <v>197673532.88</v>
      </c>
      <c r="F19" s="59">
        <v>124784931.75</v>
      </c>
      <c r="G19" s="59">
        <v>90105349.579999998</v>
      </c>
      <c r="H19" s="58">
        <v>1588669247.0999999</v>
      </c>
      <c r="I19" s="59">
        <v>641896377.50999999</v>
      </c>
      <c r="J19" s="59">
        <v>518961925.37</v>
      </c>
      <c r="K19" s="59">
        <v>144604908.59</v>
      </c>
      <c r="L19" s="59">
        <v>134021130.84999999</v>
      </c>
      <c r="M19" s="4">
        <v>127193686.23999999</v>
      </c>
    </row>
    <row r="20" spans="1:13" x14ac:dyDescent="0.2">
      <c r="A20" s="7" t="s">
        <v>26</v>
      </c>
      <c r="B20" s="58">
        <v>1323249007</v>
      </c>
      <c r="C20" s="59">
        <v>448575749</v>
      </c>
      <c r="D20" s="59">
        <v>353311089</v>
      </c>
      <c r="E20" s="59">
        <v>226289519</v>
      </c>
      <c r="F20" s="59">
        <v>104712049</v>
      </c>
      <c r="G20" s="59">
        <v>72422803.670000002</v>
      </c>
      <c r="H20" s="58">
        <v>1225519339.8199999</v>
      </c>
      <c r="I20" s="59">
        <v>393216717.75999999</v>
      </c>
      <c r="J20" s="59">
        <v>341847224.11000001</v>
      </c>
      <c r="K20" s="59">
        <v>150392378.96000001</v>
      </c>
      <c r="L20" s="59">
        <v>62223218.789999999</v>
      </c>
      <c r="M20" s="4">
        <v>82709592.489999995</v>
      </c>
    </row>
    <row r="21" spans="1:13" x14ac:dyDescent="0.2">
      <c r="A21" s="7" t="s">
        <v>27</v>
      </c>
      <c r="B21" s="58">
        <v>20853643</v>
      </c>
      <c r="C21" s="59">
        <v>20876527</v>
      </c>
      <c r="D21" s="59">
        <v>33076834</v>
      </c>
      <c r="E21" s="59">
        <v>47053988</v>
      </c>
      <c r="F21" s="59">
        <v>53455463</v>
      </c>
      <c r="G21" s="59">
        <v>54719916</v>
      </c>
      <c r="H21" s="58">
        <v>20845315.829999998</v>
      </c>
      <c r="I21" s="59">
        <v>19651160</v>
      </c>
      <c r="J21" s="59">
        <v>31830001</v>
      </c>
      <c r="K21" s="59">
        <v>33433408.629999999</v>
      </c>
      <c r="L21" s="59">
        <v>46082447.020000003</v>
      </c>
      <c r="M21" s="4">
        <v>59713612.009999998</v>
      </c>
    </row>
    <row r="22" spans="1:13" x14ac:dyDescent="0.2">
      <c r="A22" s="7" t="s">
        <v>28</v>
      </c>
      <c r="B22" s="58">
        <v>36868732</v>
      </c>
      <c r="C22" s="59">
        <v>23442768</v>
      </c>
      <c r="D22" s="59">
        <v>34092702</v>
      </c>
      <c r="E22" s="59">
        <v>33428539</v>
      </c>
      <c r="F22" s="59">
        <v>33653675</v>
      </c>
      <c r="G22" s="59">
        <v>28599059.100000001</v>
      </c>
      <c r="H22" s="58">
        <v>45148154.539999999</v>
      </c>
      <c r="I22" s="59">
        <v>25428470.760000002</v>
      </c>
      <c r="J22" s="59">
        <v>30206762.030000001</v>
      </c>
      <c r="K22" s="59">
        <v>24983788.890000001</v>
      </c>
      <c r="L22" s="59">
        <v>30874402.32</v>
      </c>
      <c r="M22" s="4">
        <v>33170893.129999999</v>
      </c>
    </row>
    <row r="23" spans="1:13" x14ac:dyDescent="0.2">
      <c r="A23" s="7" t="s">
        <v>29</v>
      </c>
      <c r="B23" s="58">
        <v>3881458</v>
      </c>
      <c r="C23" s="59">
        <v>3721673</v>
      </c>
      <c r="D23" s="59">
        <v>4729866</v>
      </c>
      <c r="E23" s="59">
        <v>5458421</v>
      </c>
      <c r="F23" s="59">
        <v>5426883</v>
      </c>
      <c r="G23" s="59">
        <v>5439158</v>
      </c>
      <c r="H23" s="58">
        <v>4613170.7699999996</v>
      </c>
      <c r="I23" s="59">
        <v>4167823.3599999999</v>
      </c>
      <c r="J23" s="59">
        <v>4599321.8</v>
      </c>
      <c r="K23" s="59">
        <v>3174764.81</v>
      </c>
      <c r="L23" s="59">
        <v>4386102.8499999996</v>
      </c>
      <c r="M23" s="4">
        <v>6867775.5599999996</v>
      </c>
    </row>
    <row r="24" spans="1:13" x14ac:dyDescent="0.2">
      <c r="A24" s="7" t="s">
        <v>30</v>
      </c>
      <c r="B24" s="58">
        <v>285722273</v>
      </c>
      <c r="C24" s="59">
        <v>198866403</v>
      </c>
      <c r="D24" s="59">
        <v>321617729</v>
      </c>
      <c r="E24" s="59">
        <v>720747286</v>
      </c>
      <c r="F24" s="59">
        <v>248306747.38999999</v>
      </c>
      <c r="G24" s="59">
        <v>120199038.76000001</v>
      </c>
      <c r="H24" s="58">
        <v>367294773.16000003</v>
      </c>
      <c r="I24" s="59">
        <v>239526912.68000001</v>
      </c>
      <c r="J24" s="59">
        <v>301271122.31999999</v>
      </c>
      <c r="K24" s="59">
        <v>673611936.39999998</v>
      </c>
      <c r="L24" s="59">
        <v>249846084.69999999</v>
      </c>
      <c r="M24" s="4">
        <v>149140380.09999999</v>
      </c>
    </row>
    <row r="25" spans="1:13" x14ac:dyDescent="0.2">
      <c r="A25" s="7" t="s">
        <v>31</v>
      </c>
      <c r="B25" s="58">
        <v>153994143</v>
      </c>
      <c r="C25" s="59">
        <v>159367721</v>
      </c>
      <c r="D25" s="59">
        <v>170254516</v>
      </c>
      <c r="E25" s="59">
        <v>198787759</v>
      </c>
      <c r="F25" s="59">
        <v>190144641</v>
      </c>
      <c r="G25" s="59">
        <v>161668505.59</v>
      </c>
      <c r="H25" s="58">
        <v>166762930.87</v>
      </c>
      <c r="I25" s="59">
        <v>157298944.24000001</v>
      </c>
      <c r="J25" s="59">
        <v>182105704.22999999</v>
      </c>
      <c r="K25" s="59">
        <v>183927928.05000001</v>
      </c>
      <c r="L25" s="59">
        <v>196044811.41</v>
      </c>
      <c r="M25" s="4">
        <v>214664888.19</v>
      </c>
    </row>
    <row r="26" spans="1:13" x14ac:dyDescent="0.2">
      <c r="A26" s="7" t="s">
        <v>32</v>
      </c>
      <c r="B26" s="58">
        <v>16691461</v>
      </c>
      <c r="C26" s="59">
        <v>54236024</v>
      </c>
      <c r="D26" s="59">
        <v>18932002</v>
      </c>
      <c r="E26" s="59">
        <v>14843896</v>
      </c>
      <c r="F26" s="59">
        <v>16375059</v>
      </c>
      <c r="G26" s="59">
        <v>14503416</v>
      </c>
      <c r="H26" s="58">
        <v>18050295</v>
      </c>
      <c r="I26" s="59">
        <v>23783939</v>
      </c>
      <c r="J26" s="59">
        <v>56773560</v>
      </c>
      <c r="K26" s="59">
        <v>8027182</v>
      </c>
      <c r="L26" s="59">
        <v>11577851</v>
      </c>
      <c r="M26" s="4">
        <v>14419163</v>
      </c>
    </row>
    <row r="27" spans="1:13" x14ac:dyDescent="0.2">
      <c r="A27" s="7" t="s">
        <v>2</v>
      </c>
      <c r="B27" s="58">
        <v>6527218557</v>
      </c>
      <c r="C27" s="59">
        <v>2989648355</v>
      </c>
      <c r="D27" s="59">
        <v>2090065994</v>
      </c>
      <c r="E27" s="59">
        <v>709822450</v>
      </c>
      <c r="F27" s="59">
        <v>631482764</v>
      </c>
      <c r="G27" s="59">
        <v>555769058.96000004</v>
      </c>
      <c r="H27" s="58">
        <v>6969135727.96</v>
      </c>
      <c r="I27" s="59">
        <v>3020479172.46</v>
      </c>
      <c r="J27" s="59">
        <v>2114040793.3499999</v>
      </c>
      <c r="K27" s="59">
        <v>334192739.31999999</v>
      </c>
      <c r="L27" s="59">
        <v>371737315.63</v>
      </c>
      <c r="M27" s="4">
        <v>658766280.76999998</v>
      </c>
    </row>
    <row r="28" spans="1:13" x14ac:dyDescent="0.2">
      <c r="A28" s="7" t="s">
        <v>33</v>
      </c>
      <c r="B28" s="58">
        <v>34463761</v>
      </c>
      <c r="C28" s="59">
        <v>11086693</v>
      </c>
      <c r="D28" s="59">
        <v>10286510</v>
      </c>
      <c r="E28" s="59">
        <v>11217996</v>
      </c>
      <c r="F28" s="59">
        <v>11872198</v>
      </c>
      <c r="G28" s="59">
        <v>10999173.060000001</v>
      </c>
      <c r="H28" s="58">
        <v>37786248.25</v>
      </c>
      <c r="I28" s="59">
        <v>11264150.039999999</v>
      </c>
      <c r="J28" s="59">
        <v>9846065.4700000007</v>
      </c>
      <c r="K28" s="59">
        <v>7106010.3499999996</v>
      </c>
      <c r="L28" s="59">
        <v>9129094.8800000008</v>
      </c>
      <c r="M28" s="4">
        <v>13061176.16</v>
      </c>
    </row>
    <row r="29" spans="1:13" x14ac:dyDescent="0.2">
      <c r="A29" s="8" t="s">
        <v>59</v>
      </c>
      <c r="B29" s="4">
        <f>SUM(B2:B28)</f>
        <v>13919847807.92</v>
      </c>
      <c r="C29" s="4">
        <f t="shared" ref="C29:M29" si="0">SUM(C2:C28)</f>
        <v>6921204225.3699999</v>
      </c>
      <c r="D29" s="4">
        <f t="shared" si="0"/>
        <v>5447128251.6300001</v>
      </c>
      <c r="E29" s="4">
        <f t="shared" si="0"/>
        <v>3876101286.1799998</v>
      </c>
      <c r="F29" s="4">
        <f t="shared" si="0"/>
        <v>2777521103.4400001</v>
      </c>
      <c r="G29" s="4">
        <f t="shared" si="0"/>
        <v>2167836521.3799996</v>
      </c>
      <c r="H29" s="4">
        <f t="shared" si="0"/>
        <v>14725705062.98</v>
      </c>
      <c r="I29" s="4">
        <f t="shared" si="0"/>
        <v>7128967977.6599998</v>
      </c>
      <c r="J29" s="4">
        <f t="shared" si="0"/>
        <v>5524159265.2300005</v>
      </c>
      <c r="K29" s="4">
        <f t="shared" si="0"/>
        <v>2636330200.8600006</v>
      </c>
      <c r="L29" s="4">
        <f t="shared" si="0"/>
        <v>2075957534.79</v>
      </c>
      <c r="M29" s="4">
        <f t="shared" si="0"/>
        <v>2607420103.79</v>
      </c>
    </row>
    <row r="30" spans="1:13" x14ac:dyDescent="0.2">
      <c r="F30" s="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99FD-8769-F640-AD20-C4D7995BDF01}">
  <dimension ref="A1:Q40"/>
  <sheetViews>
    <sheetView tabSelected="1" workbookViewId="0">
      <selection activeCell="H30" sqref="H30"/>
    </sheetView>
  </sheetViews>
  <sheetFormatPr baseColWidth="10" defaultRowHeight="16" x14ac:dyDescent="0.2"/>
  <cols>
    <col min="2" max="12" width="19.83203125" bestFit="1" customWidth="1"/>
    <col min="13" max="13" width="32.83203125" customWidth="1"/>
    <col min="14" max="14" width="18.83203125" bestFit="1" customWidth="1"/>
    <col min="16" max="17" width="15" bestFit="1" customWidth="1"/>
  </cols>
  <sheetData>
    <row r="1" spans="1:17" x14ac:dyDescent="0.2">
      <c r="A1" t="s">
        <v>129</v>
      </c>
      <c r="B1" t="s">
        <v>130</v>
      </c>
      <c r="C1">
        <v>173</v>
      </c>
      <c r="D1" t="s">
        <v>130</v>
      </c>
      <c r="E1" t="s">
        <v>133</v>
      </c>
      <c r="F1" t="s">
        <v>134</v>
      </c>
      <c r="G1" t="s">
        <v>135</v>
      </c>
      <c r="H1" t="s">
        <v>136</v>
      </c>
      <c r="I1" t="s">
        <v>131</v>
      </c>
      <c r="K1" t="s">
        <v>137</v>
      </c>
      <c r="L1" t="s">
        <v>132</v>
      </c>
    </row>
    <row r="2" spans="1:17" x14ac:dyDescent="0.2">
      <c r="A2" s="7" t="s">
        <v>9</v>
      </c>
      <c r="B2" t="b">
        <f>A2=Compilado!A2</f>
        <v>1</v>
      </c>
      <c r="C2">
        <f>SUM(Compilado!D2:E2)</f>
        <v>119800959.66000001</v>
      </c>
      <c r="D2" t="b">
        <f>A2=ICMS!A2</f>
        <v>1</v>
      </c>
      <c r="E2" s="9">
        <f>0.75*SUM(ICMS!B2:G2)</f>
        <v>481960291.005</v>
      </c>
      <c r="F2" s="9">
        <f>0.5*SUM(IPVA!B2:G2)</f>
        <v>20819538.164999999</v>
      </c>
      <c r="G2" s="9">
        <f>SUM(ICMS!H2:M2)*0.75</f>
        <v>448161050.99249995</v>
      </c>
      <c r="H2" s="9">
        <f>0.5*(SUM(IPVA!H2:M2))</f>
        <v>20195332.074999999</v>
      </c>
      <c r="I2" t="b">
        <f>A2=IPVA!A2</f>
        <v>1</v>
      </c>
      <c r="K2" s="93">
        <f>(H2+G2+C2)/(E2+F2)</f>
        <v>1.1698109363266282</v>
      </c>
      <c r="L2" s="9">
        <f>SUM(G2:H2)-SUM(E2:F2)</f>
        <v>-34423446.102500081</v>
      </c>
      <c r="M2" s="95"/>
    </row>
    <row r="3" spans="1:17" x14ac:dyDescent="0.2">
      <c r="A3" s="7" t="s">
        <v>10</v>
      </c>
      <c r="B3" t="b">
        <f>A3=Compilado!A3</f>
        <v>1</v>
      </c>
      <c r="C3">
        <f>SUM(Compilado!D3:E3)</f>
        <v>263287662.90000001</v>
      </c>
      <c r="D3" t="b">
        <f>A3=ICMS!A3</f>
        <v>1</v>
      </c>
      <c r="E3" s="9">
        <f>0.75*(SUM(ICMS!B3:G3))</f>
        <v>1523999965.1099992</v>
      </c>
      <c r="F3" s="9">
        <f>0.5*SUM(IPVA!B3:G3)</f>
        <v>110798736.64</v>
      </c>
      <c r="G3" s="9">
        <f>SUM(ICMS!H3:M3)*0.75</f>
        <v>1461579145.7249985</v>
      </c>
      <c r="H3" s="9">
        <f>0.5*(SUM(IPVA!H3:M3))</f>
        <v>105672442.38</v>
      </c>
      <c r="I3" t="b">
        <f>A3=IPVA!A3</f>
        <v>1</v>
      </c>
      <c r="J3" s="9"/>
      <c r="K3" s="93">
        <f t="shared" ref="K3:K29" si="0">(H3+G3+C3)/(E3+F3)</f>
        <v>1.1197337317710525</v>
      </c>
      <c r="L3" s="9">
        <f t="shared" ref="L3:L29" si="1">SUM(G3:H3)-SUM(E3:F3)</f>
        <v>-67547113.645000696</v>
      </c>
      <c r="M3" s="96"/>
      <c r="N3" s="9"/>
      <c r="P3" s="9"/>
      <c r="Q3" s="9">
        <f>SUM(H33:M34)</f>
        <v>193901885184.7674</v>
      </c>
    </row>
    <row r="4" spans="1:17" x14ac:dyDescent="0.2">
      <c r="A4" s="7" t="s">
        <v>11</v>
      </c>
      <c r="B4" t="b">
        <f>A4=Compilado!A4</f>
        <v>1</v>
      </c>
      <c r="C4">
        <f>SUM(Compilado!D4:E4)</f>
        <v>279285155.03000003</v>
      </c>
      <c r="D4" t="b">
        <f>A4=ICMS!A4</f>
        <v>1</v>
      </c>
      <c r="E4" s="9">
        <f>0.75*(SUM(ICMS!B4:G4))</f>
        <v>3501689169.2174993</v>
      </c>
      <c r="F4" s="9">
        <f>0.5*SUM(IPVA!B4:G4)</f>
        <v>91041696.754999995</v>
      </c>
      <c r="G4" s="9">
        <f>SUM(ICMS!H4:M4)*0.75</f>
        <v>3650457365.4750004</v>
      </c>
      <c r="H4" s="9">
        <f>0.5*(SUM(IPVA!H4:M4))</f>
        <v>89244530.810000002</v>
      </c>
      <c r="I4" t="b">
        <f>A4=IPVA!A4</f>
        <v>1</v>
      </c>
      <c r="J4" s="9"/>
      <c r="K4" s="93">
        <f t="shared" si="0"/>
        <v>1.1186440624817355</v>
      </c>
      <c r="L4" s="9">
        <f t="shared" si="1"/>
        <v>146971030.31250095</v>
      </c>
      <c r="M4" s="96"/>
      <c r="N4" s="9"/>
      <c r="Q4" s="9">
        <f>SUM(B33:G34)</f>
        <v>201068726003.79245</v>
      </c>
    </row>
    <row r="5" spans="1:17" x14ac:dyDescent="0.2">
      <c r="A5" s="7" t="s">
        <v>12</v>
      </c>
      <c r="B5" t="b">
        <f>A5=Compilado!A5</f>
        <v>1</v>
      </c>
      <c r="C5">
        <f>SUM(Compilado!D5:E5)</f>
        <v>136178528.78</v>
      </c>
      <c r="D5" t="b">
        <f>A5=ICMS!A5</f>
        <v>1</v>
      </c>
      <c r="E5" s="9">
        <f>0.75*(SUM(ICMS!B5:G5))</f>
        <v>322734140.06999999</v>
      </c>
      <c r="F5" s="9">
        <f>0.5*SUM(IPVA!B5:G5)</f>
        <v>23207833.245000001</v>
      </c>
      <c r="G5" s="9">
        <f>SUM(ICMS!H5:M5)*0.75</f>
        <v>315478494.95249981</v>
      </c>
      <c r="H5" s="9">
        <f>0.5*(SUM(IPVA!H5:M5))</f>
        <v>20586612.170000002</v>
      </c>
      <c r="I5" t="b">
        <f>A5=IPVA!A5</f>
        <v>1</v>
      </c>
      <c r="J5" s="9"/>
      <c r="K5" s="93">
        <f t="shared" si="0"/>
        <v>1.3650949359431874</v>
      </c>
      <c r="L5" s="9">
        <f t="shared" si="1"/>
        <v>-9876866.192500174</v>
      </c>
      <c r="M5" s="95"/>
    </row>
    <row r="6" spans="1:17" x14ac:dyDescent="0.2">
      <c r="A6" s="7" t="s">
        <v>13</v>
      </c>
      <c r="B6" t="b">
        <f>A6=Compilado!A6</f>
        <v>1</v>
      </c>
      <c r="C6">
        <f>SUM(Compilado!D6:E6)</f>
        <v>689189672.42000008</v>
      </c>
      <c r="D6" t="b">
        <f>A6=ICMS!A6</f>
        <v>1</v>
      </c>
      <c r="E6" s="9">
        <f>0.75*(SUM(ICMS!B6:G6))</f>
        <v>8866673210.5124931</v>
      </c>
      <c r="F6" s="9">
        <f>0.5*SUM(IPVA!B6:G6)</f>
        <v>328528742.74000001</v>
      </c>
      <c r="G6" s="9">
        <f>SUM(ICMS!H6:M6)*0.75</f>
        <v>8418175086.4799938</v>
      </c>
      <c r="H6" s="9">
        <f>0.5*(SUM(IPVA!H6:M6))</f>
        <v>330084857.21000004</v>
      </c>
      <c r="I6" t="b">
        <f>A6=IPVA!A6</f>
        <v>1</v>
      </c>
      <c r="J6" s="9"/>
      <c r="K6" s="93">
        <f t="shared" si="0"/>
        <v>1.0263450073298079</v>
      </c>
      <c r="L6" s="9">
        <f t="shared" si="1"/>
        <v>-446942009.56249809</v>
      </c>
    </row>
    <row r="7" spans="1:17" x14ac:dyDescent="0.2">
      <c r="A7" s="7" t="s">
        <v>7</v>
      </c>
      <c r="B7" t="b">
        <f>A7=Compilado!A7</f>
        <v>1</v>
      </c>
      <c r="C7">
        <f>SUM(Compilado!D7:E7)</f>
        <v>331074462.00999999</v>
      </c>
      <c r="D7" t="b">
        <f>A7=ICMS!A7</f>
        <v>1</v>
      </c>
      <c r="E7" s="9">
        <f>0.75*(SUM(ICMS!B7:G7))</f>
        <v>4625636044.8824997</v>
      </c>
      <c r="F7" s="9">
        <f>0.5*SUM(IPVA!B7:G7)</f>
        <v>427957478.39499992</v>
      </c>
      <c r="G7" s="9">
        <f>SUM(ICMS!H7:M7)*0.75</f>
        <v>4160705863.3125</v>
      </c>
      <c r="H7" s="9">
        <f>0.5*(SUM(IPVA!H7:M7))</f>
        <v>423584967.18000001</v>
      </c>
      <c r="I7" t="b">
        <f>A7=IPVA!A7</f>
        <v>1</v>
      </c>
      <c r="J7" s="9"/>
      <c r="K7" s="93">
        <f t="shared" si="0"/>
        <v>0.97264753681943317</v>
      </c>
      <c r="L7" s="9">
        <f t="shared" si="1"/>
        <v>-469302692.78499889</v>
      </c>
    </row>
    <row r="8" spans="1:17" x14ac:dyDescent="0.2">
      <c r="A8" s="7" t="s">
        <v>14</v>
      </c>
      <c r="B8" t="b">
        <f>A8=Compilado!A8</f>
        <v>1</v>
      </c>
      <c r="C8">
        <f>SUM(Compilado!D8:E8)</f>
        <v>197652962.52000001</v>
      </c>
      <c r="D8" t="b">
        <f>A8=ICMS!A8</f>
        <v>1</v>
      </c>
      <c r="E8" s="9">
        <f>0.75*(SUM(ICMS!B8:G8))</f>
        <v>2991101173.9049973</v>
      </c>
      <c r="F8" s="9">
        <f>0.5*SUM(IPVA!B8:G8)</f>
        <v>513621860.685</v>
      </c>
      <c r="G8" s="9">
        <f>SUM(ICMS!H8:M8)*0.75</f>
        <v>2983297707.5549998</v>
      </c>
      <c r="H8" s="9">
        <f>0.5*(SUM(IPVA!H8:M8))</f>
        <v>486780598.88499999</v>
      </c>
      <c r="I8" t="b">
        <f>A8=IPVA!A8</f>
        <v>1</v>
      </c>
      <c r="J8" s="9"/>
      <c r="K8" s="93">
        <f t="shared" si="0"/>
        <v>1.046511017493019</v>
      </c>
      <c r="L8" s="9">
        <f t="shared" si="1"/>
        <v>-34644728.149997711</v>
      </c>
    </row>
    <row r="9" spans="1:17" x14ac:dyDescent="0.2">
      <c r="A9" s="7" t="s">
        <v>15</v>
      </c>
      <c r="B9" t="b">
        <f>A9=Compilado!A9</f>
        <v>1</v>
      </c>
      <c r="C9">
        <f>SUM(Compilado!D9:E9)</f>
        <v>254474899.63</v>
      </c>
      <c r="D9" t="b">
        <f>A9=ICMS!A9</f>
        <v>1</v>
      </c>
      <c r="E9" s="9">
        <f>0.75*(SUM(ICMS!B9:G9))</f>
        <v>4256377432.6049986</v>
      </c>
      <c r="F9" s="9">
        <f>0.5*SUM(IPVA!B9:G9)</f>
        <v>217344591.715</v>
      </c>
      <c r="G9" s="9">
        <f>SUM(ICMS!H9:M9)*0.75</f>
        <v>4063398100.9949999</v>
      </c>
      <c r="H9" s="9">
        <f>0.5*(SUM(IPVA!H9:M9))</f>
        <v>212914074.10500002</v>
      </c>
      <c r="I9" t="b">
        <f>A9=IPVA!A9</f>
        <v>1</v>
      </c>
      <c r="J9" s="9"/>
      <c r="K9" s="93">
        <f t="shared" si="0"/>
        <v>1.012755609333746</v>
      </c>
      <c r="L9" s="9">
        <f t="shared" si="1"/>
        <v>-197409849.21999884</v>
      </c>
    </row>
    <row r="10" spans="1:17" x14ac:dyDescent="0.2">
      <c r="A10" s="7" t="s">
        <v>16</v>
      </c>
      <c r="B10" t="b">
        <f>A10=Compilado!A10</f>
        <v>1</v>
      </c>
      <c r="C10">
        <f>SUM(Compilado!D10:E10)</f>
        <v>324782174.19999999</v>
      </c>
      <c r="D10" t="b">
        <f>A10=ICMS!A10</f>
        <v>1</v>
      </c>
      <c r="E10" s="9">
        <f>0.75*(SUM(ICMS!B10:G10))</f>
        <v>6195454899.8775005</v>
      </c>
      <c r="F10" s="9">
        <f>0.5*SUM(IPVA!B10:G10)</f>
        <v>338016023.59500003</v>
      </c>
      <c r="G10" s="9">
        <f>SUM(ICMS!H10:M10)*0.75</f>
        <v>6066608683.147501</v>
      </c>
      <c r="H10" s="9">
        <f>0.5*(SUM(IPVA!H10:M10))</f>
        <v>234655993.89000002</v>
      </c>
      <c r="I10" t="b">
        <f>A10=IPVA!A10</f>
        <v>1</v>
      </c>
      <c r="J10" s="9"/>
      <c r="K10" s="93">
        <f t="shared" si="0"/>
        <v>1.0141694864566408</v>
      </c>
      <c r="L10" s="9">
        <f t="shared" si="1"/>
        <v>-232206246.43499947</v>
      </c>
    </row>
    <row r="11" spans="1:17" x14ac:dyDescent="0.2">
      <c r="A11" s="7" t="s">
        <v>17</v>
      </c>
      <c r="B11" t="b">
        <f>A11=Compilado!A11</f>
        <v>1</v>
      </c>
      <c r="C11">
        <f>SUM(Compilado!D11:E11)</f>
        <v>301595647.88</v>
      </c>
      <c r="D11" t="b">
        <f>A11=ICMS!A11</f>
        <v>1</v>
      </c>
      <c r="E11" s="9">
        <f>0.75*(SUM(ICMS!B11:G11))</f>
        <v>2718472377.8174996</v>
      </c>
      <c r="F11" s="9">
        <f>0.5*SUM(IPVA!B11:G11)</f>
        <v>174301116.285</v>
      </c>
      <c r="G11" s="9">
        <f>SUM(ICMS!H11:M11)*0.75</f>
        <v>2746149068.3175001</v>
      </c>
      <c r="H11" s="9">
        <f>0.5*(SUM(IPVA!H11:M11))</f>
        <v>140465304.42500001</v>
      </c>
      <c r="I11" t="b">
        <f>A11=IPVA!A11</f>
        <v>1</v>
      </c>
      <c r="J11" s="9"/>
      <c r="K11" s="93">
        <f t="shared" si="0"/>
        <v>1.1021291598261349</v>
      </c>
      <c r="L11" s="9">
        <f t="shared" si="1"/>
        <v>-6159121.3599991798</v>
      </c>
    </row>
    <row r="12" spans="1:17" x14ac:dyDescent="0.2">
      <c r="A12" s="7" t="s">
        <v>18</v>
      </c>
      <c r="B12" t="b">
        <f>A12=Compilado!A12</f>
        <v>1</v>
      </c>
      <c r="C12">
        <f>SUM(Compilado!D12:E12)</f>
        <v>858160920.90999997</v>
      </c>
      <c r="D12" t="b">
        <f>A12=ICMS!A12</f>
        <v>1</v>
      </c>
      <c r="E12" s="9">
        <f>0.75*(SUM(ICMS!B12:G12))</f>
        <v>18917679249.75</v>
      </c>
      <c r="F12" s="9">
        <f>0.5*SUM(IPVA!B12:G12)</f>
        <v>2515290224</v>
      </c>
      <c r="G12" s="9">
        <f>SUM(ICMS!H12:M12)*0.75</f>
        <v>17766934008</v>
      </c>
      <c r="H12" s="9">
        <f>0.5*(SUM(IPVA!H12:M12))</f>
        <v>2571777109</v>
      </c>
      <c r="I12" t="b">
        <f>A12=IPVA!A12</f>
        <v>1</v>
      </c>
      <c r="J12" s="9"/>
      <c r="K12" s="93">
        <f t="shared" si="0"/>
        <v>0.98898438052976467</v>
      </c>
      <c r="L12" s="9">
        <f t="shared" si="1"/>
        <v>-1094258356.75</v>
      </c>
    </row>
    <row r="13" spans="1:17" x14ac:dyDescent="0.2">
      <c r="A13" s="7" t="s">
        <v>19</v>
      </c>
      <c r="B13" t="b">
        <f>A13=Compilado!A13</f>
        <v>1</v>
      </c>
      <c r="C13">
        <f>SUM(Compilado!D13:E13)</f>
        <v>298221973.02999997</v>
      </c>
      <c r="D13" t="b">
        <f>A13=ICMS!A13</f>
        <v>1</v>
      </c>
      <c r="E13" s="9">
        <f>0.75*(SUM(ICMS!B13:G13))</f>
        <v>3576793415.144999</v>
      </c>
      <c r="F13" s="9">
        <f>0.5*SUM(IPVA!B13:G13)</f>
        <v>286852503.67499995</v>
      </c>
      <c r="G13" s="9">
        <f>SUM(ICMS!H13:M13)*0.75</f>
        <v>3846663702.9899983</v>
      </c>
      <c r="H13" s="9">
        <f>0.5*(SUM(IPVA!H13:M13))</f>
        <v>301590147.41999996</v>
      </c>
      <c r="I13" t="b">
        <f>A13=IPVA!A13</f>
        <v>1</v>
      </c>
      <c r="J13" s="9"/>
      <c r="K13" s="93">
        <f t="shared" si="0"/>
        <v>1.1508497198930701</v>
      </c>
      <c r="L13" s="9">
        <f t="shared" si="1"/>
        <v>284607931.58999968</v>
      </c>
    </row>
    <row r="14" spans="1:17" x14ac:dyDescent="0.2">
      <c r="A14" s="7" t="s">
        <v>20</v>
      </c>
      <c r="B14" t="b">
        <f>A14=Compilado!A14</f>
        <v>1</v>
      </c>
      <c r="C14">
        <f>SUM(Compilado!D14:E14)</f>
        <v>401677603.88</v>
      </c>
      <c r="D14" t="b">
        <f>A14=ICMS!A14</f>
        <v>1</v>
      </c>
      <c r="E14" s="9">
        <f>0.75*(SUM(ICMS!B14:G14))</f>
        <v>4505231264.7449999</v>
      </c>
      <c r="F14" s="9">
        <f>0.5*SUM(IPVA!B14:G14)</f>
        <v>263634543.28</v>
      </c>
      <c r="G14" s="9">
        <f>SUM(ICMS!H14:M14)*0.75</f>
        <v>5286244846.5299988</v>
      </c>
      <c r="H14" s="9">
        <f>0.5*(SUM(IPVA!H14:M14))</f>
        <v>207182259.87499997</v>
      </c>
      <c r="I14" t="b">
        <f>A14=IPVA!A14</f>
        <v>1</v>
      </c>
      <c r="J14" s="9"/>
      <c r="K14" s="93">
        <f t="shared" si="0"/>
        <v>1.2361649389179237</v>
      </c>
      <c r="L14" s="9">
        <f t="shared" si="1"/>
        <v>724561298.37999916</v>
      </c>
    </row>
    <row r="15" spans="1:17" x14ac:dyDescent="0.2">
      <c r="A15" s="7" t="s">
        <v>21</v>
      </c>
      <c r="B15" t="b">
        <f>A15=Compilado!A15</f>
        <v>1</v>
      </c>
      <c r="C15">
        <f>SUM(Compilado!D15:E15)</f>
        <v>372738809.43000001</v>
      </c>
      <c r="D15" t="b">
        <f>A15=ICMS!A15</f>
        <v>1</v>
      </c>
      <c r="E15" s="9">
        <f>0.75*(SUM(ICMS!B15:G15))</f>
        <v>4259293221</v>
      </c>
      <c r="F15" s="9">
        <f>0.5*SUM(IPVA!B15:G15)</f>
        <v>164727544.5</v>
      </c>
      <c r="G15" s="9">
        <f>SUM(ICMS!H15:M15)*0.75</f>
        <v>4465466616</v>
      </c>
      <c r="H15" s="9">
        <f>0.5*(SUM(IPVA!H15:M15))</f>
        <v>155407260.5</v>
      </c>
      <c r="I15" t="b">
        <f>A15=IPVA!A15</f>
        <v>1</v>
      </c>
      <c r="J15" s="9"/>
      <c r="K15" s="93">
        <f t="shared" si="0"/>
        <v>1.1287498297638812</v>
      </c>
      <c r="L15" s="9">
        <f t="shared" si="1"/>
        <v>196853111</v>
      </c>
    </row>
    <row r="16" spans="1:17" x14ac:dyDescent="0.2">
      <c r="A16" s="7" t="s">
        <v>22</v>
      </c>
      <c r="B16" t="b">
        <f>A16=Compilado!A16</f>
        <v>1</v>
      </c>
      <c r="C16">
        <f>SUM(Compilado!D16:E16)</f>
        <v>173357586.06999999</v>
      </c>
      <c r="D16" t="b">
        <f>A16=ICMS!A16</f>
        <v>1</v>
      </c>
      <c r="E16" s="9">
        <f>0.75*(SUM(ICMS!B16:G16))</f>
        <v>2172701238.7500005</v>
      </c>
      <c r="F16" s="9">
        <f>0.5*SUM(IPVA!B16:G16)</f>
        <v>105601732.89500001</v>
      </c>
      <c r="G16" s="9">
        <f>SUM(ICMS!H16:M16)*0.75</f>
        <v>2079131992.8374999</v>
      </c>
      <c r="H16" s="9">
        <f>0.5*(SUM(IPVA!H16:M16))</f>
        <v>97054264.790000007</v>
      </c>
      <c r="I16" t="b">
        <f>A16=IPVA!A16</f>
        <v>1</v>
      </c>
      <c r="J16" s="9"/>
      <c r="K16" s="93">
        <f t="shared" si="0"/>
        <v>1.0312692705663558</v>
      </c>
      <c r="L16" s="9">
        <f t="shared" si="1"/>
        <v>-102116714.0175004</v>
      </c>
    </row>
    <row r="17" spans="1:13" x14ac:dyDescent="0.2">
      <c r="A17" s="7" t="s">
        <v>23</v>
      </c>
      <c r="B17" t="b">
        <f>A17=Compilado!A17</f>
        <v>1</v>
      </c>
      <c r="C17">
        <f>SUM(Compilado!D17:E17)</f>
        <v>412016842.33999997</v>
      </c>
      <c r="D17" t="b">
        <f>A17=ICMS!A17</f>
        <v>1</v>
      </c>
      <c r="E17" s="9">
        <f>0.75*(SUM(ICMS!B17:G17))</f>
        <v>6243835013.3324986</v>
      </c>
      <c r="F17" s="9">
        <f>0.5*SUM(IPVA!B17:G17)</f>
        <v>524592774.76499999</v>
      </c>
      <c r="G17" s="9">
        <f>SUM(ICMS!H17:M17)*0.75</f>
        <v>5815549140.4274998</v>
      </c>
      <c r="H17" s="9">
        <f>0.5*(SUM(IPVA!H17:M17))</f>
        <v>523921930.44</v>
      </c>
      <c r="I17" t="b">
        <f>A17=IPVA!A17</f>
        <v>1</v>
      </c>
      <c r="J17" s="9"/>
      <c r="K17" s="93">
        <f t="shared" si="0"/>
        <v>0.99749722159704668</v>
      </c>
      <c r="L17" s="9">
        <f t="shared" si="1"/>
        <v>-428956717.22999954</v>
      </c>
    </row>
    <row r="18" spans="1:13" x14ac:dyDescent="0.2">
      <c r="A18" s="7" t="s">
        <v>24</v>
      </c>
      <c r="B18" t="b">
        <f>A18=Compilado!A18</f>
        <v>1</v>
      </c>
      <c r="C18">
        <f>SUM(Compilado!D18:E18)</f>
        <v>128546376.76000001</v>
      </c>
      <c r="D18" t="b">
        <f>A18=ICMS!A18</f>
        <v>1</v>
      </c>
      <c r="E18" s="9">
        <f>0.75*(SUM(ICMS!B18:G18))</f>
        <v>1588483273.2524984</v>
      </c>
      <c r="F18" s="9">
        <f>0.5*SUM(IPVA!B18:G18)</f>
        <v>89749340.859999999</v>
      </c>
      <c r="G18" s="9">
        <f>SUM(ICMS!H18:M18)*0.75</f>
        <v>1547799741.3599992</v>
      </c>
      <c r="H18" s="9">
        <f>0.5*(SUM(IPVA!H18:M18))</f>
        <v>122599235.55499999</v>
      </c>
      <c r="I18" t="b">
        <f>A18=IPVA!A18</f>
        <v>1</v>
      </c>
      <c r="J18" s="9"/>
      <c r="K18" s="93">
        <f t="shared" si="0"/>
        <v>1.0719284910491014</v>
      </c>
      <c r="L18" s="9">
        <f t="shared" si="1"/>
        <v>-7833637.1974990368</v>
      </c>
    </row>
    <row r="19" spans="1:13" x14ac:dyDescent="0.2">
      <c r="A19" s="7" t="s">
        <v>25</v>
      </c>
      <c r="B19" t="b">
        <f>A19=Compilado!A19</f>
        <v>1</v>
      </c>
      <c r="C19">
        <f>SUM(Compilado!D19:E19)</f>
        <v>701768303.16000009</v>
      </c>
      <c r="D19" t="b">
        <f>A19=ICMS!A19</f>
        <v>1</v>
      </c>
      <c r="E19" s="9">
        <f>0.75*(SUM(ICMS!B19:G19))</f>
        <v>11506870785.254999</v>
      </c>
      <c r="F19" s="9">
        <f>0.5*SUM(IPVA!B19:G19)</f>
        <v>1540467489.5</v>
      </c>
      <c r="G19" s="9">
        <f>SUM(ICMS!H19:M19)*0.75</f>
        <v>10763528586.727501</v>
      </c>
      <c r="H19" s="9">
        <f>0.5*(SUM(IPVA!H19:M19))</f>
        <v>1577673637.8299997</v>
      </c>
      <c r="I19" t="b">
        <f>A19=IPVA!A19</f>
        <v>1</v>
      </c>
      <c r="J19" s="9"/>
      <c r="K19" s="93">
        <f t="shared" si="0"/>
        <v>0.99966523846124622</v>
      </c>
      <c r="L19" s="9">
        <f t="shared" si="1"/>
        <v>-706136050.19749832</v>
      </c>
    </row>
    <row r="20" spans="1:13" x14ac:dyDescent="0.2">
      <c r="A20" s="7" t="s">
        <v>26</v>
      </c>
      <c r="B20" t="b">
        <f>A20=Compilado!A20</f>
        <v>1</v>
      </c>
      <c r="C20">
        <f>SUM(Compilado!D20:E20)</f>
        <v>612373602.84000003</v>
      </c>
      <c r="D20" t="b">
        <f>A20=ICMS!A20</f>
        <v>1</v>
      </c>
      <c r="E20" s="9">
        <f>0.75*(SUM(ICMS!B20:G20))</f>
        <v>13843420581.810001</v>
      </c>
      <c r="F20" s="9">
        <f>0.5*SUM(IPVA!B20:G20)</f>
        <v>1264280108.335</v>
      </c>
      <c r="G20" s="9">
        <f>SUM(ICMS!H20:M20)*0.75</f>
        <v>13202290981.754992</v>
      </c>
      <c r="H20" s="9">
        <f>0.5*(SUM(IPVA!H20:M20))</f>
        <v>1127954235.9649999</v>
      </c>
      <c r="I20" t="b">
        <f>A20=IPVA!A20</f>
        <v>1</v>
      </c>
      <c r="J20" s="9"/>
      <c r="K20" s="93">
        <f t="shared" si="0"/>
        <v>0.98907299840188823</v>
      </c>
      <c r="L20" s="9">
        <f t="shared" si="1"/>
        <v>-777455472.42500877</v>
      </c>
    </row>
    <row r="21" spans="1:13" x14ac:dyDescent="0.2">
      <c r="A21" s="7" t="s">
        <v>27</v>
      </c>
      <c r="B21" t="b">
        <f>A21=Compilado!A21</f>
        <v>1</v>
      </c>
      <c r="C21">
        <f>SUM(Compilado!D21:E21)</f>
        <v>151808920.91999999</v>
      </c>
      <c r="D21" t="b">
        <f>A21=ICMS!A21</f>
        <v>1</v>
      </c>
      <c r="E21" s="9">
        <f>0.75*(SUM(ICMS!B21:G21))</f>
        <v>2122741574.25</v>
      </c>
      <c r="F21" s="9">
        <f>0.5*SUM(IPVA!B21:G21)</f>
        <v>115018185.5</v>
      </c>
      <c r="G21" s="9">
        <f>SUM(ICMS!H21:M21)*0.75</f>
        <v>1940932126.8599989</v>
      </c>
      <c r="H21" s="9">
        <f>0.5*(SUM(IPVA!H21:M21))</f>
        <v>105777972.24499999</v>
      </c>
      <c r="I21" t="b">
        <f>A21=IPVA!A21</f>
        <v>1</v>
      </c>
      <c r="J21" s="9"/>
      <c r="K21" s="93">
        <f t="shared" si="0"/>
        <v>0.98246427501699951</v>
      </c>
      <c r="L21" s="9">
        <f t="shared" si="1"/>
        <v>-191049660.64500117</v>
      </c>
    </row>
    <row r="22" spans="1:13" x14ac:dyDescent="0.2">
      <c r="A22" s="7" t="s">
        <v>28</v>
      </c>
      <c r="B22" t="b">
        <f>A22=Compilado!A22</f>
        <v>1</v>
      </c>
      <c r="C22">
        <f>SUM(Compilado!D22:E22)</f>
        <v>163733436.32999998</v>
      </c>
      <c r="D22" t="b">
        <f>A22=ICMS!A22</f>
        <v>1</v>
      </c>
      <c r="E22" s="9">
        <f>0.75*(SUM(ICMS!B22:G22))</f>
        <v>1409173988.0699999</v>
      </c>
      <c r="F22" s="9">
        <f>0.5*SUM(IPVA!B22:G22)</f>
        <v>95042737.549999997</v>
      </c>
      <c r="G22" s="9">
        <f>SUM(ICMS!H22:M22)*0.75</f>
        <v>1441904120.2124994</v>
      </c>
      <c r="H22" s="9">
        <f>0.5*(SUM(IPVA!H22:M22))</f>
        <v>94906235.834999993</v>
      </c>
      <c r="I22" t="b">
        <f>A22=IPVA!A22</f>
        <v>1</v>
      </c>
      <c r="J22" s="9"/>
      <c r="K22" s="93">
        <f t="shared" si="0"/>
        <v>1.1305178059874175</v>
      </c>
      <c r="L22" s="9">
        <f t="shared" si="1"/>
        <v>32593630.427499533</v>
      </c>
    </row>
    <row r="23" spans="1:13" x14ac:dyDescent="0.2">
      <c r="A23" s="7" t="s">
        <v>29</v>
      </c>
      <c r="B23" t="b">
        <f>A23=Compilado!A23</f>
        <v>1</v>
      </c>
      <c r="C23">
        <f>SUM(Compilado!D23:E23)</f>
        <v>90010574.430000007</v>
      </c>
      <c r="D23" t="b">
        <f>A23=ICMS!A23</f>
        <v>1</v>
      </c>
      <c r="E23" s="9">
        <f>0.75*(SUM(ICMS!B23:G23))</f>
        <v>396421902.75</v>
      </c>
      <c r="F23" s="9">
        <f>0.5*SUM(IPVA!B23:G23)</f>
        <v>14328729.5</v>
      </c>
      <c r="G23" s="9">
        <f>SUM(ICMS!H23:M23)*0.75</f>
        <v>421800512.02499998</v>
      </c>
      <c r="H23" s="9">
        <f>0.5*(SUM(IPVA!H23:M23))</f>
        <v>13904479.574999999</v>
      </c>
      <c r="I23" t="b">
        <f>A23=IPVA!A23</f>
        <v>1</v>
      </c>
      <c r="J23" s="9"/>
      <c r="K23" s="93">
        <f t="shared" si="0"/>
        <v>1.2798898522693631</v>
      </c>
      <c r="L23" s="9">
        <f t="shared" si="1"/>
        <v>24954359.349999964</v>
      </c>
    </row>
    <row r="24" spans="1:13" x14ac:dyDescent="0.2">
      <c r="A24" s="7" t="s">
        <v>30</v>
      </c>
      <c r="B24" t="b">
        <f>A24=Compilado!A24</f>
        <v>1</v>
      </c>
      <c r="C24">
        <f>SUM(Compilado!D24:E24)</f>
        <v>549888579.13999999</v>
      </c>
      <c r="D24" t="b">
        <f>A24=ICMS!A24</f>
        <v>1</v>
      </c>
      <c r="E24" s="9">
        <f>0.75*(SUM(ICMS!B24:G24))</f>
        <v>12724831539.952492</v>
      </c>
      <c r="F24" s="9">
        <f>0.5*SUM(IPVA!B24:G24)</f>
        <v>947729738.57499993</v>
      </c>
      <c r="G24" s="9">
        <f>SUM(ICMS!H24:M24)*0.75</f>
        <v>12354825238.994976</v>
      </c>
      <c r="H24" s="9">
        <f>0.5*(SUM(IPVA!H24:M24))</f>
        <v>990345604.67999995</v>
      </c>
      <c r="I24" t="b">
        <f>A24=IPVA!A24</f>
        <v>1</v>
      </c>
      <c r="J24" s="9"/>
      <c r="K24" s="93">
        <f t="shared" si="0"/>
        <v>1.0162733331198823</v>
      </c>
      <c r="L24" s="9">
        <f t="shared" si="1"/>
        <v>-327390434.85251617</v>
      </c>
    </row>
    <row r="25" spans="1:13" x14ac:dyDescent="0.2">
      <c r="A25" s="7" t="s">
        <v>31</v>
      </c>
      <c r="B25" t="b">
        <f>A25=Compilado!A25</f>
        <v>1</v>
      </c>
      <c r="C25">
        <f>SUM(Compilado!D25:E25)</f>
        <v>527672115.37</v>
      </c>
      <c r="D25" t="b">
        <f>A25=ICMS!A25</f>
        <v>1</v>
      </c>
      <c r="E25" s="9">
        <f>0.75*(SUM(ICMS!B25:G25))</f>
        <v>8662217099.4899998</v>
      </c>
      <c r="F25" s="9">
        <f>0.5*SUM(IPVA!B25:G25)</f>
        <v>517108642.79500002</v>
      </c>
      <c r="G25" s="9">
        <f>SUM(ICMS!H25:M25)*0.75</f>
        <v>8199364305.0899935</v>
      </c>
      <c r="H25" s="9">
        <f>0.5*(SUM(IPVA!H25:M25))</f>
        <v>550402603.495</v>
      </c>
      <c r="I25" t="b">
        <f>A25=IPVA!A25</f>
        <v>1</v>
      </c>
      <c r="J25" s="9"/>
      <c r="K25" s="93">
        <f t="shared" si="0"/>
        <v>1.010688506370139</v>
      </c>
      <c r="L25" s="9">
        <f t="shared" si="1"/>
        <v>-429558833.70000648</v>
      </c>
    </row>
    <row r="26" spans="1:13" x14ac:dyDescent="0.2">
      <c r="A26" s="7" t="s">
        <v>32</v>
      </c>
      <c r="B26" t="b">
        <f>A26=Compilado!A26</f>
        <v>1</v>
      </c>
      <c r="C26">
        <f>SUM(Compilado!D26:E26)</f>
        <v>133669162.55</v>
      </c>
      <c r="D26" t="b">
        <f>A26=ICMS!A26</f>
        <v>1</v>
      </c>
      <c r="E26" s="9">
        <f>0.75*(SUM(ICMS!B26:G26))</f>
        <v>1293243422.25</v>
      </c>
      <c r="F26" s="9">
        <f>0.5*SUM(IPVA!B26:G26)</f>
        <v>67790929</v>
      </c>
      <c r="G26" s="9">
        <f>SUM(ICMS!H26:M26)*0.75</f>
        <v>1202223616.5</v>
      </c>
      <c r="H26" s="9">
        <f>0.5*(SUM(IPVA!H26:M26))</f>
        <v>66315995</v>
      </c>
      <c r="I26" t="b">
        <f>A26=IPVA!A26</f>
        <v>1</v>
      </c>
      <c r="J26" s="9"/>
      <c r="K26" s="93">
        <f t="shared" si="0"/>
        <v>1.0302523024214523</v>
      </c>
      <c r="L26" s="9">
        <f t="shared" si="1"/>
        <v>-92494739.75</v>
      </c>
    </row>
    <row r="27" spans="1:13" x14ac:dyDescent="0.2">
      <c r="A27" s="7" t="s">
        <v>2</v>
      </c>
      <c r="B27" t="b">
        <f>A27=Compilado!A27</f>
        <v>1</v>
      </c>
      <c r="C27">
        <f>SUM(Compilado!D27:E27)</f>
        <v>6850616161.0199995</v>
      </c>
      <c r="D27" t="b">
        <f>A27=ICMS!A27</f>
        <v>1</v>
      </c>
      <c r="E27" s="9">
        <f>0.75*(SUM(ICMS!B27:G27))</f>
        <v>53729048666.655006</v>
      </c>
      <c r="F27" s="9">
        <f>0.5*SUM(IPVA!B27:G27)</f>
        <v>6752003589.4799995</v>
      </c>
      <c r="G27" s="9">
        <f>SUM(ICMS!H27:M27)*0.75</f>
        <v>50820258226.305008</v>
      </c>
      <c r="H27" s="9">
        <f>0.5*(SUM(IPVA!H27:M27))</f>
        <v>6734176014.7449999</v>
      </c>
      <c r="I27" t="b">
        <f>A27=IPVA!A27</f>
        <v>1</v>
      </c>
      <c r="J27" s="9"/>
      <c r="K27" s="93">
        <f t="shared" si="0"/>
        <v>1.0648797929195579</v>
      </c>
      <c r="L27" s="9">
        <f t="shared" si="1"/>
        <v>-2926618015.0849991</v>
      </c>
    </row>
    <row r="28" spans="1:13" x14ac:dyDescent="0.2">
      <c r="A28" s="7" t="s">
        <v>33</v>
      </c>
      <c r="B28" t="b">
        <f>A28=Compilado!A28</f>
        <v>1</v>
      </c>
      <c r="C28">
        <f>SUM(Compilado!D28:E28)</f>
        <v>102258511.83</v>
      </c>
      <c r="D28" t="b">
        <f>A28=ICMS!A28</f>
        <v>1</v>
      </c>
      <c r="E28" s="9">
        <f>0.75*(SUM(ICMS!B28:G28))</f>
        <v>1077821464.3724999</v>
      </c>
      <c r="F28" s="9">
        <f>0.5*SUM(IPVA!B28:G28)</f>
        <v>44963165.530000001</v>
      </c>
      <c r="G28" s="9">
        <f>SUM(ICMS!H28:M28)*0.75</f>
        <v>1083686782.5449991</v>
      </c>
      <c r="H28" s="9">
        <f>0.5*(SUM(IPVA!H28:M28))</f>
        <v>44096372.574999996</v>
      </c>
      <c r="I28" t="b">
        <f>A28=IPVA!A28</f>
        <v>1</v>
      </c>
      <c r="J28" s="9"/>
      <c r="K28" s="93">
        <f t="shared" si="0"/>
        <v>1.0955277033466455</v>
      </c>
      <c r="L28" s="9">
        <f t="shared" si="1"/>
        <v>4998525.2174992561</v>
      </c>
    </row>
    <row r="29" spans="1:13" x14ac:dyDescent="0.2">
      <c r="A29" s="8" t="s">
        <v>59</v>
      </c>
      <c r="B29" t="b">
        <f>A29=Compilado!A29</f>
        <v>1</v>
      </c>
      <c r="C29">
        <f>SUM(Compilado!D29:E29)</f>
        <v>15425841605.040001</v>
      </c>
      <c r="D29" t="b">
        <f>A29=ICMS!A29</f>
        <v>1</v>
      </c>
      <c r="E29" s="9">
        <f>0.75*(SUM(ICMS!B29:G29))</f>
        <v>183513906405.83246</v>
      </c>
      <c r="F29" s="9">
        <f>0.5*SUM(IPVA!B29:G29)</f>
        <v>17554819597.959999</v>
      </c>
      <c r="G29" s="9">
        <f>SUM(ICMS!H29:M29)*0.75</f>
        <v>176552615112.11246</v>
      </c>
      <c r="H29" s="9">
        <f>0.5*(SUM(IPVA!H29:M29))</f>
        <v>17349270072.654999</v>
      </c>
      <c r="I29" t="b">
        <f>A29=IPVA!A29</f>
        <v>1</v>
      </c>
      <c r="J29" s="9"/>
      <c r="K29" s="93">
        <f t="shared" si="0"/>
        <v>1.041075511593281</v>
      </c>
      <c r="L29" s="9">
        <f t="shared" si="1"/>
        <v>-7166840819.0249939</v>
      </c>
    </row>
    <row r="30" spans="1:13" x14ac:dyDescent="0.2">
      <c r="E30" s="9" t="b">
        <f>E29/0.75=SUM(ICMS!B29:G29)</f>
        <v>1</v>
      </c>
      <c r="F30" s="9" t="b">
        <f>F29/0.5=SUM(IPVA!B29:G29)</f>
        <v>1</v>
      </c>
      <c r="G30" s="9" t="b">
        <f>G29/0.75=SUM(ICMS!H29:M29)</f>
        <v>1</v>
      </c>
      <c r="H30" t="b">
        <f>H29/0.5=SUM(IPVA!H29:M29)</f>
        <v>1</v>
      </c>
    </row>
    <row r="31" spans="1:13" x14ac:dyDescent="0.2">
      <c r="B31">
        <v>2</v>
      </c>
      <c r="C31">
        <f>B31+1</f>
        <v>3</v>
      </c>
      <c r="D31">
        <f t="shared" ref="D31:M31" si="2">C31+1</f>
        <v>4</v>
      </c>
      <c r="E31">
        <f t="shared" si="2"/>
        <v>5</v>
      </c>
      <c r="F31">
        <f t="shared" si="2"/>
        <v>6</v>
      </c>
      <c r="G31">
        <f t="shared" si="2"/>
        <v>7</v>
      </c>
      <c r="H31">
        <f t="shared" si="2"/>
        <v>8</v>
      </c>
      <c r="I31">
        <f t="shared" si="2"/>
        <v>9</v>
      </c>
      <c r="J31">
        <f t="shared" si="2"/>
        <v>10</v>
      </c>
      <c r="K31">
        <f t="shared" si="2"/>
        <v>11</v>
      </c>
      <c r="L31">
        <f t="shared" si="2"/>
        <v>12</v>
      </c>
      <c r="M31">
        <f t="shared" si="2"/>
        <v>13</v>
      </c>
    </row>
    <row r="32" spans="1:13" x14ac:dyDescent="0.2">
      <c r="A32" s="8" t="s">
        <v>59</v>
      </c>
      <c r="B32" s="2">
        <v>43466</v>
      </c>
      <c r="C32" s="2">
        <v>43497</v>
      </c>
      <c r="D32" s="2">
        <v>43525</v>
      </c>
      <c r="E32" s="2">
        <v>43556</v>
      </c>
      <c r="F32" s="2">
        <v>43586</v>
      </c>
      <c r="G32" s="2">
        <v>43617</v>
      </c>
      <c r="H32" s="2">
        <v>43831</v>
      </c>
      <c r="I32" s="2">
        <v>43862</v>
      </c>
      <c r="J32" s="2">
        <v>43891</v>
      </c>
      <c r="K32" s="2">
        <v>43922</v>
      </c>
      <c r="L32" s="2">
        <v>43952</v>
      </c>
      <c r="M32" s="2">
        <v>43983</v>
      </c>
    </row>
    <row r="33" spans="1:14" x14ac:dyDescent="0.2">
      <c r="A33" s="8" t="s">
        <v>138</v>
      </c>
      <c r="B33" s="4">
        <f>0.75*VLOOKUP($A$32,ICMS!$A$2:$M$29,Planilha1!B31,0)</f>
        <v>32178584535.487503</v>
      </c>
      <c r="C33" s="4">
        <f>0.75*VLOOKUP($A$32,ICMS!$A$2:$M$29,Planilha1!C31,0)</f>
        <v>29960755885.995003</v>
      </c>
      <c r="D33" s="4">
        <f>0.75*VLOOKUP($A$32,ICMS!$A$2:$M$29,Planilha1!D31,0)</f>
        <v>29325597440.834988</v>
      </c>
      <c r="E33" s="4">
        <f>0.75*VLOOKUP($A$32,ICMS!$A$2:$M$29,Planilha1!E31,0)</f>
        <v>31467391236.149998</v>
      </c>
      <c r="F33" s="4">
        <f>0.75*VLOOKUP($A$32,ICMS!$A$2:$M$29,Planilha1!F31,0)</f>
        <v>30627278566.439995</v>
      </c>
      <c r="G33" s="4">
        <f>0.75*VLOOKUP($A$32,ICMS!$A$2:$M$29,Planilha1!G31,0)</f>
        <v>29954298740.924995</v>
      </c>
      <c r="H33" s="4">
        <f>0.75*VLOOKUP($A$32,ICMS!$A$2:$M$29,Planilha1!H31,0)</f>
        <v>35114793517.574997</v>
      </c>
      <c r="I33" s="4">
        <f>0.75*VLOOKUP($A$32,ICMS!$A$2:$M$29,Planilha1!I31,0)</f>
        <v>32060021075.354988</v>
      </c>
      <c r="J33" s="4">
        <f>0.75*VLOOKUP($A$32,ICMS!$A$2:$M$29,Planilha1!J31,0)</f>
        <v>31151619318.99749</v>
      </c>
      <c r="K33" s="4">
        <f>0.75*VLOOKUP($A$32,ICMS!$A$2:$M$29,Planilha1!K31,0)</f>
        <v>27447654761.084991</v>
      </c>
      <c r="L33" s="4">
        <f>0.75*VLOOKUP($A$32,ICMS!$A$2:$M$29,Planilha1!L31,0)</f>
        <v>23633169054.015003</v>
      </c>
      <c r="M33" s="4">
        <f>0.75*VLOOKUP($A$32,ICMS!$A$2:$M$29,Planilha1!M31,0)</f>
        <v>27145357385.084999</v>
      </c>
    </row>
    <row r="34" spans="1:14" x14ac:dyDescent="0.2">
      <c r="A34" s="8" t="s">
        <v>139</v>
      </c>
      <c r="B34" s="4">
        <f>0.5*VLOOKUP($A$32,IPVA!$A$2:$M$29,Planilha1!B31,0)</f>
        <v>6959923903.96</v>
      </c>
      <c r="C34" s="4">
        <f>0.5*VLOOKUP($A$32,IPVA!$A$2:$M$29,Planilha1!C31,0)</f>
        <v>3460602112.6849999</v>
      </c>
      <c r="D34" s="4">
        <f>0.5*VLOOKUP($A$32,IPVA!$A$2:$M$29,Planilha1!D31,0)</f>
        <v>2723564125.8150001</v>
      </c>
      <c r="E34" s="4">
        <f>0.5*VLOOKUP($A$32,IPVA!$A$2:$M$29,Planilha1!E31,0)</f>
        <v>1938050643.0899999</v>
      </c>
      <c r="F34" s="4">
        <f>0.5*VLOOKUP($A$32,IPVA!$A$2:$M$29,Planilha1!F31,0)</f>
        <v>1388760551.72</v>
      </c>
      <c r="G34" s="4">
        <f>0.5*VLOOKUP($A$32,IPVA!$A$2:$M$29,Planilha1!G31,0)</f>
        <v>1083918260.6899998</v>
      </c>
      <c r="H34" s="4">
        <f>0.5*VLOOKUP($A$32,IPVA!$A$2:$M$29,Planilha1!H31,0)</f>
        <v>7362852531.4899998</v>
      </c>
      <c r="I34" s="4">
        <f>0.5*VLOOKUP($A$32,IPVA!$A$2:$M$29,Planilha1!I31,0)</f>
        <v>3564483988.8299999</v>
      </c>
      <c r="J34" s="4">
        <f>0.5*VLOOKUP($A$32,IPVA!$A$2:$M$29,Planilha1!J31,0)</f>
        <v>2762079632.6150002</v>
      </c>
      <c r="K34" s="4">
        <f>0.5*VLOOKUP($A$32,IPVA!$A$2:$M$29,Planilha1!K31,0)</f>
        <v>1318165100.4300003</v>
      </c>
      <c r="L34" s="4">
        <f>0.5*VLOOKUP($A$32,IPVA!$A$2:$M$29,Planilha1!L31,0)</f>
        <v>1037978767.395</v>
      </c>
      <c r="M34" s="4">
        <f>0.5*VLOOKUP($A$32,IPVA!$A$2:$M$29,Planilha1!M31,0)</f>
        <v>1303710051.895</v>
      </c>
    </row>
    <row r="37" spans="1:14" x14ac:dyDescent="0.2">
      <c r="A37" s="8" t="s">
        <v>141</v>
      </c>
    </row>
    <row r="38" spans="1:14" x14ac:dyDescent="0.2">
      <c r="A38" s="8" t="s">
        <v>140</v>
      </c>
      <c r="B38" s="97">
        <f t="shared" ref="B38:M38" si="3">SUM(B33:B34)</f>
        <v>39138508439.447502</v>
      </c>
      <c r="C38" s="97">
        <f t="shared" si="3"/>
        <v>33421357998.680004</v>
      </c>
      <c r="D38" s="97">
        <f t="shared" si="3"/>
        <v>32049161566.649986</v>
      </c>
      <c r="E38" s="97">
        <f t="shared" si="3"/>
        <v>33405441879.239998</v>
      </c>
      <c r="F38" s="97">
        <f t="shared" si="3"/>
        <v>32016039118.159996</v>
      </c>
      <c r="G38" s="97">
        <f t="shared" si="3"/>
        <v>31038217001.614994</v>
      </c>
      <c r="H38" s="97">
        <f t="shared" si="3"/>
        <v>42477646049.064995</v>
      </c>
      <c r="I38" s="97">
        <f t="shared" si="3"/>
        <v>35624505064.18499</v>
      </c>
      <c r="J38" s="97">
        <f t="shared" si="3"/>
        <v>33913698951.612492</v>
      </c>
      <c r="K38" s="97">
        <f t="shared" si="3"/>
        <v>28765819861.514992</v>
      </c>
      <c r="L38" s="97">
        <f t="shared" si="3"/>
        <v>24671147821.410004</v>
      </c>
      <c r="M38" s="97">
        <f t="shared" si="3"/>
        <v>28449067436.98</v>
      </c>
      <c r="N38" s="97"/>
    </row>
    <row r="39" spans="1:14" x14ac:dyDescent="0.2">
      <c r="B39" s="97"/>
      <c r="C39" s="97"/>
      <c r="D39" s="97"/>
      <c r="E39" s="97"/>
      <c r="F39" s="97"/>
      <c r="G39" s="97"/>
      <c r="H39" s="97">
        <f>VLOOKUP($A$32,Recursos173!$A$2:$H$29,Planilha1!B31,0)+VLOOKUP($A$32,Suspensao173!$A$2:$H$29,Planilha1!B31,0)</f>
        <v>0</v>
      </c>
      <c r="I39" s="97">
        <f>VLOOKUP($A$32,Recursos173!$A$2:$H$29,Planilha1!C31,0)+VLOOKUP($A$32,Suspensao173!$A$2:$H$29,Planilha1!C31,0)</f>
        <v>0</v>
      </c>
      <c r="J39" s="97">
        <f>VLOOKUP($A$32,Recursos173!$A$2:$H$29,Planilha1!D31,0)+VLOOKUP($A$32,Suspensao173!$A$2:$H$29,Planilha1!D31,0)</f>
        <v>1543960401.26</v>
      </c>
      <c r="K39" s="97">
        <f>VLOOKUP($A$32,Recursos173!$A$2:$H$29,Planilha1!E31,0)+VLOOKUP($A$32,Suspensao173!$A$2:$H$29,Planilha1!E31,0)</f>
        <v>1543960401.26</v>
      </c>
      <c r="L39" s="97">
        <f>VLOOKUP($A$32,Recursos173!$A$2:$H$29,Planilha1!F31,0)+VLOOKUP($A$32,Suspensao173!$A$2:$H$29,Planilha1!F31,0)</f>
        <v>1543960401.26</v>
      </c>
      <c r="M39" s="97">
        <f>VLOOKUP($A$32,Recursos173!$A$2:$H$29,Planilha1!G31,0)+VLOOKUP($A$32,Suspensao173!$A$2:$H$29,Planilha1!G31,0)</f>
        <v>10793960401.260002</v>
      </c>
      <c r="N39" s="97">
        <f>VLOOKUP($A$32,Recursos173!$A$2:$H$29,Planilha1!H31,0)+VLOOKUP($A$32,Suspensao173!$A$2:$H$29,Planilha1!H31,0)</f>
        <v>10793960401.256592</v>
      </c>
    </row>
    <row r="40" spans="1:14" x14ac:dyDescent="0.2">
      <c r="H40" s="98">
        <f>SUM(H38:H39)</f>
        <v>42477646049.064995</v>
      </c>
      <c r="I40" s="98">
        <f t="shared" ref="I40:N40" si="4">SUM(I38:I39)</f>
        <v>35624505064.18499</v>
      </c>
      <c r="J40" s="98">
        <f t="shared" si="4"/>
        <v>35457659352.87249</v>
      </c>
      <c r="K40" s="98">
        <f t="shared" si="4"/>
        <v>30309780262.77499</v>
      </c>
      <c r="L40" s="98">
        <f t="shared" si="4"/>
        <v>26215108222.670002</v>
      </c>
      <c r="M40" s="98">
        <f t="shared" si="4"/>
        <v>39243027838.240005</v>
      </c>
      <c r="N40" s="98">
        <f t="shared" si="4"/>
        <v>10793960401.256592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DF27-4C5B-9E48-BE93-7EF06C6C5EF8}">
  <dimension ref="A1:O31"/>
  <sheetViews>
    <sheetView workbookViewId="0">
      <selection activeCell="F16" sqref="F16"/>
    </sheetView>
  </sheetViews>
  <sheetFormatPr baseColWidth="10" defaultRowHeight="16" x14ac:dyDescent="0.2"/>
  <cols>
    <col min="4" max="8" width="16.6640625" bestFit="1" customWidth="1"/>
  </cols>
  <sheetData>
    <row r="1" spans="1:15" x14ac:dyDescent="0.2">
      <c r="A1" s="1" t="s">
        <v>0</v>
      </c>
      <c r="B1" s="3">
        <v>43466</v>
      </c>
      <c r="C1" s="3">
        <v>43497</v>
      </c>
      <c r="D1" s="3">
        <v>43525</v>
      </c>
      <c r="E1" s="3">
        <v>43556</v>
      </c>
      <c r="F1" s="3">
        <v>43586</v>
      </c>
      <c r="G1" s="3">
        <v>43617</v>
      </c>
      <c r="H1" s="3">
        <v>43647</v>
      </c>
      <c r="I1" s="3">
        <v>43831</v>
      </c>
      <c r="J1" s="3">
        <v>43862</v>
      </c>
      <c r="K1" s="3">
        <v>43891</v>
      </c>
      <c r="L1" s="3">
        <v>43922</v>
      </c>
      <c r="M1" s="3">
        <v>43952</v>
      </c>
      <c r="N1" s="3">
        <v>43983</v>
      </c>
      <c r="O1" s="3">
        <v>44013</v>
      </c>
    </row>
    <row r="2" spans="1:15" x14ac:dyDescent="0.2">
      <c r="A2" s="7" t="s">
        <v>9</v>
      </c>
      <c r="B2" s="1"/>
      <c r="C2" s="1"/>
      <c r="D2" s="5"/>
      <c r="E2" s="6"/>
      <c r="F2" s="6"/>
      <c r="G2" s="6"/>
      <c r="H2" s="5"/>
      <c r="I2" s="1"/>
      <c r="J2" s="1"/>
      <c r="K2" s="5"/>
      <c r="L2" s="6"/>
      <c r="M2" s="6"/>
      <c r="N2" s="6"/>
      <c r="O2" s="5"/>
    </row>
    <row r="3" spans="1:15" x14ac:dyDescent="0.2">
      <c r="A3" s="7" t="s">
        <v>10</v>
      </c>
      <c r="B3" s="1"/>
      <c r="C3" s="1"/>
      <c r="D3" s="5"/>
      <c r="E3" s="6"/>
      <c r="F3" s="6"/>
      <c r="G3" s="6"/>
      <c r="H3" s="5"/>
      <c r="I3" s="1"/>
      <c r="J3" s="1"/>
      <c r="K3" s="5"/>
      <c r="L3" s="6"/>
      <c r="M3" s="6"/>
      <c r="N3" s="6"/>
      <c r="O3" s="5"/>
    </row>
    <row r="4" spans="1:15" x14ac:dyDescent="0.2">
      <c r="A4" s="7" t="s">
        <v>11</v>
      </c>
      <c r="B4" s="1"/>
      <c r="C4" s="1"/>
      <c r="D4" s="5"/>
      <c r="E4" s="6"/>
      <c r="F4" s="6"/>
      <c r="G4" s="6"/>
      <c r="H4" s="5"/>
      <c r="I4" s="1"/>
      <c r="J4" s="1"/>
      <c r="K4" s="5"/>
      <c r="L4" s="6"/>
      <c r="M4" s="6"/>
      <c r="N4" s="6"/>
      <c r="O4" s="5"/>
    </row>
    <row r="5" spans="1:15" x14ac:dyDescent="0.2">
      <c r="A5" s="7" t="s">
        <v>12</v>
      </c>
      <c r="B5" s="1"/>
      <c r="C5" s="1"/>
      <c r="D5" s="5"/>
      <c r="E5" s="6"/>
      <c r="F5" s="6"/>
      <c r="G5" s="6"/>
      <c r="H5" s="5"/>
      <c r="I5" s="1"/>
      <c r="J5" s="1"/>
      <c r="K5" s="5"/>
      <c r="L5" s="6"/>
      <c r="M5" s="6"/>
      <c r="N5" s="6"/>
      <c r="O5" s="5"/>
    </row>
    <row r="6" spans="1:15" x14ac:dyDescent="0.2">
      <c r="A6" s="7" t="s">
        <v>13</v>
      </c>
      <c r="B6" s="1"/>
      <c r="C6" s="1"/>
      <c r="D6" s="5"/>
      <c r="E6" s="6"/>
      <c r="F6" s="6"/>
      <c r="G6" s="6"/>
      <c r="H6" s="5"/>
      <c r="I6" s="1"/>
      <c r="J6" s="1"/>
      <c r="K6" s="5"/>
      <c r="L6" s="6"/>
      <c r="M6" s="6"/>
      <c r="N6" s="6"/>
      <c r="O6" s="5"/>
    </row>
    <row r="7" spans="1:15" x14ac:dyDescent="0.2">
      <c r="A7" s="7" t="s">
        <v>7</v>
      </c>
      <c r="B7" s="1"/>
      <c r="C7" s="1"/>
      <c r="D7" s="5"/>
      <c r="E7" s="6"/>
      <c r="F7" s="6"/>
      <c r="G7" s="6"/>
      <c r="H7" s="5"/>
      <c r="I7" s="1"/>
      <c r="J7" s="1"/>
      <c r="K7" s="5"/>
      <c r="L7" s="6"/>
      <c r="M7" s="6"/>
      <c r="N7" s="6"/>
      <c r="O7" s="5"/>
    </row>
    <row r="8" spans="1:15" x14ac:dyDescent="0.2">
      <c r="A8" s="7" t="s">
        <v>14</v>
      </c>
      <c r="B8" s="1"/>
      <c r="C8" s="1"/>
      <c r="D8" s="5"/>
      <c r="E8" s="6"/>
      <c r="F8" s="6"/>
      <c r="G8" s="6"/>
      <c r="H8" s="5"/>
      <c r="I8" s="1"/>
      <c r="J8" s="1"/>
      <c r="K8" s="5"/>
      <c r="L8" s="6"/>
      <c r="M8" s="6"/>
      <c r="N8" s="6"/>
      <c r="O8" s="5"/>
    </row>
    <row r="9" spans="1:15" x14ac:dyDescent="0.2">
      <c r="A9" s="7" t="s">
        <v>15</v>
      </c>
      <c r="B9" s="1"/>
      <c r="C9" s="1"/>
      <c r="D9" s="5"/>
      <c r="E9" s="6"/>
      <c r="F9" s="6"/>
      <c r="G9" s="6"/>
      <c r="H9" s="5"/>
      <c r="I9" s="1"/>
      <c r="J9" s="1"/>
      <c r="K9" s="5"/>
      <c r="L9" s="6"/>
      <c r="M9" s="6"/>
      <c r="N9" s="6"/>
      <c r="O9" s="5"/>
    </row>
    <row r="10" spans="1:15" x14ac:dyDescent="0.2">
      <c r="A10" s="7" t="s">
        <v>16</v>
      </c>
      <c r="B10" s="1"/>
      <c r="C10" s="1"/>
      <c r="D10" s="5"/>
      <c r="E10" s="6"/>
      <c r="F10" s="6"/>
      <c r="G10" s="6"/>
      <c r="H10" s="5"/>
      <c r="I10" s="1"/>
      <c r="J10" s="1"/>
      <c r="K10" s="5"/>
      <c r="L10" s="6"/>
      <c r="M10" s="6"/>
      <c r="N10" s="6"/>
      <c r="O10" s="5"/>
    </row>
    <row r="11" spans="1:15" x14ac:dyDescent="0.2">
      <c r="A11" s="7" t="s">
        <v>17</v>
      </c>
      <c r="B11" s="1"/>
      <c r="C11" s="1"/>
      <c r="D11" s="5"/>
      <c r="E11" s="6"/>
      <c r="F11" s="6"/>
      <c r="G11" s="6"/>
      <c r="H11" s="5"/>
      <c r="I11" s="1"/>
      <c r="J11" s="1"/>
      <c r="K11" s="5"/>
      <c r="L11" s="6"/>
      <c r="M11" s="6"/>
      <c r="N11" s="6"/>
      <c r="O11" s="5"/>
    </row>
    <row r="12" spans="1:15" x14ac:dyDescent="0.2">
      <c r="A12" s="7" t="s">
        <v>18</v>
      </c>
      <c r="B12" s="1"/>
      <c r="C12" s="1"/>
      <c r="D12" s="5"/>
      <c r="E12" s="6"/>
      <c r="F12" s="6"/>
      <c r="G12" s="6"/>
      <c r="H12" s="5"/>
      <c r="I12" s="1"/>
      <c r="J12" s="1"/>
      <c r="K12" s="5"/>
      <c r="L12" s="6"/>
      <c r="M12" s="6"/>
      <c r="N12" s="6"/>
      <c r="O12" s="5"/>
    </row>
    <row r="13" spans="1:15" x14ac:dyDescent="0.2">
      <c r="A13" s="7" t="s">
        <v>19</v>
      </c>
      <c r="B13" s="1"/>
      <c r="C13" s="1"/>
      <c r="D13" s="5"/>
      <c r="E13" s="6"/>
      <c r="F13" s="6"/>
      <c r="G13" s="6"/>
      <c r="H13" s="5"/>
      <c r="I13" s="1"/>
      <c r="J13" s="1"/>
      <c r="K13" s="5"/>
      <c r="L13" s="6"/>
      <c r="M13" s="6"/>
      <c r="N13" s="6"/>
      <c r="O13" s="5"/>
    </row>
    <row r="14" spans="1:15" x14ac:dyDescent="0.2">
      <c r="A14" s="7" t="s">
        <v>20</v>
      </c>
      <c r="B14" s="1"/>
      <c r="C14" s="1"/>
      <c r="D14" s="5"/>
      <c r="E14" s="6"/>
      <c r="F14" s="6"/>
      <c r="G14" s="6"/>
      <c r="H14" s="5"/>
      <c r="I14" s="1"/>
      <c r="J14" s="1"/>
      <c r="K14" s="5"/>
      <c r="L14" s="6"/>
      <c r="M14" s="6"/>
      <c r="N14" s="6"/>
      <c r="O14" s="5"/>
    </row>
    <row r="15" spans="1:15" x14ac:dyDescent="0.2">
      <c r="A15" s="7" t="s">
        <v>21</v>
      </c>
      <c r="B15" s="1"/>
      <c r="C15" s="1"/>
      <c r="D15" s="5"/>
      <c r="E15" s="6"/>
      <c r="F15" s="6"/>
      <c r="G15" s="6"/>
      <c r="H15" s="5"/>
      <c r="I15" s="1"/>
      <c r="J15" s="1"/>
      <c r="K15" s="5"/>
      <c r="L15" s="6"/>
      <c r="M15" s="6"/>
      <c r="N15" s="6"/>
      <c r="O15" s="5"/>
    </row>
    <row r="16" spans="1:15" x14ac:dyDescent="0.2">
      <c r="A16" s="7" t="s">
        <v>22</v>
      </c>
      <c r="B16" s="1"/>
      <c r="C16" s="1"/>
      <c r="D16" s="5"/>
      <c r="E16" s="6"/>
      <c r="F16" s="6"/>
      <c r="G16" s="6"/>
      <c r="H16" s="5"/>
      <c r="I16" s="1"/>
      <c r="J16" s="1"/>
      <c r="K16" s="5"/>
      <c r="L16" s="6"/>
      <c r="M16" s="6"/>
      <c r="N16" s="6"/>
      <c r="O16" s="5"/>
    </row>
    <row r="17" spans="1:15" x14ac:dyDescent="0.2">
      <c r="A17" s="7" t="s">
        <v>23</v>
      </c>
      <c r="B17" s="1"/>
      <c r="C17" s="1"/>
      <c r="D17" s="5"/>
      <c r="E17" s="6"/>
      <c r="F17" s="6"/>
      <c r="G17" s="6"/>
      <c r="H17" s="5"/>
      <c r="I17" s="1"/>
      <c r="J17" s="1"/>
      <c r="K17" s="5"/>
      <c r="L17" s="6"/>
      <c r="M17" s="6"/>
      <c r="N17" s="6"/>
      <c r="O17" s="5"/>
    </row>
    <row r="18" spans="1:15" x14ac:dyDescent="0.2">
      <c r="A18" s="7" t="s">
        <v>24</v>
      </c>
      <c r="B18" s="1"/>
      <c r="C18" s="1"/>
      <c r="D18" s="5"/>
      <c r="E18" s="6"/>
      <c r="F18" s="6"/>
      <c r="G18" s="6"/>
      <c r="H18" s="5"/>
      <c r="I18" s="1"/>
      <c r="J18" s="1"/>
      <c r="K18" s="5"/>
      <c r="L18" s="6"/>
      <c r="M18" s="6"/>
      <c r="N18" s="6"/>
      <c r="O18" s="5"/>
    </row>
    <row r="19" spans="1:15" x14ac:dyDescent="0.2">
      <c r="A19" s="7" t="s">
        <v>25</v>
      </c>
      <c r="B19" s="1"/>
      <c r="C19" s="1"/>
      <c r="D19" s="5"/>
      <c r="E19" s="6"/>
      <c r="F19" s="6"/>
      <c r="G19" s="6"/>
      <c r="H19" s="5"/>
      <c r="I19" s="1"/>
      <c r="J19" s="1"/>
      <c r="K19" s="5"/>
      <c r="L19" s="6"/>
      <c r="M19" s="6"/>
      <c r="N19" s="6"/>
      <c r="O19" s="5"/>
    </row>
    <row r="20" spans="1:15" x14ac:dyDescent="0.2">
      <c r="A20" s="7" t="s">
        <v>26</v>
      </c>
      <c r="B20" s="1"/>
      <c r="C20" s="1"/>
      <c r="D20" s="5"/>
      <c r="E20" s="6"/>
      <c r="F20" s="6"/>
      <c r="G20" s="6"/>
      <c r="H20" s="5"/>
      <c r="I20" s="1"/>
      <c r="J20" s="1"/>
      <c r="K20" s="5"/>
      <c r="L20" s="6"/>
      <c r="M20" s="6"/>
      <c r="N20" s="6"/>
      <c r="O20" s="5"/>
    </row>
    <row r="21" spans="1:15" x14ac:dyDescent="0.2">
      <c r="A21" s="7" t="s">
        <v>27</v>
      </c>
      <c r="B21" s="1"/>
      <c r="C21" s="1"/>
      <c r="D21" s="5"/>
      <c r="E21" s="6"/>
      <c r="F21" s="6"/>
      <c r="G21" s="6"/>
      <c r="H21" s="5"/>
      <c r="I21" s="1"/>
      <c r="J21" s="1"/>
      <c r="K21" s="5"/>
      <c r="L21" s="6"/>
      <c r="M21" s="6"/>
      <c r="N21" s="6"/>
      <c r="O21" s="5"/>
    </row>
    <row r="22" spans="1:15" x14ac:dyDescent="0.2">
      <c r="A22" s="7" t="s">
        <v>28</v>
      </c>
      <c r="B22" s="1"/>
      <c r="C22" s="1"/>
      <c r="D22" s="5"/>
      <c r="E22" s="6"/>
      <c r="F22" s="6"/>
      <c r="G22" s="6"/>
      <c r="H22" s="5"/>
      <c r="I22" s="1"/>
      <c r="J22" s="1"/>
      <c r="K22" s="5"/>
      <c r="L22" s="6"/>
      <c r="M22" s="6"/>
      <c r="N22" s="6"/>
      <c r="O22" s="5"/>
    </row>
    <row r="23" spans="1:15" x14ac:dyDescent="0.2">
      <c r="A23" s="7" t="s">
        <v>29</v>
      </c>
      <c r="B23" s="1"/>
      <c r="C23" s="1"/>
      <c r="D23" s="5"/>
      <c r="E23" s="6"/>
      <c r="F23" s="6"/>
      <c r="G23" s="6"/>
      <c r="H23" s="5"/>
      <c r="I23" s="1"/>
      <c r="J23" s="1"/>
      <c r="K23" s="5"/>
      <c r="L23" s="6"/>
      <c r="M23" s="6"/>
      <c r="N23" s="6"/>
      <c r="O23" s="5"/>
    </row>
    <row r="24" spans="1:15" x14ac:dyDescent="0.2">
      <c r="A24" s="7" t="s">
        <v>30</v>
      </c>
      <c r="B24" s="1"/>
      <c r="C24" s="1"/>
      <c r="D24" s="5"/>
      <c r="E24" s="6"/>
      <c r="F24" s="6"/>
      <c r="G24" s="6"/>
      <c r="H24" s="5"/>
      <c r="I24" s="1"/>
      <c r="J24" s="1"/>
      <c r="K24" s="5"/>
      <c r="L24" s="6"/>
      <c r="M24" s="6"/>
      <c r="N24" s="6"/>
      <c r="O24" s="5"/>
    </row>
    <row r="25" spans="1:15" x14ac:dyDescent="0.2">
      <c r="A25" s="7" t="s">
        <v>31</v>
      </c>
      <c r="B25" s="1"/>
      <c r="C25" s="1"/>
      <c r="D25" s="5"/>
      <c r="E25" s="6"/>
      <c r="F25" s="6"/>
      <c r="G25" s="6"/>
      <c r="H25" s="5"/>
      <c r="I25" s="1"/>
      <c r="J25" s="1"/>
      <c r="K25" s="5"/>
      <c r="L25" s="6"/>
      <c r="M25" s="6"/>
      <c r="N25" s="6"/>
      <c r="O25" s="5"/>
    </row>
    <row r="26" spans="1:15" x14ac:dyDescent="0.2">
      <c r="A26" s="7" t="s">
        <v>32</v>
      </c>
      <c r="B26" s="1"/>
      <c r="C26" s="1"/>
      <c r="D26" s="5"/>
      <c r="E26" s="6"/>
      <c r="F26" s="6"/>
      <c r="G26" s="6"/>
      <c r="H26" s="5"/>
      <c r="I26" s="1"/>
      <c r="J26" s="1"/>
      <c r="K26" s="5"/>
      <c r="L26" s="6"/>
      <c r="M26" s="6"/>
      <c r="N26" s="6"/>
      <c r="O26" s="5"/>
    </row>
    <row r="27" spans="1:15" x14ac:dyDescent="0.2">
      <c r="A27" s="7" t="s">
        <v>2</v>
      </c>
      <c r="B27" s="1"/>
      <c r="C27" s="1"/>
      <c r="D27" s="5"/>
      <c r="E27" s="6"/>
      <c r="F27" s="6"/>
      <c r="G27" s="6"/>
      <c r="H27" s="5"/>
      <c r="I27" s="1"/>
      <c r="J27" s="1"/>
      <c r="K27" s="5"/>
      <c r="L27" s="6"/>
      <c r="M27" s="6"/>
      <c r="N27" s="6"/>
      <c r="O27" s="5"/>
    </row>
    <row r="28" spans="1:15" x14ac:dyDescent="0.2">
      <c r="A28" s="7" t="s">
        <v>33</v>
      </c>
      <c r="B28" s="1"/>
      <c r="C28" s="1"/>
      <c r="D28" s="5"/>
      <c r="E28" s="6"/>
      <c r="F28" s="6"/>
      <c r="G28" s="6"/>
      <c r="H28" s="5"/>
      <c r="I28" s="1"/>
      <c r="J28" s="1"/>
      <c r="K28" s="5"/>
      <c r="L28" s="6"/>
      <c r="M28" s="6"/>
      <c r="N28" s="6"/>
      <c r="O28" s="5"/>
    </row>
    <row r="29" spans="1:15" x14ac:dyDescent="0.2">
      <c r="A29" s="8" t="s">
        <v>59</v>
      </c>
      <c r="B29" s="1">
        <f t="shared" ref="B29" si="0">SUM(B2:B28)</f>
        <v>0</v>
      </c>
      <c r="C29" s="1">
        <f t="shared" ref="C29" si="1">SUM(C2:C28)</f>
        <v>0</v>
      </c>
      <c r="D29" s="1">
        <f t="shared" ref="D29" si="2">SUM(D2:D28)</f>
        <v>0</v>
      </c>
      <c r="E29" s="1">
        <f t="shared" ref="E29" si="3">SUM(E2:E28)</f>
        <v>0</v>
      </c>
      <c r="F29" s="1">
        <f t="shared" ref="F29" si="4">SUM(F2:F28)</f>
        <v>0</v>
      </c>
      <c r="G29" s="1">
        <f t="shared" ref="G29" si="5">SUM(G2:G28)</f>
        <v>0</v>
      </c>
      <c r="H29" s="1">
        <f t="shared" ref="H29" si="6">SUM(H2:H28)</f>
        <v>0</v>
      </c>
      <c r="I29" s="1">
        <f t="shared" ref="I29" si="7">SUM(I2:I28)</f>
        <v>0</v>
      </c>
      <c r="J29" s="1">
        <f t="shared" ref="J29" si="8">SUM(J2:J28)</f>
        <v>0</v>
      </c>
      <c r="K29" s="1">
        <f t="shared" ref="K29" si="9">SUM(K2:K28)</f>
        <v>0</v>
      </c>
      <c r="L29" s="1">
        <f t="shared" ref="L29" si="10">SUM(L2:L28)</f>
        <v>0</v>
      </c>
      <c r="M29" s="1">
        <f t="shared" ref="M29" si="11">SUM(M2:M28)</f>
        <v>0</v>
      </c>
      <c r="N29" s="1">
        <f t="shared" ref="N29" si="12">SUM(N2:N28)</f>
        <v>0</v>
      </c>
      <c r="O29" s="1">
        <f t="shared" ref="O29" si="13">SUM(O2:O28)</f>
        <v>0</v>
      </c>
    </row>
    <row r="31" spans="1:15" x14ac:dyDescent="0.2">
      <c r="H31" s="9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242E-B542-474F-935F-4756AB1E3009}">
  <dimension ref="A1:C114"/>
  <sheetViews>
    <sheetView topLeftCell="A82" workbookViewId="0">
      <selection activeCell="A114" sqref="A114"/>
    </sheetView>
  </sheetViews>
  <sheetFormatPr baseColWidth="10" defaultRowHeight="16" x14ac:dyDescent="0.2"/>
  <cols>
    <col min="2" max="2" width="18" customWidth="1"/>
    <col min="3" max="3" width="15.1640625" bestFit="1" customWidth="1"/>
  </cols>
  <sheetData>
    <row r="1" spans="1:3" x14ac:dyDescent="0.2">
      <c r="A1" s="1" t="s">
        <v>81</v>
      </c>
      <c r="B1" s="1">
        <v>2019</v>
      </c>
      <c r="C1" s="1">
        <v>2020</v>
      </c>
    </row>
    <row r="2" spans="1:3" x14ac:dyDescent="0.2">
      <c r="A2" s="60">
        <v>43910</v>
      </c>
      <c r="B2" s="61">
        <v>1568804663.6400001</v>
      </c>
      <c r="C2" s="61">
        <v>1663621842.45</v>
      </c>
    </row>
    <row r="3" spans="1:3" x14ac:dyDescent="0.2">
      <c r="A3" s="60">
        <v>43911</v>
      </c>
      <c r="B3" s="61">
        <v>1663792388.53</v>
      </c>
      <c r="C3" s="61">
        <v>1394309184.98</v>
      </c>
    </row>
    <row r="4" spans="1:3" x14ac:dyDescent="0.2">
      <c r="A4" s="60">
        <v>43912</v>
      </c>
      <c r="B4" s="61">
        <v>727294136.45000005</v>
      </c>
      <c r="C4" s="61">
        <v>520261972.05000001</v>
      </c>
    </row>
    <row r="5" spans="1:3" x14ac:dyDescent="0.2">
      <c r="A5" s="60">
        <v>43913</v>
      </c>
      <c r="B5" s="61">
        <v>1284445054.8800001</v>
      </c>
      <c r="C5" s="61">
        <v>1042022849.21</v>
      </c>
    </row>
    <row r="6" spans="1:3" x14ac:dyDescent="0.2">
      <c r="A6" s="60">
        <v>43914</v>
      </c>
      <c r="B6" s="61">
        <v>1330595142.98</v>
      </c>
      <c r="C6" s="61">
        <v>881020812.75</v>
      </c>
    </row>
    <row r="7" spans="1:3" x14ac:dyDescent="0.2">
      <c r="A7" s="60">
        <v>43915</v>
      </c>
      <c r="B7" s="61">
        <v>1369864781.9400001</v>
      </c>
      <c r="C7" s="61">
        <v>909608809.85000002</v>
      </c>
    </row>
    <row r="8" spans="1:3" x14ac:dyDescent="0.2">
      <c r="A8" s="60">
        <v>43916</v>
      </c>
      <c r="B8" s="61">
        <v>1418932854.8499999</v>
      </c>
      <c r="C8" s="61">
        <v>911437295.29999995</v>
      </c>
    </row>
    <row r="9" spans="1:3" x14ac:dyDescent="0.2">
      <c r="A9" s="60">
        <v>43917</v>
      </c>
      <c r="B9" s="61">
        <v>1463790520.8099999</v>
      </c>
      <c r="C9" s="61">
        <v>1058915550.96</v>
      </c>
    </row>
    <row r="10" spans="1:3" x14ac:dyDescent="0.2">
      <c r="A10" s="60">
        <v>43918</v>
      </c>
      <c r="B10" s="61">
        <v>1599160896.1700001</v>
      </c>
      <c r="C10" s="61">
        <v>1034523054.08</v>
      </c>
    </row>
    <row r="11" spans="1:3" x14ac:dyDescent="0.2">
      <c r="A11" s="60">
        <v>43919</v>
      </c>
      <c r="B11" s="61">
        <v>863584221.03999996</v>
      </c>
      <c r="C11" s="61">
        <v>451014033.94999999</v>
      </c>
    </row>
    <row r="12" spans="1:3" x14ac:dyDescent="0.2">
      <c r="A12" s="60">
        <v>43922</v>
      </c>
      <c r="B12" s="61">
        <v>1396262367.9300001</v>
      </c>
      <c r="C12" s="61">
        <v>1204184689.48</v>
      </c>
    </row>
    <row r="13" spans="1:3" x14ac:dyDescent="0.2">
      <c r="A13" s="60">
        <v>43923</v>
      </c>
      <c r="B13" s="61">
        <v>1497406801.8199999</v>
      </c>
      <c r="C13" s="61">
        <v>1171512355.4400001</v>
      </c>
    </row>
    <row r="14" spans="1:3" x14ac:dyDescent="0.2">
      <c r="A14" s="60">
        <v>43924</v>
      </c>
      <c r="B14" s="61">
        <v>1717913364.75</v>
      </c>
      <c r="C14" s="61">
        <v>1284239502.8499999</v>
      </c>
    </row>
    <row r="15" spans="1:3" x14ac:dyDescent="0.2">
      <c r="A15" s="60">
        <v>43925</v>
      </c>
      <c r="B15" s="61">
        <v>1866992591.54</v>
      </c>
      <c r="C15" s="61">
        <v>1272388473.6400001</v>
      </c>
    </row>
    <row r="16" spans="1:3" x14ac:dyDescent="0.2">
      <c r="A16" s="60">
        <v>43926</v>
      </c>
      <c r="B16" s="61">
        <v>841561157.17999995</v>
      </c>
      <c r="C16" s="61">
        <v>529307533.38999999</v>
      </c>
    </row>
    <row r="17" spans="1:3" x14ac:dyDescent="0.2">
      <c r="A17" s="60">
        <v>43927</v>
      </c>
      <c r="B17" s="61">
        <v>1455585708.54</v>
      </c>
      <c r="C17" s="61">
        <v>1166922285.1099999</v>
      </c>
    </row>
    <row r="18" spans="1:3" x14ac:dyDescent="0.2">
      <c r="A18" s="60">
        <v>43928</v>
      </c>
      <c r="B18" s="61">
        <v>1452724930.0599999</v>
      </c>
      <c r="C18" s="61">
        <v>1276933718.9100001</v>
      </c>
    </row>
    <row r="19" spans="1:3" x14ac:dyDescent="0.2">
      <c r="A19" s="60">
        <v>43929</v>
      </c>
      <c r="B19" s="61">
        <v>1411914955.8199999</v>
      </c>
      <c r="C19" s="61">
        <v>1342438041.1600001</v>
      </c>
    </row>
    <row r="20" spans="1:3" x14ac:dyDescent="0.2">
      <c r="A20" s="60">
        <v>43930</v>
      </c>
      <c r="B20" s="61">
        <v>1494828913.04</v>
      </c>
      <c r="C20" s="61">
        <v>1481059409.5699999</v>
      </c>
    </row>
    <row r="21" spans="1:3" x14ac:dyDescent="0.2">
      <c r="A21" s="60">
        <v>43931</v>
      </c>
      <c r="B21" s="61">
        <v>1577187960.03</v>
      </c>
      <c r="C21" s="61">
        <v>590705522.5</v>
      </c>
    </row>
    <row r="22" spans="1:3" x14ac:dyDescent="0.2">
      <c r="A22" s="60">
        <v>43932</v>
      </c>
      <c r="B22" s="61">
        <v>1718166697.5699999</v>
      </c>
      <c r="C22" s="61">
        <v>1302327925.3800001</v>
      </c>
    </row>
    <row r="23" spans="1:3" x14ac:dyDescent="0.2">
      <c r="A23" s="60">
        <v>43933</v>
      </c>
      <c r="B23" s="61">
        <v>771621242.89999998</v>
      </c>
      <c r="C23" s="61">
        <v>473062252.98000002</v>
      </c>
    </row>
    <row r="24" spans="1:3" x14ac:dyDescent="0.2">
      <c r="A24" s="60">
        <v>43934</v>
      </c>
      <c r="B24" s="61">
        <v>1430123307.6199999</v>
      </c>
      <c r="C24" s="61">
        <v>1021468146.1799999</v>
      </c>
    </row>
    <row r="25" spans="1:3" x14ac:dyDescent="0.2">
      <c r="A25" s="60">
        <v>43935</v>
      </c>
      <c r="B25" s="61">
        <v>1316698790.6300001</v>
      </c>
      <c r="C25" s="61">
        <v>1044286754.55</v>
      </c>
    </row>
    <row r="26" spans="1:3" x14ac:dyDescent="0.2">
      <c r="A26" s="60">
        <v>43936</v>
      </c>
      <c r="B26" s="61">
        <v>1629540906.51</v>
      </c>
      <c r="C26" s="61">
        <v>1120172015.1500001</v>
      </c>
    </row>
    <row r="27" spans="1:3" x14ac:dyDescent="0.2">
      <c r="A27" s="60">
        <v>43937</v>
      </c>
      <c r="B27" s="61">
        <v>1878592670.98</v>
      </c>
      <c r="C27" s="61">
        <v>1134674454.3499999</v>
      </c>
    </row>
    <row r="28" spans="1:3" x14ac:dyDescent="0.2">
      <c r="A28" s="60">
        <v>43938</v>
      </c>
      <c r="B28" s="61">
        <v>774874313.86000001</v>
      </c>
      <c r="C28" s="61">
        <v>1255017458.04</v>
      </c>
    </row>
    <row r="29" spans="1:3" x14ac:dyDescent="0.2">
      <c r="A29" s="60">
        <v>43939</v>
      </c>
      <c r="B29" s="61">
        <v>1685387635.8599999</v>
      </c>
      <c r="C29" s="61">
        <v>1253185208.1199999</v>
      </c>
    </row>
    <row r="30" spans="1:3" x14ac:dyDescent="0.2">
      <c r="A30" s="60">
        <v>43940</v>
      </c>
      <c r="B30" s="61">
        <v>660130767.49000001</v>
      </c>
      <c r="C30" s="61">
        <v>512488928.88999999</v>
      </c>
    </row>
    <row r="31" spans="1:3" x14ac:dyDescent="0.2">
      <c r="A31" s="60">
        <v>43941</v>
      </c>
      <c r="B31" s="61">
        <v>1410667232.75</v>
      </c>
      <c r="C31" s="61">
        <v>1179876640.3699999</v>
      </c>
    </row>
    <row r="32" spans="1:3" x14ac:dyDescent="0.2">
      <c r="A32" s="60">
        <v>43942</v>
      </c>
      <c r="B32" s="61">
        <v>1449946756.9400001</v>
      </c>
      <c r="C32" s="61">
        <v>639407965.10000002</v>
      </c>
    </row>
    <row r="33" spans="1:3" x14ac:dyDescent="0.2">
      <c r="A33" s="60">
        <v>43943</v>
      </c>
      <c r="B33" s="61">
        <v>1307942899.9100001</v>
      </c>
      <c r="C33" s="61">
        <v>1277465948.23</v>
      </c>
    </row>
    <row r="34" spans="1:3" x14ac:dyDescent="0.2">
      <c r="A34" s="60">
        <v>43944</v>
      </c>
      <c r="B34" s="61">
        <v>1336072593.0999999</v>
      </c>
      <c r="C34" s="61">
        <v>1083954150.9200001</v>
      </c>
    </row>
    <row r="35" spans="1:3" x14ac:dyDescent="0.2">
      <c r="A35" s="60">
        <v>43945</v>
      </c>
      <c r="B35" s="61">
        <v>1515495166.46</v>
      </c>
      <c r="C35" s="61">
        <v>1323375635.22</v>
      </c>
    </row>
    <row r="36" spans="1:3" x14ac:dyDescent="0.2">
      <c r="A36" s="60">
        <v>43946</v>
      </c>
      <c r="B36" s="61">
        <v>1597842452.76</v>
      </c>
      <c r="C36" s="61">
        <v>1291657424.5</v>
      </c>
    </row>
    <row r="37" spans="1:3" x14ac:dyDescent="0.2">
      <c r="A37" s="60">
        <v>43947</v>
      </c>
      <c r="B37" s="61">
        <v>739808435.45000005</v>
      </c>
      <c r="C37" s="61">
        <v>517627790.38</v>
      </c>
    </row>
    <row r="38" spans="1:3" x14ac:dyDescent="0.2">
      <c r="A38" s="60">
        <v>43948</v>
      </c>
      <c r="B38" s="61">
        <v>1319886714.0599999</v>
      </c>
      <c r="C38" s="61">
        <v>1174685258.71</v>
      </c>
    </row>
    <row r="39" spans="1:3" x14ac:dyDescent="0.2">
      <c r="A39" s="60">
        <v>43949</v>
      </c>
      <c r="B39" s="61">
        <v>1152304636.5599999</v>
      </c>
      <c r="C39" s="61">
        <v>1261857873.8900001</v>
      </c>
    </row>
    <row r="40" spans="1:3" x14ac:dyDescent="0.2">
      <c r="A40" s="60">
        <v>43952</v>
      </c>
      <c r="B40" s="61">
        <v>1721512622.27</v>
      </c>
      <c r="C40" s="61">
        <v>710034421.73000002</v>
      </c>
    </row>
    <row r="41" spans="1:3" x14ac:dyDescent="0.2">
      <c r="A41" s="60">
        <v>43953</v>
      </c>
      <c r="B41" s="61">
        <v>1746641067.01</v>
      </c>
      <c r="C41" s="61">
        <v>1564890179.8800001</v>
      </c>
    </row>
    <row r="42" spans="1:3" x14ac:dyDescent="0.2">
      <c r="A42" s="60">
        <v>43954</v>
      </c>
      <c r="B42" s="61">
        <v>852712052.25999999</v>
      </c>
      <c r="C42" s="61">
        <v>567757119.96000004</v>
      </c>
    </row>
    <row r="43" spans="1:3" x14ac:dyDescent="0.2">
      <c r="A43" s="60">
        <v>43955</v>
      </c>
      <c r="B43" s="61">
        <v>1475942330.74</v>
      </c>
      <c r="C43" s="61">
        <v>1338143683.9300001</v>
      </c>
    </row>
    <row r="44" spans="1:3" x14ac:dyDescent="0.2">
      <c r="A44" s="60">
        <v>43956</v>
      </c>
      <c r="B44" s="61">
        <v>1504399737.98</v>
      </c>
      <c r="C44" s="61">
        <v>1399002856.27</v>
      </c>
    </row>
    <row r="45" spans="1:3" x14ac:dyDescent="0.2">
      <c r="A45" s="60">
        <v>43957</v>
      </c>
      <c r="B45" s="61">
        <v>711383604.97000003</v>
      </c>
      <c r="C45" s="61">
        <v>1461340307.8</v>
      </c>
    </row>
    <row r="46" spans="1:3" x14ac:dyDescent="0.2">
      <c r="A46" s="60">
        <v>43958</v>
      </c>
      <c r="B46" s="61">
        <v>1642226661.6800001</v>
      </c>
      <c r="C46" s="61">
        <v>1490906027.5699999</v>
      </c>
    </row>
    <row r="47" spans="1:3" x14ac:dyDescent="0.2">
      <c r="A47" s="60">
        <v>43959</v>
      </c>
      <c r="B47" s="61">
        <v>1807468400.6800001</v>
      </c>
      <c r="C47" s="61">
        <v>1702180246.5</v>
      </c>
    </row>
    <row r="48" spans="1:3" x14ac:dyDescent="0.2">
      <c r="A48" s="60">
        <v>43960</v>
      </c>
      <c r="B48" s="61">
        <v>2164287601.8200002</v>
      </c>
      <c r="C48" s="61">
        <v>1754786100.05</v>
      </c>
    </row>
    <row r="49" spans="1:3" x14ac:dyDescent="0.2">
      <c r="A49" s="60">
        <v>43961</v>
      </c>
      <c r="B49" s="61">
        <v>816371275.85000002</v>
      </c>
      <c r="C49" s="61">
        <v>605561309.96000004</v>
      </c>
    </row>
    <row r="50" spans="1:3" x14ac:dyDescent="0.2">
      <c r="A50" s="60">
        <v>43962</v>
      </c>
      <c r="B50" s="61">
        <v>1342120317.5</v>
      </c>
      <c r="C50" s="61">
        <v>1194951593.28</v>
      </c>
    </row>
    <row r="51" spans="1:3" x14ac:dyDescent="0.2">
      <c r="A51" s="60">
        <v>43963</v>
      </c>
      <c r="B51" s="61">
        <v>1344776506.6199999</v>
      </c>
      <c r="C51" s="61">
        <v>1172808936.3299999</v>
      </c>
    </row>
    <row r="52" spans="1:3" x14ac:dyDescent="0.2">
      <c r="A52" s="60">
        <v>43964</v>
      </c>
      <c r="B52" s="61">
        <v>1604954268.1800001</v>
      </c>
      <c r="C52" s="61">
        <v>1208122066.3399999</v>
      </c>
    </row>
    <row r="53" spans="1:3" x14ac:dyDescent="0.2">
      <c r="A53" s="60">
        <v>43965</v>
      </c>
      <c r="B53" s="61">
        <v>1600236964.5699999</v>
      </c>
      <c r="C53" s="61">
        <v>1204165302.3</v>
      </c>
    </row>
    <row r="54" spans="1:3" x14ac:dyDescent="0.2">
      <c r="A54" s="60">
        <v>43966</v>
      </c>
      <c r="B54" s="61">
        <v>1456199642.71</v>
      </c>
      <c r="C54" s="61">
        <v>1307538736.4400001</v>
      </c>
    </row>
    <row r="55" spans="1:3" x14ac:dyDescent="0.2">
      <c r="A55" s="60">
        <v>43967</v>
      </c>
      <c r="B55" s="61">
        <v>1571480189.5899999</v>
      </c>
      <c r="C55" s="61">
        <v>1325572763.0699999</v>
      </c>
    </row>
    <row r="56" spans="1:3" x14ac:dyDescent="0.2">
      <c r="A56" s="60">
        <v>43968</v>
      </c>
      <c r="B56" s="61">
        <v>755844002.22000003</v>
      </c>
      <c r="C56" s="61">
        <v>533756761.99000001</v>
      </c>
    </row>
    <row r="57" spans="1:3" x14ac:dyDescent="0.2">
      <c r="A57" s="60">
        <v>43969</v>
      </c>
      <c r="B57" s="61">
        <v>1309086879.53</v>
      </c>
      <c r="C57" s="61">
        <v>1180064927</v>
      </c>
    </row>
    <row r="58" spans="1:3" x14ac:dyDescent="0.2">
      <c r="A58" s="60">
        <v>43970</v>
      </c>
      <c r="B58" s="61">
        <v>1307619850.53</v>
      </c>
      <c r="C58" s="61">
        <v>1169422023.6900001</v>
      </c>
    </row>
    <row r="59" spans="1:3" x14ac:dyDescent="0.2">
      <c r="A59" s="60">
        <v>43971</v>
      </c>
      <c r="B59" s="61">
        <v>1382936463.1700001</v>
      </c>
      <c r="C59" s="61">
        <v>1241925277.48</v>
      </c>
    </row>
    <row r="60" spans="1:3" x14ac:dyDescent="0.2">
      <c r="A60" s="60">
        <v>43972</v>
      </c>
      <c r="B60" s="61">
        <v>1366539889.47</v>
      </c>
      <c r="C60" s="61">
        <v>1187466497.21</v>
      </c>
    </row>
    <row r="61" spans="1:3" x14ac:dyDescent="0.2">
      <c r="A61" s="60">
        <v>43973</v>
      </c>
      <c r="B61" s="61">
        <v>1463075496.3499999</v>
      </c>
      <c r="C61" s="61">
        <v>1323802832.1700001</v>
      </c>
    </row>
    <row r="62" spans="1:3" x14ac:dyDescent="0.2">
      <c r="A62" s="60">
        <v>43974</v>
      </c>
      <c r="B62" s="61">
        <v>1593095519.96</v>
      </c>
      <c r="C62" s="61">
        <v>1309468686.3900001</v>
      </c>
    </row>
    <row r="63" spans="1:3" x14ac:dyDescent="0.2">
      <c r="A63" s="60">
        <v>43975</v>
      </c>
      <c r="B63" s="61">
        <v>714874457.50999999</v>
      </c>
      <c r="C63" s="61">
        <v>514811841.76999998</v>
      </c>
    </row>
    <row r="64" spans="1:3" x14ac:dyDescent="0.2">
      <c r="A64" s="60">
        <v>43976</v>
      </c>
      <c r="B64" s="61">
        <v>1276873004.8699999</v>
      </c>
      <c r="C64" s="61">
        <v>1169255857.95</v>
      </c>
    </row>
    <row r="65" spans="1:3" x14ac:dyDescent="0.2">
      <c r="A65" s="60">
        <v>43977</v>
      </c>
      <c r="B65" s="61">
        <v>1324367695.6300001</v>
      </c>
      <c r="C65" s="61">
        <v>1190352706.1700001</v>
      </c>
    </row>
    <row r="66" spans="1:3" x14ac:dyDescent="0.2">
      <c r="A66" s="60">
        <v>43978</v>
      </c>
      <c r="B66" s="61">
        <v>1336762226.5899999</v>
      </c>
      <c r="C66" s="61">
        <v>1316003171.54</v>
      </c>
    </row>
    <row r="67" spans="1:3" x14ac:dyDescent="0.2">
      <c r="A67" s="60">
        <v>43979</v>
      </c>
      <c r="B67" s="61">
        <v>1315983741.47</v>
      </c>
      <c r="C67" s="61">
        <v>1366549610.3299999</v>
      </c>
    </row>
    <row r="68" spans="1:3" x14ac:dyDescent="0.2">
      <c r="A68" s="60">
        <v>43980</v>
      </c>
      <c r="B68" s="61">
        <v>1863939128.1099999</v>
      </c>
      <c r="C68" s="61">
        <v>1621203046.48</v>
      </c>
    </row>
    <row r="69" spans="1:3" x14ac:dyDescent="0.2">
      <c r="A69" s="60">
        <v>43983</v>
      </c>
      <c r="B69" s="61">
        <v>1404228105.8299999</v>
      </c>
      <c r="C69" s="61">
        <v>1417671196.24</v>
      </c>
    </row>
    <row r="70" spans="1:3" x14ac:dyDescent="0.2">
      <c r="A70" s="60">
        <v>43984</v>
      </c>
      <c r="B70" s="61">
        <v>1465459113.1400001</v>
      </c>
      <c r="C70" s="61">
        <v>1419394386.6400001</v>
      </c>
    </row>
    <row r="71" spans="1:3" x14ac:dyDescent="0.2">
      <c r="A71" s="60">
        <v>43985</v>
      </c>
      <c r="B71" s="61">
        <v>1508519823.9400001</v>
      </c>
      <c r="C71" s="61">
        <v>1449848362.8900001</v>
      </c>
    </row>
    <row r="72" spans="1:3" x14ac:dyDescent="0.2">
      <c r="A72" s="60">
        <v>43986</v>
      </c>
      <c r="B72" s="61">
        <v>1559640792.1300001</v>
      </c>
      <c r="C72" s="61">
        <v>1435106371.73</v>
      </c>
    </row>
    <row r="73" spans="1:3" x14ac:dyDescent="0.2">
      <c r="A73" s="60">
        <v>43987</v>
      </c>
      <c r="B73" s="61">
        <v>1753866165.4000001</v>
      </c>
      <c r="C73" s="61">
        <v>1620899291.79</v>
      </c>
    </row>
    <row r="74" spans="1:3" x14ac:dyDescent="0.2">
      <c r="A74" s="60">
        <v>43988</v>
      </c>
      <c r="B74" s="61">
        <v>1841765007.1600001</v>
      </c>
      <c r="C74" s="61">
        <v>1638792453.47</v>
      </c>
    </row>
    <row r="75" spans="1:3" x14ac:dyDescent="0.2">
      <c r="A75" s="60">
        <v>43989</v>
      </c>
      <c r="B75" s="61">
        <v>787384988.46000004</v>
      </c>
      <c r="C75" s="61">
        <v>623460746.55999994</v>
      </c>
    </row>
    <row r="76" spans="1:3" x14ac:dyDescent="0.2">
      <c r="A76" s="60">
        <v>43990</v>
      </c>
      <c r="B76" s="61">
        <v>1346754479.6400001</v>
      </c>
      <c r="C76" s="61">
        <v>1419667481.9300001</v>
      </c>
    </row>
    <row r="77" spans="1:3" x14ac:dyDescent="0.2">
      <c r="A77" s="60">
        <v>43991</v>
      </c>
      <c r="B77" s="61">
        <v>1631567567.9400001</v>
      </c>
      <c r="C77" s="61">
        <v>1406132319.3699999</v>
      </c>
    </row>
    <row r="78" spans="1:3" x14ac:dyDescent="0.2">
      <c r="A78" s="60">
        <v>43992</v>
      </c>
      <c r="B78" s="61">
        <v>1641283678.5899999</v>
      </c>
      <c r="C78" s="61">
        <v>1544624174.0899999</v>
      </c>
    </row>
    <row r="79" spans="1:3" x14ac:dyDescent="0.2">
      <c r="A79" s="60">
        <v>43993</v>
      </c>
      <c r="B79" s="61">
        <v>1399852277.1400001</v>
      </c>
      <c r="C79" s="61">
        <v>961043193.75</v>
      </c>
    </row>
    <row r="80" spans="1:3" x14ac:dyDescent="0.2">
      <c r="A80" s="60">
        <v>43994</v>
      </c>
      <c r="B80" s="61">
        <v>1575986516.4200001</v>
      </c>
      <c r="C80" s="61">
        <v>1700759381.8399999</v>
      </c>
    </row>
    <row r="81" spans="1:3" x14ac:dyDescent="0.2">
      <c r="A81" s="60">
        <v>43995</v>
      </c>
      <c r="B81" s="61">
        <v>1856050185.22</v>
      </c>
      <c r="C81" s="61">
        <v>1394512412.0899999</v>
      </c>
    </row>
    <row r="82" spans="1:3" x14ac:dyDescent="0.2">
      <c r="A82" s="60">
        <v>43996</v>
      </c>
      <c r="B82" s="61">
        <v>842177791.49000001</v>
      </c>
      <c r="C82" s="61">
        <v>581328815.83000004</v>
      </c>
    </row>
    <row r="83" spans="1:3" x14ac:dyDescent="0.2">
      <c r="A83" s="60">
        <v>43997</v>
      </c>
      <c r="B83" s="61">
        <v>1383804115.73</v>
      </c>
      <c r="C83" s="61">
        <v>1322067038.1500001</v>
      </c>
    </row>
    <row r="84" spans="1:3" x14ac:dyDescent="0.2">
      <c r="A84" s="60">
        <v>43998</v>
      </c>
      <c r="B84" s="61">
        <v>1385683080.1700001</v>
      </c>
      <c r="C84" s="61">
        <v>1316756045.5</v>
      </c>
    </row>
    <row r="85" spans="1:3" x14ac:dyDescent="0.2">
      <c r="A85" s="60">
        <v>43999</v>
      </c>
      <c r="B85" s="61">
        <v>1604086131.8399999</v>
      </c>
      <c r="C85" s="61">
        <v>1363461291.3599999</v>
      </c>
    </row>
    <row r="86" spans="1:3" x14ac:dyDescent="0.2">
      <c r="A86" s="60">
        <v>44000</v>
      </c>
      <c r="B86" s="61">
        <v>935703835.40999997</v>
      </c>
      <c r="C86" s="61">
        <v>1350027109.97</v>
      </c>
    </row>
    <row r="87" spans="1:3" x14ac:dyDescent="0.2">
      <c r="A87" s="60">
        <v>44001</v>
      </c>
      <c r="B87" s="61">
        <v>1758014994.3099999</v>
      </c>
      <c r="C87" s="61">
        <v>1152931767.22</v>
      </c>
    </row>
    <row r="88" spans="1:3" x14ac:dyDescent="0.2">
      <c r="A88" s="60">
        <v>44002</v>
      </c>
      <c r="B88" s="61">
        <v>1679064394.6600001</v>
      </c>
      <c r="C88" s="61">
        <v>1673622911.6900001</v>
      </c>
    </row>
    <row r="89" spans="1:3" x14ac:dyDescent="0.2">
      <c r="A89" s="60">
        <v>44003</v>
      </c>
      <c r="B89" s="61">
        <v>783518329.5</v>
      </c>
      <c r="C89" s="61">
        <v>610205367.21000004</v>
      </c>
    </row>
    <row r="90" spans="1:3" x14ac:dyDescent="0.2">
      <c r="A90" s="60">
        <v>44004</v>
      </c>
      <c r="B90" s="61">
        <v>1067258950.87</v>
      </c>
      <c r="C90" s="61">
        <v>1354231177.4200001</v>
      </c>
    </row>
    <row r="91" spans="1:3" x14ac:dyDescent="0.2">
      <c r="A91" s="60">
        <v>44005</v>
      </c>
      <c r="B91" s="61">
        <v>1359684909.4100001</v>
      </c>
      <c r="C91" s="61">
        <v>1345375437.27</v>
      </c>
    </row>
    <row r="92" spans="1:3" x14ac:dyDescent="0.2">
      <c r="A92" s="60">
        <v>44006</v>
      </c>
      <c r="B92" s="61">
        <v>1418150463.9300001</v>
      </c>
      <c r="C92" s="61">
        <v>1200711858.96</v>
      </c>
    </row>
    <row r="93" spans="1:3" x14ac:dyDescent="0.2">
      <c r="A93" s="60">
        <v>44007</v>
      </c>
      <c r="B93" s="61">
        <v>1462785854.72</v>
      </c>
      <c r="C93" s="61">
        <v>1293308995.99</v>
      </c>
    </row>
    <row r="94" spans="1:3" x14ac:dyDescent="0.2">
      <c r="A94" s="60">
        <v>44008</v>
      </c>
      <c r="B94" s="61">
        <v>1756342859.3199999</v>
      </c>
      <c r="C94" s="61">
        <v>1590497890.9400001</v>
      </c>
    </row>
    <row r="95" spans="1:3" x14ac:dyDescent="0.2">
      <c r="A95" s="60">
        <v>44009</v>
      </c>
      <c r="B95" s="61">
        <v>1509800252.1300001</v>
      </c>
      <c r="C95" s="61">
        <v>1468594546.1900001</v>
      </c>
    </row>
    <row r="96" spans="1:3" x14ac:dyDescent="0.2">
      <c r="A96" s="60">
        <v>44010</v>
      </c>
      <c r="B96" s="61">
        <v>706383793.83000004</v>
      </c>
      <c r="C96" s="61">
        <v>605200690.86000001</v>
      </c>
    </row>
    <row r="97" spans="1:3" x14ac:dyDescent="0.2">
      <c r="A97" s="60">
        <v>44013</v>
      </c>
      <c r="B97" s="61">
        <v>1537291214.6300001</v>
      </c>
      <c r="C97" s="61">
        <v>1601191959.6099999</v>
      </c>
    </row>
    <row r="98" spans="1:3" x14ac:dyDescent="0.2">
      <c r="A98" s="60">
        <v>44014</v>
      </c>
      <c r="B98" s="61">
        <v>1548008159.8599999</v>
      </c>
      <c r="C98" s="61">
        <v>1597664805.4000001</v>
      </c>
    </row>
    <row r="99" spans="1:3" x14ac:dyDescent="0.2">
      <c r="A99" s="60">
        <v>44015</v>
      </c>
      <c r="B99" s="61">
        <v>1766935373.5799999</v>
      </c>
      <c r="C99" s="61">
        <v>1752965328.8199999</v>
      </c>
    </row>
    <row r="100" spans="1:3" x14ac:dyDescent="0.2">
      <c r="A100" s="60">
        <v>44016</v>
      </c>
      <c r="B100" s="61">
        <v>1939497468.6400001</v>
      </c>
      <c r="C100" s="61">
        <v>1711560541.47</v>
      </c>
    </row>
    <row r="101" spans="1:3" x14ac:dyDescent="0.2">
      <c r="A101" s="60">
        <v>44017</v>
      </c>
      <c r="B101" s="61">
        <v>798104893.94000006</v>
      </c>
      <c r="C101" s="61">
        <v>655817706.57000005</v>
      </c>
    </row>
    <row r="102" spans="1:3" x14ac:dyDescent="0.2">
      <c r="A102" s="60">
        <v>44018</v>
      </c>
      <c r="B102" s="61">
        <v>1545857961.53</v>
      </c>
      <c r="C102" s="61">
        <v>1514206344.76</v>
      </c>
    </row>
    <row r="103" spans="1:3" x14ac:dyDescent="0.2">
      <c r="A103" s="60">
        <v>44019</v>
      </c>
      <c r="B103" s="61">
        <v>1408966904.74</v>
      </c>
      <c r="C103" s="61">
        <v>1471060707.01</v>
      </c>
    </row>
    <row r="104" spans="1:3" x14ac:dyDescent="0.2">
      <c r="A104" s="60">
        <v>44020</v>
      </c>
      <c r="B104" s="61">
        <v>1489657499.95</v>
      </c>
      <c r="C104" s="61">
        <v>1543726634.79</v>
      </c>
    </row>
    <row r="105" spans="1:3" x14ac:dyDescent="0.2">
      <c r="A105" s="60">
        <v>44021</v>
      </c>
      <c r="B105" s="61">
        <v>1474754410.0699999</v>
      </c>
      <c r="C105" s="61">
        <v>1521006363.55</v>
      </c>
    </row>
    <row r="106" spans="1:3" x14ac:dyDescent="0.2">
      <c r="A106" s="60">
        <v>44022</v>
      </c>
      <c r="B106" s="61">
        <v>1611765405.1700001</v>
      </c>
      <c r="C106" s="61">
        <v>1660093362.4300001</v>
      </c>
    </row>
    <row r="107" spans="1:3" x14ac:dyDescent="0.2">
      <c r="A107" s="60">
        <v>44023</v>
      </c>
      <c r="B107" s="61">
        <v>1665830454</v>
      </c>
      <c r="C107" s="61">
        <v>1564040038.74</v>
      </c>
    </row>
    <row r="108" spans="1:3" x14ac:dyDescent="0.2">
      <c r="A108" s="60">
        <v>44024</v>
      </c>
      <c r="B108" s="61">
        <v>757694787.67999995</v>
      </c>
      <c r="C108" s="61">
        <v>621689442.46000004</v>
      </c>
    </row>
    <row r="109" spans="1:3" x14ac:dyDescent="0.2">
      <c r="A109" s="60">
        <v>44025</v>
      </c>
      <c r="B109" s="61">
        <v>1483950127.98</v>
      </c>
      <c r="C109" s="61">
        <v>1384499380.9000001</v>
      </c>
    </row>
    <row r="110" spans="1:3" x14ac:dyDescent="0.2">
      <c r="A110" s="60">
        <v>44026</v>
      </c>
      <c r="B110" s="61">
        <v>1479839962.05</v>
      </c>
      <c r="C110" s="61">
        <v>1357783698.1400001</v>
      </c>
    </row>
    <row r="111" spans="1:3" x14ac:dyDescent="0.2">
      <c r="A111" s="60">
        <v>44027</v>
      </c>
      <c r="B111" s="61">
        <v>1678339995.47</v>
      </c>
      <c r="C111" s="61">
        <v>1424967191.4100001</v>
      </c>
    </row>
    <row r="112" spans="1:3" x14ac:dyDescent="0.2">
      <c r="A112" s="60">
        <v>44028</v>
      </c>
      <c r="B112" s="61">
        <v>1430371261.48</v>
      </c>
      <c r="C112" s="61">
        <v>1401381231.1300001</v>
      </c>
    </row>
    <row r="113" spans="1:3" x14ac:dyDescent="0.2">
      <c r="A113" s="60">
        <v>44029</v>
      </c>
      <c r="B113" s="61">
        <v>1557903092.29</v>
      </c>
      <c r="C113" s="61">
        <v>1192176792.47</v>
      </c>
    </row>
    <row r="114" spans="1:3" x14ac:dyDescent="0.2">
      <c r="A114" s="60">
        <v>44030</v>
      </c>
      <c r="B114" s="61">
        <v>1180239107.4300001</v>
      </c>
      <c r="C114" s="61">
        <v>1115898386.9300001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6A52-55F5-1049-B67F-A72CB0F84E60}">
  <dimension ref="A4:H43"/>
  <sheetViews>
    <sheetView topLeftCell="B12" workbookViewId="0">
      <selection activeCell="C12" sqref="C12:F12"/>
    </sheetView>
  </sheetViews>
  <sheetFormatPr baseColWidth="10" defaultColWidth="9.1640625" defaultRowHeight="15" x14ac:dyDescent="0.2"/>
  <cols>
    <col min="1" max="1" width="25.1640625" style="11" customWidth="1"/>
    <col min="2" max="2" width="9.1640625" style="11"/>
    <col min="3" max="6" width="30.6640625" style="11" customWidth="1"/>
    <col min="7" max="7" width="15.33203125" style="11" customWidth="1"/>
    <col min="8" max="8" width="13.6640625" style="11" bestFit="1" customWidth="1"/>
    <col min="9" max="16384" width="9.1640625" style="11"/>
  </cols>
  <sheetData>
    <row r="4" spans="1:8" x14ac:dyDescent="0.2">
      <c r="A4" s="11" t="s">
        <v>71</v>
      </c>
    </row>
    <row r="5" spans="1:8" x14ac:dyDescent="0.2">
      <c r="A5" s="11" t="s">
        <v>70</v>
      </c>
    </row>
    <row r="6" spans="1:8" x14ac:dyDescent="0.2">
      <c r="A6" s="11" t="s">
        <v>69</v>
      </c>
    </row>
    <row r="9" spans="1:8" ht="15" customHeight="1" x14ac:dyDescent="0.2">
      <c r="A9" s="99" t="s">
        <v>68</v>
      </c>
      <c r="B9" s="99"/>
      <c r="C9" s="99"/>
      <c r="D9" s="99"/>
      <c r="E9" s="99"/>
    </row>
    <row r="10" spans="1:8" x14ac:dyDescent="0.2">
      <c r="A10" s="99"/>
      <c r="B10" s="99"/>
      <c r="C10" s="99"/>
      <c r="D10" s="99"/>
      <c r="E10" s="99"/>
    </row>
    <row r="11" spans="1:8" ht="16" thickBot="1" x14ac:dyDescent="0.25"/>
    <row r="12" spans="1:8" ht="49" thickBot="1" x14ac:dyDescent="0.25">
      <c r="A12" s="28" t="s">
        <v>67</v>
      </c>
      <c r="B12" s="27" t="s">
        <v>66</v>
      </c>
      <c r="C12" s="26" t="s">
        <v>65</v>
      </c>
      <c r="D12" s="26" t="s">
        <v>64</v>
      </c>
      <c r="E12" s="26" t="s">
        <v>63</v>
      </c>
      <c r="F12" s="26" t="s">
        <v>62</v>
      </c>
    </row>
    <row r="13" spans="1:8" ht="16" x14ac:dyDescent="0.2">
      <c r="A13" s="25" t="s">
        <v>34</v>
      </c>
      <c r="B13" s="24" t="s">
        <v>9</v>
      </c>
      <c r="C13" s="23">
        <v>23092375.27</v>
      </c>
      <c r="D13" s="23">
        <v>16669528.640000001</v>
      </c>
      <c r="E13" s="23">
        <v>80850995.25</v>
      </c>
      <c r="F13" s="23">
        <v>55676524.729999997</v>
      </c>
      <c r="G13" s="13" t="str">
        <f>B13</f>
        <v>AC</v>
      </c>
      <c r="H13" s="12">
        <f>SUM(C13:F13)</f>
        <v>176289423.88999999</v>
      </c>
    </row>
    <row r="14" spans="1:8" ht="16" x14ac:dyDescent="0.2">
      <c r="A14" s="22" t="s">
        <v>35</v>
      </c>
      <c r="B14" s="21" t="s">
        <v>10</v>
      </c>
      <c r="C14" s="20">
        <v>27760400.920000002</v>
      </c>
      <c r="D14" s="20">
        <v>19886395.920000002</v>
      </c>
      <c r="E14" s="20">
        <v>97605762.760000005</v>
      </c>
      <c r="F14" s="20">
        <v>67669659.790000007</v>
      </c>
      <c r="G14" s="13" t="str">
        <f t="shared" ref="G14:G39" si="0">B14</f>
        <v>AL</v>
      </c>
      <c r="H14" s="12">
        <f t="shared" ref="H14:H39" si="1">SUM(C14:F14)</f>
        <v>212922219.39000005</v>
      </c>
    </row>
    <row r="15" spans="1:8" ht="16" x14ac:dyDescent="0.2">
      <c r="A15" s="22" t="s">
        <v>36</v>
      </c>
      <c r="B15" s="21" t="s">
        <v>11</v>
      </c>
      <c r="C15" s="20">
        <v>27765701.329999998</v>
      </c>
      <c r="D15" s="20">
        <v>14028843.869999999</v>
      </c>
      <c r="E15" s="20">
        <v>68709612.840000004</v>
      </c>
      <c r="F15" s="20">
        <v>47381644.640000001</v>
      </c>
      <c r="G15" s="13" t="str">
        <f t="shared" si="0"/>
        <v>AM</v>
      </c>
      <c r="H15" s="12">
        <f t="shared" si="1"/>
        <v>157885802.68000001</v>
      </c>
    </row>
    <row r="16" spans="1:8" ht="16" x14ac:dyDescent="0.2">
      <c r="A16" s="22" t="s">
        <v>37</v>
      </c>
      <c r="B16" s="21" t="s">
        <v>12</v>
      </c>
      <c r="C16" s="20">
        <v>16908032.859999999</v>
      </c>
      <c r="D16" s="20">
        <v>14806857.710000001</v>
      </c>
      <c r="E16" s="20">
        <v>76212467.480000004</v>
      </c>
      <c r="F16" s="20">
        <v>54325245.109999999</v>
      </c>
      <c r="G16" s="13" t="str">
        <f t="shared" si="0"/>
        <v>AP</v>
      </c>
      <c r="H16" s="12">
        <f t="shared" si="1"/>
        <v>162252603.16000003</v>
      </c>
    </row>
    <row r="17" spans="1:8" ht="16" x14ac:dyDescent="0.2">
      <c r="A17" s="22" t="s">
        <v>38</v>
      </c>
      <c r="B17" s="21" t="s">
        <v>13</v>
      </c>
      <c r="C17" s="20">
        <v>36709622.340000004</v>
      </c>
      <c r="D17" s="20">
        <v>40806634.210000001</v>
      </c>
      <c r="E17" s="20">
        <v>207675013.56</v>
      </c>
      <c r="F17" s="20">
        <v>147384878.87</v>
      </c>
      <c r="G17" s="13" t="str">
        <f t="shared" si="0"/>
        <v>BA</v>
      </c>
      <c r="H17" s="12">
        <f t="shared" si="1"/>
        <v>432576148.98000002</v>
      </c>
    </row>
    <row r="18" spans="1:8" ht="16" x14ac:dyDescent="0.2">
      <c r="A18" s="22" t="s">
        <v>8</v>
      </c>
      <c r="B18" s="21" t="s">
        <v>7</v>
      </c>
      <c r="C18" s="20">
        <v>27547661.48</v>
      </c>
      <c r="D18" s="20">
        <v>31846086.59</v>
      </c>
      <c r="E18" s="20">
        <v>161876126.99000001</v>
      </c>
      <c r="F18" s="20">
        <v>114833978.23999999</v>
      </c>
      <c r="G18" s="13" t="str">
        <f t="shared" si="0"/>
        <v>CE</v>
      </c>
      <c r="H18" s="12">
        <f t="shared" si="1"/>
        <v>336103853.30000001</v>
      </c>
    </row>
    <row r="19" spans="1:8" ht="16" x14ac:dyDescent="0.2">
      <c r="A19" s="22" t="s">
        <v>39</v>
      </c>
      <c r="B19" s="21" t="s">
        <v>14</v>
      </c>
      <c r="C19" s="20">
        <v>3146371.07</v>
      </c>
      <c r="D19" s="20">
        <v>3082097.04</v>
      </c>
      <c r="E19" s="20">
        <v>15498503.560000001</v>
      </c>
      <c r="F19" s="20">
        <v>10919355.67</v>
      </c>
      <c r="G19" s="13" t="str">
        <f t="shared" si="0"/>
        <v>DF</v>
      </c>
      <c r="H19" s="12">
        <f t="shared" si="1"/>
        <v>32646327.340000004</v>
      </c>
    </row>
    <row r="20" spans="1:8" ht="16" x14ac:dyDescent="0.2">
      <c r="A20" s="22" t="s">
        <v>40</v>
      </c>
      <c r="B20" s="21" t="s">
        <v>15</v>
      </c>
      <c r="C20" s="20">
        <v>15408854.09</v>
      </c>
      <c r="D20" s="20">
        <v>7863867.6900000004</v>
      </c>
      <c r="E20" s="20">
        <v>37582309.390000001</v>
      </c>
      <c r="F20" s="20">
        <v>25548394.149999999</v>
      </c>
      <c r="G20" s="13" t="str">
        <f t="shared" si="0"/>
        <v>ES</v>
      </c>
      <c r="H20" s="12">
        <f t="shared" si="1"/>
        <v>86403425.319999993</v>
      </c>
    </row>
    <row r="21" spans="1:8" ht="16" x14ac:dyDescent="0.2">
      <c r="A21" s="22" t="s">
        <v>41</v>
      </c>
      <c r="B21" s="21" t="s">
        <v>16</v>
      </c>
      <c r="C21" s="20">
        <v>12468534.34</v>
      </c>
      <c r="D21" s="20">
        <v>12230245.57</v>
      </c>
      <c r="E21" s="20">
        <v>62955125.369999997</v>
      </c>
      <c r="F21" s="20">
        <v>44913010.280000001</v>
      </c>
      <c r="G21" s="13" t="str">
        <f t="shared" si="0"/>
        <v>GO</v>
      </c>
      <c r="H21" s="12">
        <f t="shared" si="1"/>
        <v>132566915.56</v>
      </c>
    </row>
    <row r="22" spans="1:8" ht="16" x14ac:dyDescent="0.2">
      <c r="A22" s="22" t="s">
        <v>42</v>
      </c>
      <c r="B22" s="21" t="s">
        <v>17</v>
      </c>
      <c r="C22" s="20">
        <v>31108307.829999998</v>
      </c>
      <c r="D22" s="20">
        <v>31727544.66</v>
      </c>
      <c r="E22" s="20">
        <v>160833683.09</v>
      </c>
      <c r="F22" s="20">
        <v>113839806.3</v>
      </c>
      <c r="G22" s="13" t="str">
        <f t="shared" si="0"/>
        <v>MA</v>
      </c>
      <c r="H22" s="12">
        <f t="shared" si="1"/>
        <v>337509341.88</v>
      </c>
    </row>
    <row r="23" spans="1:8" ht="16" x14ac:dyDescent="0.2">
      <c r="A23" s="22" t="s">
        <v>43</v>
      </c>
      <c r="B23" s="21" t="s">
        <v>18</v>
      </c>
      <c r="C23" s="20">
        <v>26231093.32</v>
      </c>
      <c r="D23" s="20">
        <v>20695224.079999998</v>
      </c>
      <c r="E23" s="20">
        <v>102718322.95999999</v>
      </c>
      <c r="F23" s="20">
        <v>71729299.150000006</v>
      </c>
      <c r="G23" s="13" t="str">
        <f t="shared" si="0"/>
        <v>MG</v>
      </c>
      <c r="H23" s="12">
        <f t="shared" si="1"/>
        <v>221373939.50999999</v>
      </c>
    </row>
    <row r="24" spans="1:8" ht="16" x14ac:dyDescent="0.2">
      <c r="A24" s="22" t="s">
        <v>44</v>
      </c>
      <c r="B24" s="21" t="s">
        <v>19</v>
      </c>
      <c r="C24" s="20">
        <v>9956749.0199999996</v>
      </c>
      <c r="D24" s="20">
        <v>6670587.8600000003</v>
      </c>
      <c r="E24" s="20">
        <v>32000638.379999999</v>
      </c>
      <c r="F24" s="20">
        <v>21878303.870000001</v>
      </c>
      <c r="G24" s="13" t="str">
        <f t="shared" si="0"/>
        <v>MS</v>
      </c>
      <c r="H24" s="12">
        <f t="shared" si="1"/>
        <v>70506279.129999995</v>
      </c>
    </row>
    <row r="25" spans="1:8" ht="16" x14ac:dyDescent="0.2">
      <c r="A25" s="22" t="s">
        <v>45</v>
      </c>
      <c r="B25" s="21" t="s">
        <v>20</v>
      </c>
      <c r="C25" s="20">
        <v>9085211.5399999991</v>
      </c>
      <c r="D25" s="20">
        <v>10279164.43</v>
      </c>
      <c r="E25" s="20">
        <v>51451000.390000001</v>
      </c>
      <c r="F25" s="20">
        <v>36191822.939999998</v>
      </c>
      <c r="G25" s="13" t="str">
        <f t="shared" si="0"/>
        <v>MT</v>
      </c>
      <c r="H25" s="12">
        <f t="shared" si="1"/>
        <v>107007199.3</v>
      </c>
    </row>
    <row r="26" spans="1:8" ht="16" x14ac:dyDescent="0.2">
      <c r="A26" s="22" t="s">
        <v>46</v>
      </c>
      <c r="B26" s="21" t="s">
        <v>21</v>
      </c>
      <c r="C26" s="20">
        <v>34363580.460000001</v>
      </c>
      <c r="D26" s="20">
        <v>28602682.34</v>
      </c>
      <c r="E26" s="20">
        <v>140910772.68000001</v>
      </c>
      <c r="F26" s="20">
        <v>98033505.019999996</v>
      </c>
      <c r="G26" s="13" t="str">
        <f t="shared" si="0"/>
        <v>PA</v>
      </c>
      <c r="H26" s="12">
        <f t="shared" si="1"/>
        <v>301910540.5</v>
      </c>
    </row>
    <row r="27" spans="1:8" ht="16" x14ac:dyDescent="0.2">
      <c r="A27" s="22" t="s">
        <v>47</v>
      </c>
      <c r="B27" s="21" t="s">
        <v>22</v>
      </c>
      <c r="C27" s="20">
        <v>17146194.789999999</v>
      </c>
      <c r="D27" s="20">
        <v>20361979.210000001</v>
      </c>
      <c r="E27" s="20">
        <v>104762133.36</v>
      </c>
      <c r="F27" s="20">
        <v>74806375.780000001</v>
      </c>
      <c r="G27" s="13" t="str">
        <f t="shared" si="0"/>
        <v>PB</v>
      </c>
      <c r="H27" s="12">
        <f t="shared" si="1"/>
        <v>217076683.14000002</v>
      </c>
    </row>
    <row r="28" spans="1:8" ht="16" x14ac:dyDescent="0.2">
      <c r="A28" s="22" t="s">
        <v>48</v>
      </c>
      <c r="B28" s="21" t="s">
        <v>23</v>
      </c>
      <c r="C28" s="20">
        <v>29897578</v>
      </c>
      <c r="D28" s="20">
        <v>30458451.73</v>
      </c>
      <c r="E28" s="20">
        <v>153998633.31</v>
      </c>
      <c r="F28" s="20">
        <v>108848267.2</v>
      </c>
      <c r="G28" s="13" t="str">
        <f t="shared" si="0"/>
        <v>PE</v>
      </c>
      <c r="H28" s="12">
        <f t="shared" si="1"/>
        <v>323202930.24000001</v>
      </c>
    </row>
    <row r="29" spans="1:8" ht="16" x14ac:dyDescent="0.2">
      <c r="A29" s="22" t="s">
        <v>49</v>
      </c>
      <c r="B29" s="21" t="s">
        <v>24</v>
      </c>
      <c r="C29" s="20">
        <v>22579172.109999999</v>
      </c>
      <c r="D29" s="20">
        <v>19756062.670000002</v>
      </c>
      <c r="E29" s="20">
        <v>98459308.879999995</v>
      </c>
      <c r="F29" s="20">
        <v>68971232.200000003</v>
      </c>
      <c r="G29" s="13" t="str">
        <f t="shared" si="0"/>
        <v>PI</v>
      </c>
      <c r="H29" s="12">
        <f t="shared" si="1"/>
        <v>209765775.86000001</v>
      </c>
    </row>
    <row r="30" spans="1:8" ht="16" x14ac:dyDescent="0.2">
      <c r="A30" s="22" t="s">
        <v>50</v>
      </c>
      <c r="B30" s="21" t="s">
        <v>25</v>
      </c>
      <c r="C30" s="20">
        <v>9126008.4100000001</v>
      </c>
      <c r="D30" s="20">
        <v>12436563.18</v>
      </c>
      <c r="E30" s="20">
        <v>63094121.689999998</v>
      </c>
      <c r="F30" s="20">
        <v>44751655.329999998</v>
      </c>
      <c r="G30" s="13" t="str">
        <f t="shared" si="0"/>
        <v>PR</v>
      </c>
      <c r="H30" s="12">
        <f t="shared" si="1"/>
        <v>129408348.61</v>
      </c>
    </row>
    <row r="31" spans="1:8" ht="16" x14ac:dyDescent="0.2">
      <c r="A31" s="22" t="s">
        <v>51</v>
      </c>
      <c r="B31" s="21" t="s">
        <v>26</v>
      </c>
      <c r="C31" s="20">
        <v>21033851.690000001</v>
      </c>
      <c r="D31" s="20">
        <v>9874736.0500000007</v>
      </c>
      <c r="E31" s="20">
        <v>42600808.18</v>
      </c>
      <c r="F31" s="20">
        <v>27044339.289999999</v>
      </c>
      <c r="G31" s="13" t="str">
        <f t="shared" si="0"/>
        <v>RJ</v>
      </c>
      <c r="H31" s="12">
        <f t="shared" si="1"/>
        <v>100553735.21000001</v>
      </c>
    </row>
    <row r="32" spans="1:8" ht="16" x14ac:dyDescent="0.2">
      <c r="A32" s="22" t="s">
        <v>52</v>
      </c>
      <c r="B32" s="21" t="s">
        <v>27</v>
      </c>
      <c r="C32" s="20">
        <v>20945829.120000001</v>
      </c>
      <c r="D32" s="20">
        <v>19129410.27</v>
      </c>
      <c r="E32" s="20">
        <v>95036446.980000004</v>
      </c>
      <c r="F32" s="20">
        <v>66479328.549999997</v>
      </c>
      <c r="G32" s="13" t="str">
        <f t="shared" si="0"/>
        <v>RN</v>
      </c>
      <c r="H32" s="12">
        <f t="shared" si="1"/>
        <v>201591014.92000002</v>
      </c>
    </row>
    <row r="33" spans="1:8" ht="16" x14ac:dyDescent="0.2">
      <c r="A33" s="22" t="s">
        <v>53</v>
      </c>
      <c r="B33" s="21" t="s">
        <v>28</v>
      </c>
      <c r="C33" s="20">
        <v>18556836.52</v>
      </c>
      <c r="D33" s="20">
        <v>13895536.41</v>
      </c>
      <c r="E33" s="20">
        <v>66732957.810000002</v>
      </c>
      <c r="F33" s="20">
        <v>45705937.390000001</v>
      </c>
      <c r="G33" s="13" t="str">
        <f t="shared" si="0"/>
        <v>RO</v>
      </c>
      <c r="H33" s="12">
        <f t="shared" si="1"/>
        <v>144891268.13</v>
      </c>
    </row>
    <row r="34" spans="1:8" ht="16" x14ac:dyDescent="0.2">
      <c r="A34" s="22" t="s">
        <v>54</v>
      </c>
      <c r="B34" s="21" t="s">
        <v>29</v>
      </c>
      <c r="C34" s="20">
        <v>17304545.370000001</v>
      </c>
      <c r="D34" s="20">
        <v>12604834.449999999</v>
      </c>
      <c r="E34" s="20">
        <v>59616095.369999997</v>
      </c>
      <c r="F34" s="20">
        <v>40449891.939999998</v>
      </c>
      <c r="G34" s="13" t="str">
        <f t="shared" si="0"/>
        <v>RR</v>
      </c>
      <c r="H34" s="12">
        <f t="shared" si="1"/>
        <v>129975367.13</v>
      </c>
    </row>
    <row r="35" spans="1:8" ht="16" x14ac:dyDescent="0.2">
      <c r="A35" s="22" t="s">
        <v>55</v>
      </c>
      <c r="B35" s="21" t="s">
        <v>30</v>
      </c>
      <c r="C35" s="20">
        <v>1260699.71</v>
      </c>
      <c r="D35" s="20">
        <v>8756496.5700000003</v>
      </c>
      <c r="E35" s="20">
        <v>47784335.619999997</v>
      </c>
      <c r="F35" s="20">
        <v>35289960.630000003</v>
      </c>
      <c r="G35" s="13" t="str">
        <f t="shared" si="0"/>
        <v>RS</v>
      </c>
      <c r="H35" s="12">
        <f t="shared" si="1"/>
        <v>93091492.530000001</v>
      </c>
    </row>
    <row r="36" spans="1:8" ht="16" x14ac:dyDescent="0.2">
      <c r="A36" s="22" t="s">
        <v>56</v>
      </c>
      <c r="B36" s="21" t="s">
        <v>31</v>
      </c>
      <c r="C36" s="20">
        <v>4081718.53</v>
      </c>
      <c r="D36" s="20">
        <v>5106663.7300000004</v>
      </c>
      <c r="E36" s="20">
        <v>27325464</v>
      </c>
      <c r="F36" s="20">
        <v>19910724.620000001</v>
      </c>
      <c r="G36" s="13" t="str">
        <f t="shared" si="0"/>
        <v>SC</v>
      </c>
      <c r="H36" s="12">
        <f t="shared" si="1"/>
        <v>56424570.879999995</v>
      </c>
    </row>
    <row r="37" spans="1:8" ht="16" x14ac:dyDescent="0.2">
      <c r="A37" s="22" t="s">
        <v>57</v>
      </c>
      <c r="B37" s="21" t="s">
        <v>32</v>
      </c>
      <c r="C37" s="20">
        <v>17905388.91</v>
      </c>
      <c r="D37" s="20">
        <v>18473713.239999998</v>
      </c>
      <c r="E37" s="20">
        <v>92934219.219999999</v>
      </c>
      <c r="F37" s="20">
        <v>65513643.880000003</v>
      </c>
      <c r="G37" s="13" t="str">
        <f t="shared" si="0"/>
        <v>SE</v>
      </c>
      <c r="H37" s="12">
        <f t="shared" si="1"/>
        <v>194826965.25</v>
      </c>
    </row>
    <row r="38" spans="1:8" ht="16" x14ac:dyDescent="0.2">
      <c r="A38" s="22" t="s">
        <v>3</v>
      </c>
      <c r="B38" s="21" t="s">
        <v>2</v>
      </c>
      <c r="C38" s="20">
        <v>3834341.1</v>
      </c>
      <c r="D38" s="20">
        <v>4605920.72</v>
      </c>
      <c r="E38" s="20">
        <v>22522815.850000001</v>
      </c>
      <c r="F38" s="20">
        <v>15644255.92</v>
      </c>
      <c r="G38" s="13" t="str">
        <f t="shared" si="0"/>
        <v>SP</v>
      </c>
      <c r="H38" s="12">
        <f t="shared" si="1"/>
        <v>46607333.590000004</v>
      </c>
    </row>
    <row r="39" spans="1:8" ht="17" thickBot="1" x14ac:dyDescent="0.25">
      <c r="A39" s="19" t="s">
        <v>58</v>
      </c>
      <c r="B39" s="18" t="s">
        <v>33</v>
      </c>
      <c r="C39" s="17">
        <v>13611033.91</v>
      </c>
      <c r="D39" s="17">
        <v>18786255.579999998</v>
      </c>
      <c r="E39" s="17">
        <v>95054447.530000001</v>
      </c>
      <c r="F39" s="17">
        <v>67328779.659999996</v>
      </c>
      <c r="G39" s="13" t="str">
        <f t="shared" si="0"/>
        <v>TO</v>
      </c>
      <c r="H39" s="12">
        <f t="shared" si="1"/>
        <v>194780516.68000001</v>
      </c>
    </row>
    <row r="40" spans="1:8" ht="16" x14ac:dyDescent="0.2">
      <c r="B40" s="16"/>
      <c r="C40" s="15" t="s">
        <v>61</v>
      </c>
      <c r="D40" s="15" t="s">
        <v>61</v>
      </c>
      <c r="E40" s="15" t="s">
        <v>61</v>
      </c>
      <c r="F40" s="15" t="s">
        <v>61</v>
      </c>
      <c r="G40" s="13"/>
      <c r="H40" s="12" t="b">
        <f>SUM(H13:H39)=SUM(C41:F41)</f>
        <v>1</v>
      </c>
    </row>
    <row r="41" spans="1:8" ht="17" thickBot="1" x14ac:dyDescent="0.25">
      <c r="C41" s="14">
        <v>498835694.04000002</v>
      </c>
      <c r="D41" s="14">
        <v>453442384.42000008</v>
      </c>
      <c r="E41" s="14">
        <v>2266802122.5</v>
      </c>
      <c r="F41" s="14">
        <v>1591069821.1500003</v>
      </c>
      <c r="G41" s="13"/>
      <c r="H41" s="12" t="b">
        <f>SUM(C41:F41)=Compilado!C29</f>
        <v>1</v>
      </c>
    </row>
    <row r="43" spans="1:8" ht="16" x14ac:dyDescent="0.2">
      <c r="C43" s="29" t="s">
        <v>72</v>
      </c>
    </row>
  </sheetData>
  <mergeCells count="1">
    <mergeCell ref="A9:E10"/>
  </mergeCells>
  <hyperlinks>
    <hyperlink ref="C43" r:id="rId1" location="liberacoes" xr:uid="{0F8E6CC5-E8C7-FE4B-B2E2-07EE7167136F}"/>
  </hyperlinks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1</vt:i4>
      </vt:variant>
    </vt:vector>
  </HeadingPairs>
  <TitlesOfParts>
    <vt:vector size="12" baseType="lpstr">
      <vt:lpstr>Compilado</vt:lpstr>
      <vt:lpstr>Recursos173</vt:lpstr>
      <vt:lpstr>Suspensao173</vt:lpstr>
      <vt:lpstr>ICMS</vt:lpstr>
      <vt:lpstr>IPVA</vt:lpstr>
      <vt:lpstr>Planilha1</vt:lpstr>
      <vt:lpstr>FPEestado</vt:lpstr>
      <vt:lpstr>NFCe</vt:lpstr>
      <vt:lpstr>MP938 Estados</vt:lpstr>
      <vt:lpstr>dadosCOREMsuspensao</vt:lpstr>
      <vt:lpstr>LC173 Estados</vt:lpstr>
      <vt:lpstr>dadosCOREMsuspensao!Area_de_impressao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Onivaldo de Oliveira Segundo</dc:creator>
  <cp:lastModifiedBy>Francisco Onivaldo de Oliveira Segundo</cp:lastModifiedBy>
  <dcterms:created xsi:type="dcterms:W3CDTF">2020-06-23T01:46:06Z</dcterms:created>
  <dcterms:modified xsi:type="dcterms:W3CDTF">2020-07-22T15:19:52Z</dcterms:modified>
</cp:coreProperties>
</file>