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Работа\Сбер\Оценка стоимости\"/>
    </mc:Choice>
  </mc:AlternateContent>
  <xr:revisionPtr revIDLastSave="0" documentId="13_ncr:1_{62C785F3-A7D0-410F-95BA-8C58463FF5ED}" xr6:coauthVersionLast="47" xr6:coauthVersionMax="47" xr10:uidLastSave="{00000000-0000-0000-0000-000000000000}"/>
  <bookViews>
    <workbookView xWindow="-108" yWindow="-108" windowWidth="23256" windowHeight="12576" xr2:uid="{4DA4CA63-8C64-49F0-8FFA-DD3C460231BF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2" l="1"/>
  <c r="O12" i="2" s="1"/>
  <c r="O13" i="2" s="1"/>
  <c r="O14" i="2" s="1"/>
  <c r="O15" i="2" s="1"/>
  <c r="N10" i="2"/>
  <c r="P11" i="2"/>
  <c r="Q11" i="2" s="1"/>
  <c r="N12" i="2"/>
  <c r="P9" i="2"/>
  <c r="Q9" i="2" s="1"/>
  <c r="P8" i="2"/>
  <c r="Q8" i="2" s="1"/>
  <c r="P7" i="2"/>
  <c r="Q7" i="2" s="1"/>
  <c r="M15" i="2"/>
  <c r="M14" i="2"/>
  <c r="M13" i="2"/>
  <c r="M12" i="2"/>
  <c r="M11" i="2"/>
  <c r="M10" i="2"/>
  <c r="M9" i="2"/>
  <c r="M7" i="2"/>
  <c r="M8" i="2"/>
  <c r="J12" i="2"/>
  <c r="L12" i="2" s="1"/>
  <c r="L11" i="2"/>
  <c r="L10" i="2"/>
  <c r="K10" i="2"/>
  <c r="K12" i="2" s="1"/>
  <c r="K13" i="2" s="1"/>
  <c r="K14" i="2" s="1"/>
  <c r="K15" i="2" s="1"/>
  <c r="J10" i="2"/>
  <c r="L9" i="2"/>
  <c r="L8" i="2"/>
  <c r="L7" i="2"/>
  <c r="G12" i="2"/>
  <c r="G13" i="2" s="1"/>
  <c r="G14" i="2" s="1"/>
  <c r="G15" i="2" s="1"/>
  <c r="F12" i="2"/>
  <c r="H12" i="2" s="1"/>
  <c r="H11" i="2"/>
  <c r="I11" i="2" s="1"/>
  <c r="H10" i="2"/>
  <c r="I10" i="2" s="1"/>
  <c r="H9" i="2"/>
  <c r="I9" i="2" s="1"/>
  <c r="H8" i="2"/>
  <c r="I8" i="2" s="1"/>
  <c r="H7" i="2"/>
  <c r="I7" i="2" s="1"/>
  <c r="G10" i="2"/>
  <c r="F10" i="2"/>
  <c r="E15" i="2"/>
  <c r="E14" i="2"/>
  <c r="E13" i="2"/>
  <c r="E12" i="2"/>
  <c r="E11" i="2"/>
  <c r="E10" i="2"/>
  <c r="E9" i="2"/>
  <c r="E8" i="2"/>
  <c r="E7" i="2"/>
  <c r="D15" i="2"/>
  <c r="C15" i="2"/>
  <c r="B15" i="2"/>
  <c r="D14" i="2"/>
  <c r="C14" i="2"/>
  <c r="B14" i="2"/>
  <c r="D13" i="2"/>
  <c r="C13" i="2"/>
  <c r="B13" i="2"/>
  <c r="B11" i="2"/>
  <c r="D8" i="2"/>
  <c r="D9" i="2"/>
  <c r="D10" i="2"/>
  <c r="D11" i="2"/>
  <c r="D7" i="2"/>
  <c r="C12" i="2"/>
  <c r="B12" i="2"/>
  <c r="D12" i="2" s="1"/>
  <c r="C11" i="2"/>
  <c r="C10" i="2"/>
  <c r="B10" i="2"/>
  <c r="C9" i="2"/>
  <c r="B9" i="2"/>
  <c r="N13" i="2" l="1"/>
  <c r="N14" i="2" s="1"/>
  <c r="N15" i="2" s="1"/>
  <c r="P12" i="2"/>
  <c r="P10" i="2"/>
  <c r="Q10" i="2" s="1"/>
  <c r="L13" i="2"/>
  <c r="J13" i="2"/>
  <c r="J14" i="2" s="1"/>
  <c r="J15" i="2" s="1"/>
  <c r="I12" i="2"/>
  <c r="H13" i="2"/>
  <c r="F13" i="2"/>
  <c r="F14" i="2" s="1"/>
  <c r="F15" i="2" s="1"/>
  <c r="Q12" i="2" l="1"/>
  <c r="P13" i="2"/>
  <c r="L14" i="2"/>
  <c r="I13" i="2"/>
  <c r="H14" i="2"/>
  <c r="Q13" i="2" l="1"/>
  <c r="P14" i="2"/>
  <c r="L15" i="2"/>
  <c r="I14" i="2"/>
  <c r="H15" i="2"/>
  <c r="I15" i="2" s="1"/>
  <c r="Q14" i="2" l="1"/>
  <c r="P15" i="2"/>
  <c r="Q15" i="2" s="1"/>
</calcChain>
</file>

<file path=xl/sharedStrings.xml><?xml version="1.0" encoding="utf-8"?>
<sst xmlns="http://schemas.openxmlformats.org/spreadsheetml/2006/main" count="35" uniqueCount="23">
  <si>
    <t>Текущая реализация</t>
  </si>
  <si>
    <t>Набор из 3 SMS</t>
  </si>
  <si>
    <t>Создание неперсонализированного сообщения</t>
  </si>
  <si>
    <t>Создание персонализированного сообщения</t>
  </si>
  <si>
    <t>Выполнение проверок (примем 3 проверки)</t>
  </si>
  <si>
    <t>Проверки после перегенераций</t>
  </si>
  <si>
    <t>Input, токенов</t>
  </si>
  <si>
    <t>Output, токенов</t>
  </si>
  <si>
    <t>Всего, токенов</t>
  </si>
  <si>
    <t>Всего, рублей</t>
  </si>
  <si>
    <t>Действие или результат / Затраты (токены и рубли)</t>
  </si>
  <si>
    <t>Тариф GigaChat API - токены для генерации текста Pro (асинхронный режим)</t>
  </si>
  <si>
    <t>Тариф GigaChat API - токены для генерации текста Pro</t>
  </si>
  <si>
    <t>рублей за 1000 токенов</t>
  </si>
  <si>
    <t>Актуальная (на 18.12.2024) тарифная сетка GigaChat API</t>
  </si>
  <si>
    <t>Итого 1 SMS</t>
  </si>
  <si>
    <t>1 кампания (414 наборов из 3 SMS (для 414 групп клиентов – 2 пола × 3 поколения × 3 психотипа × 23 отрасли))</t>
  </si>
  <si>
    <t>6 кампаний в месяц в течение года</t>
  </si>
  <si>
    <t>Направленная перегенерация (примем в среднем 10 раз для всех вариантов, кроме варианта с fine-tuning, для которого примем 4 раза)</t>
  </si>
  <si>
    <t>После оптимизации (отказ от создания неперсонализированного SMS, сокращение промпта, переход с LLM проверок на морфологические) *</t>
  </si>
  <si>
    <t>После оптимизации и перехода на тариф с асинхронным режимом *</t>
  </si>
  <si>
    <t>После оптимизации, перехода на тариф с асинхронным режимом, выполнения fine-tuning (LoRa) *</t>
  </si>
  <si>
    <t>* ведутся исследования - оценки могут быть неточными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</si>
</sst>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3" fontId="0" fillId="0" borderId="9" xfId="0" applyNumberFormat="1" applyFont="1" applyBorder="1" applyAlignment="1">
      <alignment horizontal="center" vertical="center" wrapText="1"/>
    </xf>
    <xf numFmtId="4" fontId="0" fillId="0" borderId="10" xfId="0" applyNumberFormat="1" applyFont="1" applyBorder="1" applyAlignment="1">
      <alignment horizontal="center" vertical="center" wrapText="1"/>
    </xf>
    <xf numFmtId="3" fontId="0" fillId="0" borderId="9" xfId="0" applyNumberFormat="1" applyFont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 wrapText="1"/>
    </xf>
    <xf numFmtId="3" fontId="0" fillId="0" borderId="9" xfId="0" applyNumberFormat="1" applyBorder="1" applyAlignment="1">
      <alignment horizontal="center" vertical="center"/>
    </xf>
    <xf numFmtId="3" fontId="2" fillId="0" borderId="10" xfId="0" applyNumberFormat="1" applyFont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2" fillId="0" borderId="12" xfId="0" applyNumberFormat="1" applyFont="1" applyBorder="1" applyAlignment="1">
      <alignment horizontal="center" vertical="center"/>
    </xf>
    <xf numFmtId="3" fontId="2" fillId="0" borderId="13" xfId="0" applyNumberFormat="1" applyFont="1" applyBorder="1" applyAlignment="1">
      <alignment horizontal="center" vertical="center" wrapText="1"/>
    </xf>
    <xf numFmtId="43" fontId="2" fillId="0" borderId="6" xfId="1" applyFont="1" applyBorder="1" applyAlignment="1">
      <alignment horizontal="center" vertical="center" wrapText="1"/>
    </xf>
    <xf numFmtId="43" fontId="2" fillId="0" borderId="7" xfId="1" applyFont="1" applyBorder="1" applyAlignment="1">
      <alignment horizontal="center" vertical="center" wrapText="1"/>
    </xf>
    <xf numFmtId="43" fontId="2" fillId="0" borderId="8" xfId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DD17-9F9F-466D-920F-4EC3514D5A81}">
  <dimension ref="A1:Q17"/>
  <sheetViews>
    <sheetView tabSelected="1" workbookViewId="0">
      <selection activeCell="B12" sqref="B12"/>
    </sheetView>
  </sheetViews>
  <sheetFormatPr defaultRowHeight="14.4" x14ac:dyDescent="0.3"/>
  <cols>
    <col min="1" max="1" width="61.5546875" customWidth="1"/>
    <col min="2" max="2" width="12.33203125" customWidth="1"/>
    <col min="3" max="3" width="11.77734375" customWidth="1"/>
    <col min="4" max="4" width="13.44140625" customWidth="1"/>
    <col min="5" max="5" width="11.21875" customWidth="1"/>
    <col min="6" max="6" width="11.5546875" customWidth="1"/>
    <col min="7" max="7" width="10.21875" customWidth="1"/>
    <col min="8" max="8" width="11.33203125" customWidth="1"/>
    <col min="9" max="9" width="10.77734375" customWidth="1"/>
    <col min="10" max="12" width="12.21875" customWidth="1"/>
    <col min="13" max="13" width="8.5546875" customWidth="1"/>
    <col min="14" max="14" width="10.88671875" customWidth="1"/>
    <col min="15" max="15" width="10.6640625" customWidth="1"/>
    <col min="16" max="16" width="11.88671875" customWidth="1"/>
    <col min="17" max="17" width="8.44140625" customWidth="1"/>
  </cols>
  <sheetData>
    <row r="1" spans="1:17" ht="28.8" x14ac:dyDescent="0.3">
      <c r="A1" s="5" t="s">
        <v>14</v>
      </c>
      <c r="B1" s="4" t="s">
        <v>13</v>
      </c>
    </row>
    <row r="2" spans="1:17" x14ac:dyDescent="0.3">
      <c r="A2" s="2" t="s">
        <v>12</v>
      </c>
      <c r="B2" s="5">
        <v>0.75</v>
      </c>
    </row>
    <row r="3" spans="1:17" ht="28.8" x14ac:dyDescent="0.3">
      <c r="A3" s="3" t="s">
        <v>11</v>
      </c>
      <c r="B3" s="5">
        <v>0.375</v>
      </c>
    </row>
    <row r="4" spans="1:17" ht="15" thickBot="1" x14ac:dyDescent="0.35"/>
    <row r="5" spans="1:17" ht="63" customHeight="1" x14ac:dyDescent="0.3">
      <c r="A5" s="12" t="s">
        <v>10</v>
      </c>
      <c r="B5" s="17" t="s">
        <v>0</v>
      </c>
      <c r="C5" s="18"/>
      <c r="D5" s="18"/>
      <c r="E5" s="19"/>
      <c r="F5" s="32" t="s">
        <v>19</v>
      </c>
      <c r="G5" s="33"/>
      <c r="H5" s="33"/>
      <c r="I5" s="34"/>
      <c r="J5" s="17" t="s">
        <v>20</v>
      </c>
      <c r="K5" s="18"/>
      <c r="L5" s="18"/>
      <c r="M5" s="19"/>
      <c r="N5" s="35" t="s">
        <v>21</v>
      </c>
      <c r="O5" s="36"/>
      <c r="P5" s="36"/>
      <c r="Q5" s="37"/>
    </row>
    <row r="6" spans="1:17" ht="28.8" x14ac:dyDescent="0.3">
      <c r="A6" s="13"/>
      <c r="B6" s="20" t="s">
        <v>6</v>
      </c>
      <c r="C6" s="1" t="s">
        <v>7</v>
      </c>
      <c r="D6" s="6" t="s">
        <v>8</v>
      </c>
      <c r="E6" s="21" t="s">
        <v>9</v>
      </c>
      <c r="F6" s="20" t="s">
        <v>6</v>
      </c>
      <c r="G6" s="1" t="s">
        <v>7</v>
      </c>
      <c r="H6" s="6" t="s">
        <v>8</v>
      </c>
      <c r="I6" s="21" t="s">
        <v>9</v>
      </c>
      <c r="J6" s="20" t="s">
        <v>6</v>
      </c>
      <c r="K6" s="1" t="s">
        <v>7</v>
      </c>
      <c r="L6" s="6" t="s">
        <v>8</v>
      </c>
      <c r="M6" s="21" t="s">
        <v>9</v>
      </c>
      <c r="N6" s="20" t="s">
        <v>6</v>
      </c>
      <c r="O6" s="1" t="s">
        <v>7</v>
      </c>
      <c r="P6" s="6" t="s">
        <v>8</v>
      </c>
      <c r="Q6" s="21" t="s">
        <v>9</v>
      </c>
    </row>
    <row r="7" spans="1:17" x14ac:dyDescent="0.3">
      <c r="A7" s="14" t="s">
        <v>2</v>
      </c>
      <c r="B7" s="22">
        <v>700</v>
      </c>
      <c r="C7" s="7">
        <v>60</v>
      </c>
      <c r="D7" s="7">
        <f>B7+C7</f>
        <v>760</v>
      </c>
      <c r="E7" s="23">
        <f>D7*$B$2/1000</f>
        <v>0.56999999999999995</v>
      </c>
      <c r="F7" s="24">
        <v>0</v>
      </c>
      <c r="G7" s="8">
        <v>0</v>
      </c>
      <c r="H7" s="7">
        <f>F7+G7</f>
        <v>0</v>
      </c>
      <c r="I7" s="23">
        <f>H7*$B$2/1000</f>
        <v>0</v>
      </c>
      <c r="J7" s="24">
        <v>0</v>
      </c>
      <c r="K7" s="8">
        <v>0</v>
      </c>
      <c r="L7" s="7">
        <f>J7+K7</f>
        <v>0</v>
      </c>
      <c r="M7" s="23">
        <f t="shared" ref="M7" si="0">L7*$B$3/1000</f>
        <v>0</v>
      </c>
      <c r="N7" s="24">
        <v>0</v>
      </c>
      <c r="O7" s="8">
        <v>0</v>
      </c>
      <c r="P7" s="7">
        <f>N7+O7</f>
        <v>0</v>
      </c>
      <c r="Q7" s="23">
        <f t="shared" ref="Q7" si="1">P7*$B$3/1000</f>
        <v>0</v>
      </c>
    </row>
    <row r="8" spans="1:17" x14ac:dyDescent="0.3">
      <c r="A8" s="14" t="s">
        <v>3</v>
      </c>
      <c r="B8" s="22">
        <v>300</v>
      </c>
      <c r="C8" s="7">
        <v>60</v>
      </c>
      <c r="D8" s="7">
        <f t="shared" ref="D8:D12" si="2">B8+C8</f>
        <v>360</v>
      </c>
      <c r="E8" s="23">
        <f>D8*$B$2/1000</f>
        <v>0.27</v>
      </c>
      <c r="F8" s="24">
        <v>600</v>
      </c>
      <c r="G8" s="8">
        <v>60</v>
      </c>
      <c r="H8" s="7">
        <f t="shared" ref="H8:H12" si="3">F8+G8</f>
        <v>660</v>
      </c>
      <c r="I8" s="23">
        <f>H8*$B$2/1000</f>
        <v>0.495</v>
      </c>
      <c r="J8" s="24">
        <v>600</v>
      </c>
      <c r="K8" s="8">
        <v>60</v>
      </c>
      <c r="L8" s="7">
        <f t="shared" ref="L8:L12" si="4">J8+K8</f>
        <v>660</v>
      </c>
      <c r="M8" s="23">
        <f>L8*$B$3/1000</f>
        <v>0.2475</v>
      </c>
      <c r="N8" s="24">
        <v>600</v>
      </c>
      <c r="O8" s="8">
        <v>60</v>
      </c>
      <c r="P8" s="7">
        <f t="shared" ref="P8:P12" si="5">N8+O8</f>
        <v>660</v>
      </c>
      <c r="Q8" s="23">
        <f>P8*$B$3/1000</f>
        <v>0.2475</v>
      </c>
    </row>
    <row r="9" spans="1:17" x14ac:dyDescent="0.3">
      <c r="A9" s="14" t="s">
        <v>4</v>
      </c>
      <c r="B9" s="24">
        <f>3*300</f>
        <v>900</v>
      </c>
      <c r="C9" s="8">
        <f>3*20</f>
        <v>60</v>
      </c>
      <c r="D9" s="7">
        <f t="shared" si="2"/>
        <v>960</v>
      </c>
      <c r="E9" s="23">
        <f t="shared" ref="E9:E15" si="6">D9*$B$2/1000</f>
        <v>0.72</v>
      </c>
      <c r="F9" s="24">
        <v>0</v>
      </c>
      <c r="G9" s="8">
        <v>0</v>
      </c>
      <c r="H9" s="7">
        <f t="shared" si="3"/>
        <v>0</v>
      </c>
      <c r="I9" s="23">
        <f t="shared" ref="I9:I15" si="7">H9*$B$2/1000</f>
        <v>0</v>
      </c>
      <c r="J9" s="24">
        <v>0</v>
      </c>
      <c r="K9" s="8">
        <v>0</v>
      </c>
      <c r="L9" s="7">
        <f t="shared" si="4"/>
        <v>0</v>
      </c>
      <c r="M9" s="23">
        <f t="shared" ref="M9:M15" si="8">L9*$B$3/1000</f>
        <v>0</v>
      </c>
      <c r="N9" s="24">
        <v>0</v>
      </c>
      <c r="O9" s="8">
        <v>0</v>
      </c>
      <c r="P9" s="7">
        <f t="shared" si="5"/>
        <v>0</v>
      </c>
      <c r="Q9" s="23">
        <f t="shared" ref="Q9:Q15" si="9">P9*$B$3/1000</f>
        <v>0</v>
      </c>
    </row>
    <row r="10" spans="1:17" ht="43.2" x14ac:dyDescent="0.3">
      <c r="A10" s="14" t="s">
        <v>18</v>
      </c>
      <c r="B10" s="24">
        <f>10*400</f>
        <v>4000</v>
      </c>
      <c r="C10" s="8">
        <f>10*60</f>
        <v>600</v>
      </c>
      <c r="D10" s="7">
        <f t="shared" si="2"/>
        <v>4600</v>
      </c>
      <c r="E10" s="23">
        <f t="shared" si="6"/>
        <v>3.45</v>
      </c>
      <c r="F10" s="24">
        <f>10*650</f>
        <v>6500</v>
      </c>
      <c r="G10" s="8">
        <f>10*60</f>
        <v>600</v>
      </c>
      <c r="H10" s="7">
        <f t="shared" si="3"/>
        <v>7100</v>
      </c>
      <c r="I10" s="23">
        <f t="shared" si="7"/>
        <v>5.3250000000000002</v>
      </c>
      <c r="J10" s="24">
        <f>10*650</f>
        <v>6500</v>
      </c>
      <c r="K10" s="8">
        <f>10*60</f>
        <v>600</v>
      </c>
      <c r="L10" s="7">
        <f t="shared" si="4"/>
        <v>7100</v>
      </c>
      <c r="M10" s="23">
        <f t="shared" si="8"/>
        <v>2.6625000000000001</v>
      </c>
      <c r="N10" s="24">
        <f>4*650</f>
        <v>2600</v>
      </c>
      <c r="O10" s="8">
        <f>4*60</f>
        <v>240</v>
      </c>
      <c r="P10" s="7">
        <f t="shared" si="5"/>
        <v>2840</v>
      </c>
      <c r="Q10" s="23">
        <f t="shared" si="9"/>
        <v>1.0649999999999999</v>
      </c>
    </row>
    <row r="11" spans="1:17" x14ac:dyDescent="0.3">
      <c r="A11" s="14" t="s">
        <v>5</v>
      </c>
      <c r="B11" s="24">
        <f>10*3*300</f>
        <v>9000</v>
      </c>
      <c r="C11" s="8">
        <f>10*3*20</f>
        <v>600</v>
      </c>
      <c r="D11" s="7">
        <f t="shared" si="2"/>
        <v>9600</v>
      </c>
      <c r="E11" s="23">
        <f t="shared" si="6"/>
        <v>7.2</v>
      </c>
      <c r="F11" s="24">
        <v>0</v>
      </c>
      <c r="G11" s="8">
        <v>0</v>
      </c>
      <c r="H11" s="7">
        <f t="shared" si="3"/>
        <v>0</v>
      </c>
      <c r="I11" s="23">
        <f t="shared" si="7"/>
        <v>0</v>
      </c>
      <c r="J11" s="24">
        <v>0</v>
      </c>
      <c r="K11" s="8">
        <v>0</v>
      </c>
      <c r="L11" s="7">
        <f t="shared" si="4"/>
        <v>0</v>
      </c>
      <c r="M11" s="23">
        <f t="shared" si="8"/>
        <v>0</v>
      </c>
      <c r="N11" s="24">
        <v>0</v>
      </c>
      <c r="O11" s="8">
        <v>0</v>
      </c>
      <c r="P11" s="7">
        <f t="shared" si="5"/>
        <v>0</v>
      </c>
      <c r="Q11" s="23">
        <f t="shared" si="9"/>
        <v>0</v>
      </c>
    </row>
    <row r="12" spans="1:17" x14ac:dyDescent="0.3">
      <c r="A12" s="15" t="s">
        <v>15</v>
      </c>
      <c r="B12" s="24">
        <f>SUM(B7:B11)</f>
        <v>14900</v>
      </c>
      <c r="C12" s="8">
        <f>SUM(C7:C11)</f>
        <v>1380</v>
      </c>
      <c r="D12" s="9">
        <f t="shared" si="2"/>
        <v>16280</v>
      </c>
      <c r="E12" s="25">
        <f t="shared" si="6"/>
        <v>12.21</v>
      </c>
      <c r="F12" s="24">
        <f>SUM(F7:F11)</f>
        <v>7100</v>
      </c>
      <c r="G12" s="8">
        <f>SUM(G7:G11)</f>
        <v>660</v>
      </c>
      <c r="H12" s="9">
        <f t="shared" si="3"/>
        <v>7760</v>
      </c>
      <c r="I12" s="25">
        <f t="shared" si="7"/>
        <v>5.82</v>
      </c>
      <c r="J12" s="24">
        <f>SUM(J7:J11)</f>
        <v>7100</v>
      </c>
      <c r="K12" s="8">
        <f>SUM(K7:K11)</f>
        <v>660</v>
      </c>
      <c r="L12" s="9">
        <f t="shared" si="4"/>
        <v>7760</v>
      </c>
      <c r="M12" s="25">
        <f t="shared" si="8"/>
        <v>2.91</v>
      </c>
      <c r="N12" s="24">
        <f>SUM(N7:N11)</f>
        <v>3200</v>
      </c>
      <c r="O12" s="8">
        <f>SUM(O7:O11)</f>
        <v>300</v>
      </c>
      <c r="P12" s="9">
        <f t="shared" si="5"/>
        <v>3500</v>
      </c>
      <c r="Q12" s="25">
        <f t="shared" si="9"/>
        <v>1.3125</v>
      </c>
    </row>
    <row r="13" spans="1:17" x14ac:dyDescent="0.3">
      <c r="A13" s="16" t="s">
        <v>1</v>
      </c>
      <c r="B13" s="26">
        <f>B12*3</f>
        <v>44700</v>
      </c>
      <c r="C13" s="10">
        <f t="shared" ref="C13:D13" si="10">C12*3</f>
        <v>4140</v>
      </c>
      <c r="D13" s="11">
        <f t="shared" si="10"/>
        <v>48840</v>
      </c>
      <c r="E13" s="25">
        <f t="shared" si="6"/>
        <v>36.630000000000003</v>
      </c>
      <c r="F13" s="26">
        <f>F12*3</f>
        <v>21300</v>
      </c>
      <c r="G13" s="10">
        <f t="shared" ref="G13" si="11">G12*3</f>
        <v>1980</v>
      </c>
      <c r="H13" s="11">
        <f t="shared" ref="H13" si="12">H12*3</f>
        <v>23280</v>
      </c>
      <c r="I13" s="25">
        <f t="shared" si="7"/>
        <v>17.46</v>
      </c>
      <c r="J13" s="26">
        <f>J12*3</f>
        <v>21300</v>
      </c>
      <c r="K13" s="10">
        <f t="shared" ref="K13" si="13">K12*3</f>
        <v>1980</v>
      </c>
      <c r="L13" s="11">
        <f t="shared" ref="L13" si="14">L12*3</f>
        <v>23280</v>
      </c>
      <c r="M13" s="25">
        <f t="shared" si="8"/>
        <v>8.73</v>
      </c>
      <c r="N13" s="26">
        <f>N12*3</f>
        <v>9600</v>
      </c>
      <c r="O13" s="10">
        <f t="shared" ref="O13" si="15">O12*3</f>
        <v>900</v>
      </c>
      <c r="P13" s="11">
        <f t="shared" ref="P13" si="16">P12*3</f>
        <v>10500</v>
      </c>
      <c r="Q13" s="25">
        <f t="shared" si="9"/>
        <v>3.9375</v>
      </c>
    </row>
    <row r="14" spans="1:17" ht="28.8" x14ac:dyDescent="0.3">
      <c r="A14" s="15" t="s">
        <v>16</v>
      </c>
      <c r="B14" s="26">
        <f>B13*414</f>
        <v>18505800</v>
      </c>
      <c r="C14" s="10">
        <f t="shared" ref="C14:D14" si="17">C13*414</f>
        <v>1713960</v>
      </c>
      <c r="D14" s="11">
        <f t="shared" si="17"/>
        <v>20219760</v>
      </c>
      <c r="E14" s="27">
        <f t="shared" si="6"/>
        <v>15164.82</v>
      </c>
      <c r="F14" s="26">
        <f>F13*414</f>
        <v>8818200</v>
      </c>
      <c r="G14" s="10">
        <f t="shared" ref="G14" si="18">G13*414</f>
        <v>819720</v>
      </c>
      <c r="H14" s="11">
        <f t="shared" ref="H14" si="19">H13*414</f>
        <v>9637920</v>
      </c>
      <c r="I14" s="27">
        <f t="shared" si="7"/>
        <v>7228.44</v>
      </c>
      <c r="J14" s="26">
        <f>J13*414</f>
        <v>8818200</v>
      </c>
      <c r="K14" s="10">
        <f t="shared" ref="K14" si="20">K13*414</f>
        <v>819720</v>
      </c>
      <c r="L14" s="11">
        <f t="shared" ref="L14" si="21">L13*414</f>
        <v>9637920</v>
      </c>
      <c r="M14" s="27">
        <f t="shared" si="8"/>
        <v>3614.22</v>
      </c>
      <c r="N14" s="26">
        <f>N13*414</f>
        <v>3974400</v>
      </c>
      <c r="O14" s="10">
        <f t="shared" ref="O14" si="22">O13*414</f>
        <v>372600</v>
      </c>
      <c r="P14" s="11">
        <f t="shared" ref="P14" si="23">P13*414</f>
        <v>4347000</v>
      </c>
      <c r="Q14" s="27">
        <f t="shared" si="9"/>
        <v>1630.125</v>
      </c>
    </row>
    <row r="15" spans="1:17" ht="15" thickBot="1" x14ac:dyDescent="0.35">
      <c r="A15" s="15" t="s">
        <v>17</v>
      </c>
      <c r="B15" s="28">
        <f>B14*6*12</f>
        <v>1332417600</v>
      </c>
      <c r="C15" s="29">
        <f t="shared" ref="C15:D15" si="24">C14*6*12</f>
        <v>123405120</v>
      </c>
      <c r="D15" s="30">
        <f t="shared" si="24"/>
        <v>1455822720</v>
      </c>
      <c r="E15" s="31">
        <f t="shared" si="6"/>
        <v>1091867.04</v>
      </c>
      <c r="F15" s="28">
        <f>F14*6*12</f>
        <v>634910400</v>
      </c>
      <c r="G15" s="29">
        <f t="shared" ref="G15" si="25">G14*6*12</f>
        <v>59019840</v>
      </c>
      <c r="H15" s="30">
        <f t="shared" ref="H15" si="26">H14*6*12</f>
        <v>693930240</v>
      </c>
      <c r="I15" s="31">
        <f t="shared" si="7"/>
        <v>520447.68</v>
      </c>
      <c r="J15" s="28">
        <f>J14*6*12</f>
        <v>634910400</v>
      </c>
      <c r="K15" s="29">
        <f t="shared" ref="K15" si="27">K14*6*12</f>
        <v>59019840</v>
      </c>
      <c r="L15" s="30">
        <f t="shared" ref="L15" si="28">L14*6*12</f>
        <v>693930240</v>
      </c>
      <c r="M15" s="31">
        <f t="shared" si="8"/>
        <v>260223.84</v>
      </c>
      <c r="N15" s="28">
        <f>N14*6*12</f>
        <v>286156800</v>
      </c>
      <c r="O15" s="29">
        <f t="shared" ref="O15" si="29">O14*6*12</f>
        <v>26827200</v>
      </c>
      <c r="P15" s="30">
        <f t="shared" ref="P15" si="30">P14*6*12</f>
        <v>312984000</v>
      </c>
      <c r="Q15" s="31">
        <f t="shared" si="9"/>
        <v>117369</v>
      </c>
    </row>
    <row r="17" spans="1:1" x14ac:dyDescent="0.3">
      <c r="A17" s="38" t="s">
        <v>22</v>
      </c>
    </row>
  </sheetData>
  <mergeCells count="5">
    <mergeCell ref="A5:A6"/>
    <mergeCell ref="B5:E5"/>
    <mergeCell ref="F5:I5"/>
    <mergeCell ref="N5:Q5"/>
    <mergeCell ref="J5:M5"/>
  </mergeCells>
  <pageMargins left="0.7" right="0.7" top="0.75" bottom="0.75" header="0.3" footer="0.3"/>
  <ignoredErrors>
    <ignoredError sqref="E13 E14:E15 I13:I15 M13:M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Akimov</dc:creator>
  <cp:lastModifiedBy>Dmitry Akimov</cp:lastModifiedBy>
  <dcterms:created xsi:type="dcterms:W3CDTF">2024-12-18T11:22:12Z</dcterms:created>
  <dcterms:modified xsi:type="dcterms:W3CDTF">2024-12-18T14:02:55Z</dcterms:modified>
</cp:coreProperties>
</file>