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frumholtz/Dropbox/R Base/Projects/Advanced-Demographic-Methods/Data/"/>
    </mc:Choice>
  </mc:AlternateContent>
  <xr:revisionPtr revIDLastSave="0" documentId="13_ncr:1_{4242E1C6-7BC2-4E4D-AD70-352F9D765C6C}" xr6:coauthVersionLast="47" xr6:coauthVersionMax="47" xr10:uidLastSave="{00000000-0000-0000-0000-000000000000}"/>
  <bookViews>
    <workbookView xWindow="4840" yWindow="760" windowWidth="30240" windowHeight="17600" activeTab="1" xr2:uid="{A85F2654-0CAD-8B42-894E-DF272D97528D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2" l="1"/>
  <c r="N47" i="3"/>
  <c r="N46" i="3"/>
  <c r="N47" i="2"/>
  <c r="R46" i="1"/>
  <c r="R47" i="1"/>
  <c r="U2" i="1"/>
  <c r="R2" i="1"/>
  <c r="P3" i="1"/>
  <c r="P2" i="1"/>
  <c r="S2" i="1"/>
  <c r="O2" i="1"/>
  <c r="N2" i="1"/>
  <c r="M2" i="1"/>
  <c r="L3" i="1"/>
  <c r="Q2" i="1"/>
  <c r="L2" i="1"/>
  <c r="H3" i="2"/>
  <c r="H2" i="2"/>
  <c r="K3" i="2"/>
  <c r="K2" i="2"/>
  <c r="G3" i="2"/>
  <c r="G2" i="2"/>
  <c r="I2" i="2"/>
  <c r="N3" i="1"/>
  <c r="G2" i="3"/>
  <c r="K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A16" i="3"/>
  <c r="A17" i="3" s="1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J2" i="3"/>
  <c r="I2" i="3"/>
  <c r="C2" i="3"/>
  <c r="B2" i="3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A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L2" i="2"/>
  <c r="C2" i="2"/>
  <c r="B2" i="2"/>
  <c r="L2" i="3" l="1"/>
  <c r="A18" i="3"/>
  <c r="H2" i="3"/>
  <c r="J2" i="2"/>
  <c r="A17" i="2"/>
  <c r="A19" i="3" l="1"/>
  <c r="G3" i="3"/>
  <c r="K3" i="3"/>
  <c r="I3" i="2"/>
  <c r="M2" i="2"/>
  <c r="J3" i="2"/>
  <c r="L3" i="2"/>
  <c r="G4" i="2" s="1"/>
  <c r="N2" i="2"/>
  <c r="A18" i="2"/>
  <c r="L3" i="3" l="1"/>
  <c r="J3" i="3"/>
  <c r="N2" i="3"/>
  <c r="I3" i="3"/>
  <c r="K4" i="3" s="1"/>
  <c r="H3" i="3"/>
  <c r="G4" i="3" s="1"/>
  <c r="M2" i="3"/>
  <c r="A20" i="3"/>
  <c r="A19" i="2"/>
  <c r="I4" i="2"/>
  <c r="H4" i="2"/>
  <c r="M3" i="2"/>
  <c r="K4" i="2"/>
  <c r="L4" i="3" l="1"/>
  <c r="J4" i="3"/>
  <c r="N3" i="3"/>
  <c r="I4" i="3"/>
  <c r="K5" i="3" s="1"/>
  <c r="H4" i="3"/>
  <c r="G5" i="3" s="1"/>
  <c r="M3" i="3"/>
  <c r="A21" i="3"/>
  <c r="A20" i="2"/>
  <c r="L4" i="2"/>
  <c r="G5" i="2" s="1"/>
  <c r="J4" i="2"/>
  <c r="N3" i="2"/>
  <c r="H5" i="3" l="1"/>
  <c r="I5" i="3"/>
  <c r="M4" i="3"/>
  <c r="J5" i="3"/>
  <c r="L5" i="3"/>
  <c r="G6" i="3" s="1"/>
  <c r="N4" i="3"/>
  <c r="A22" i="3"/>
  <c r="H5" i="2"/>
  <c r="I5" i="2"/>
  <c r="M4" i="2"/>
  <c r="K5" i="2"/>
  <c r="A21" i="2"/>
  <c r="H6" i="3" l="1"/>
  <c r="I6" i="3"/>
  <c r="M5" i="3"/>
  <c r="K6" i="3"/>
  <c r="A23" i="3"/>
  <c r="A22" i="2"/>
  <c r="J5" i="2"/>
  <c r="L5" i="2"/>
  <c r="G6" i="2" s="1"/>
  <c r="N4" i="2"/>
  <c r="A24" i="3" l="1"/>
  <c r="L6" i="3"/>
  <c r="G7" i="3" s="1"/>
  <c r="J6" i="3"/>
  <c r="K7" i="3" s="1"/>
  <c r="N5" i="3"/>
  <c r="H6" i="2"/>
  <c r="I6" i="2"/>
  <c r="M5" i="2"/>
  <c r="K6" i="2"/>
  <c r="A23" i="2"/>
  <c r="L7" i="3" l="1"/>
  <c r="J7" i="3"/>
  <c r="N6" i="3"/>
  <c r="H7" i="3"/>
  <c r="I7" i="3"/>
  <c r="K8" i="3" s="1"/>
  <c r="M6" i="3"/>
  <c r="A25" i="3"/>
  <c r="A24" i="2"/>
  <c r="L6" i="2"/>
  <c r="G7" i="2" s="1"/>
  <c r="J6" i="2"/>
  <c r="K7" i="2" s="1"/>
  <c r="N5" i="2"/>
  <c r="G8" i="3" l="1"/>
  <c r="L8" i="3"/>
  <c r="J8" i="3"/>
  <c r="N7" i="3"/>
  <c r="I8" i="3"/>
  <c r="K9" i="3" s="1"/>
  <c r="H8" i="3"/>
  <c r="G9" i="3" s="1"/>
  <c r="A26" i="3"/>
  <c r="M7" i="3"/>
  <c r="J7" i="2"/>
  <c r="L7" i="2"/>
  <c r="N6" i="2"/>
  <c r="I7" i="2"/>
  <c r="H7" i="2"/>
  <c r="M6" i="2"/>
  <c r="A25" i="2"/>
  <c r="K8" i="2" l="1"/>
  <c r="I9" i="3"/>
  <c r="H9" i="3"/>
  <c r="M8" i="3"/>
  <c r="L9" i="3"/>
  <c r="G10" i="3" s="1"/>
  <c r="J9" i="3"/>
  <c r="K10" i="3"/>
  <c r="N8" i="3"/>
  <c r="A27" i="3"/>
  <c r="G8" i="2"/>
  <c r="H8" i="2" s="1"/>
  <c r="L8" i="2"/>
  <c r="J8" i="2"/>
  <c r="N7" i="2"/>
  <c r="A26" i="2"/>
  <c r="I8" i="2" l="1"/>
  <c r="K9" i="2" s="1"/>
  <c r="M7" i="2"/>
  <c r="H10" i="3"/>
  <c r="I10" i="3"/>
  <c r="M9" i="3"/>
  <c r="A28" i="3"/>
  <c r="J10" i="3"/>
  <c r="L10" i="3"/>
  <c r="G11" i="3" s="1"/>
  <c r="N9" i="3"/>
  <c r="L9" i="2"/>
  <c r="J9" i="2"/>
  <c r="N8" i="2"/>
  <c r="G9" i="2"/>
  <c r="A27" i="2"/>
  <c r="K11" i="3" l="1"/>
  <c r="H11" i="3"/>
  <c r="I11" i="3"/>
  <c r="M10" i="3"/>
  <c r="L11" i="3"/>
  <c r="G12" i="3" s="1"/>
  <c r="J11" i="3"/>
  <c r="K12" i="3" s="1"/>
  <c r="A29" i="3"/>
  <c r="N10" i="3"/>
  <c r="A28" i="2"/>
  <c r="H9" i="2"/>
  <c r="I9" i="2"/>
  <c r="K10" i="2" s="1"/>
  <c r="M8" i="2"/>
  <c r="L12" i="3" l="1"/>
  <c r="J12" i="3"/>
  <c r="N11" i="3"/>
  <c r="H12" i="3"/>
  <c r="I12" i="3"/>
  <c r="K13" i="3" s="1"/>
  <c r="G13" i="3"/>
  <c r="M11" i="3"/>
  <c r="A30" i="3"/>
  <c r="J10" i="2"/>
  <c r="L10" i="2"/>
  <c r="N9" i="2"/>
  <c r="A29" i="2"/>
  <c r="G10" i="2"/>
  <c r="L13" i="3" l="1"/>
  <c r="J13" i="3"/>
  <c r="N12" i="3"/>
  <c r="I13" i="3"/>
  <c r="K14" i="3" s="1"/>
  <c r="H13" i="3"/>
  <c r="G14" i="3" s="1"/>
  <c r="M12" i="3"/>
  <c r="A31" i="3"/>
  <c r="I10" i="2"/>
  <c r="K11" i="2" s="1"/>
  <c r="H10" i="2"/>
  <c r="G11" i="2"/>
  <c r="M10" i="2" s="1"/>
  <c r="M9" i="2"/>
  <c r="A30" i="2"/>
  <c r="I14" i="3" l="1"/>
  <c r="H14" i="3"/>
  <c r="M13" i="3"/>
  <c r="L14" i="3"/>
  <c r="G15" i="3" s="1"/>
  <c r="J14" i="3"/>
  <c r="N13" i="3"/>
  <c r="A32" i="3"/>
  <c r="I11" i="2"/>
  <c r="K12" i="2" s="1"/>
  <c r="H11" i="2"/>
  <c r="A31" i="2"/>
  <c r="L11" i="2"/>
  <c r="J11" i="2"/>
  <c r="N10" i="2"/>
  <c r="G12" i="2" l="1"/>
  <c r="K15" i="3"/>
  <c r="N14" i="3" s="1"/>
  <c r="I15" i="3"/>
  <c r="H15" i="3"/>
  <c r="M14" i="3"/>
  <c r="J15" i="3"/>
  <c r="L15" i="3"/>
  <c r="G16" i="3" s="1"/>
  <c r="A33" i="3"/>
  <c r="H12" i="2"/>
  <c r="I12" i="2"/>
  <c r="M11" i="2"/>
  <c r="A32" i="2"/>
  <c r="L12" i="2"/>
  <c r="J12" i="2"/>
  <c r="N11" i="2"/>
  <c r="G13" i="2" l="1"/>
  <c r="K16" i="3"/>
  <c r="H16" i="3"/>
  <c r="I16" i="3"/>
  <c r="M15" i="3"/>
  <c r="L16" i="3"/>
  <c r="G17" i="3" s="1"/>
  <c r="J16" i="3"/>
  <c r="K17" i="3" s="1"/>
  <c r="N15" i="3"/>
  <c r="A34" i="3"/>
  <c r="K13" i="2"/>
  <c r="J13" i="2" s="1"/>
  <c r="I13" i="2"/>
  <c r="H13" i="2"/>
  <c r="M12" i="2"/>
  <c r="A33" i="2"/>
  <c r="L13" i="2" l="1"/>
  <c r="G14" i="2" s="1"/>
  <c r="N12" i="2"/>
  <c r="L17" i="3"/>
  <c r="J17" i="3"/>
  <c r="N16" i="3"/>
  <c r="I17" i="3"/>
  <c r="K18" i="3" s="1"/>
  <c r="H17" i="3"/>
  <c r="G18" i="3" s="1"/>
  <c r="M16" i="3"/>
  <c r="A35" i="3"/>
  <c r="K14" i="2"/>
  <c r="L14" i="2" s="1"/>
  <c r="G15" i="2" s="1"/>
  <c r="H14" i="2"/>
  <c r="I14" i="2"/>
  <c r="M13" i="2"/>
  <c r="A34" i="2"/>
  <c r="J14" i="2" l="1"/>
  <c r="N13" i="2"/>
  <c r="I18" i="3"/>
  <c r="H18" i="3"/>
  <c r="M17" i="3"/>
  <c r="J18" i="3"/>
  <c r="L18" i="3"/>
  <c r="G19" i="3" s="1"/>
  <c r="K19" i="3"/>
  <c r="N17" i="3"/>
  <c r="A36" i="3"/>
  <c r="K15" i="2"/>
  <c r="I15" i="2"/>
  <c r="H15" i="2"/>
  <c r="M14" i="2"/>
  <c r="L15" i="2"/>
  <c r="J15" i="2"/>
  <c r="N14" i="2"/>
  <c r="A35" i="2"/>
  <c r="H19" i="3" l="1"/>
  <c r="I19" i="3"/>
  <c r="M18" i="3"/>
  <c r="L19" i="3"/>
  <c r="G20" i="3" s="1"/>
  <c r="J19" i="3"/>
  <c r="K20" i="3" s="1"/>
  <c r="N18" i="3"/>
  <c r="A37" i="3"/>
  <c r="G16" i="2"/>
  <c r="H16" i="2" s="1"/>
  <c r="K16" i="2"/>
  <c r="J16" i="2" s="1"/>
  <c r="I16" i="2"/>
  <c r="A36" i="2"/>
  <c r="L16" i="2" l="1"/>
  <c r="K17" i="2" s="1"/>
  <c r="N15" i="2"/>
  <c r="M15" i="2"/>
  <c r="I20" i="3"/>
  <c r="H20" i="3"/>
  <c r="M19" i="3"/>
  <c r="J20" i="3"/>
  <c r="L20" i="3"/>
  <c r="G21" i="3" s="1"/>
  <c r="N19" i="3"/>
  <c r="A38" i="3"/>
  <c r="G17" i="2"/>
  <c r="I17" i="2"/>
  <c r="H17" i="2"/>
  <c r="M16" i="2"/>
  <c r="A37" i="2"/>
  <c r="N16" i="2" l="1"/>
  <c r="J17" i="2"/>
  <c r="L17" i="2"/>
  <c r="G18" i="2" s="1"/>
  <c r="M17" i="2" s="1"/>
  <c r="K21" i="3"/>
  <c r="I21" i="3"/>
  <c r="H21" i="3"/>
  <c r="M20" i="3"/>
  <c r="L21" i="3"/>
  <c r="G22" i="3" s="1"/>
  <c r="J21" i="3"/>
  <c r="K22" i="3"/>
  <c r="N20" i="3"/>
  <c r="A39" i="3"/>
  <c r="K18" i="2"/>
  <c r="J18" i="2"/>
  <c r="L18" i="2"/>
  <c r="N17" i="2"/>
  <c r="I18" i="2"/>
  <c r="K19" i="2" s="1"/>
  <c r="H18" i="2"/>
  <c r="A38" i="2"/>
  <c r="I22" i="3" l="1"/>
  <c r="H22" i="3"/>
  <c r="M21" i="3"/>
  <c r="L22" i="3"/>
  <c r="G23" i="3" s="1"/>
  <c r="J22" i="3"/>
  <c r="K23" i="3" s="1"/>
  <c r="N21" i="3"/>
  <c r="A40" i="3"/>
  <c r="G19" i="2"/>
  <c r="H19" i="2" s="1"/>
  <c r="L19" i="2"/>
  <c r="J19" i="2"/>
  <c r="N18" i="2"/>
  <c r="A39" i="2"/>
  <c r="I19" i="2" l="1"/>
  <c r="K20" i="2" s="1"/>
  <c r="N19" i="2" s="1"/>
  <c r="M18" i="2"/>
  <c r="I23" i="3"/>
  <c r="H23" i="3"/>
  <c r="M22" i="3"/>
  <c r="L23" i="3"/>
  <c r="G24" i="3" s="1"/>
  <c r="J23" i="3"/>
  <c r="K24" i="3" s="1"/>
  <c r="N22" i="3"/>
  <c r="A41" i="3"/>
  <c r="J20" i="2"/>
  <c r="A40" i="2"/>
  <c r="L20" i="2" l="1"/>
  <c r="G20" i="2"/>
  <c r="I20" i="2" s="1"/>
  <c r="K21" i="2" s="1"/>
  <c r="H24" i="3"/>
  <c r="I24" i="3"/>
  <c r="M23" i="3"/>
  <c r="L24" i="3"/>
  <c r="G25" i="3" s="1"/>
  <c r="J24" i="3"/>
  <c r="K25" i="3"/>
  <c r="N23" i="3"/>
  <c r="A41" i="2"/>
  <c r="H20" i="2"/>
  <c r="M19" i="2"/>
  <c r="I25" i="3" l="1"/>
  <c r="H25" i="3"/>
  <c r="M24" i="3"/>
  <c r="J25" i="3"/>
  <c r="L25" i="3"/>
  <c r="G26" i="3" s="1"/>
  <c r="K26" i="3"/>
  <c r="N24" i="3"/>
  <c r="L21" i="2"/>
  <c r="J21" i="2"/>
  <c r="N20" i="2"/>
  <c r="G21" i="2"/>
  <c r="H26" i="3" l="1"/>
  <c r="I26" i="3"/>
  <c r="M25" i="3"/>
  <c r="L26" i="3"/>
  <c r="G27" i="3" s="1"/>
  <c r="J26" i="3"/>
  <c r="K27" i="3" s="1"/>
  <c r="N25" i="3"/>
  <c r="H21" i="2"/>
  <c r="I21" i="2"/>
  <c r="K22" i="2" s="1"/>
  <c r="M20" i="2"/>
  <c r="L27" i="3" l="1"/>
  <c r="J27" i="3"/>
  <c r="N26" i="3"/>
  <c r="I27" i="3"/>
  <c r="K28" i="3" s="1"/>
  <c r="H27" i="3"/>
  <c r="M26" i="3"/>
  <c r="G22" i="2"/>
  <c r="J22" i="2"/>
  <c r="L22" i="2"/>
  <c r="N21" i="2"/>
  <c r="G28" i="3" l="1"/>
  <c r="J28" i="3"/>
  <c r="L28" i="3"/>
  <c r="N27" i="3"/>
  <c r="I28" i="3"/>
  <c r="K29" i="3" s="1"/>
  <c r="H28" i="3"/>
  <c r="G29" i="3" s="1"/>
  <c r="M27" i="3"/>
  <c r="I22" i="2"/>
  <c r="K23" i="2" s="1"/>
  <c r="H22" i="2"/>
  <c r="G23" i="2"/>
  <c r="M21" i="2"/>
  <c r="H29" i="3" l="1"/>
  <c r="I29" i="3"/>
  <c r="M28" i="3"/>
  <c r="J29" i="3"/>
  <c r="L29" i="3"/>
  <c r="G30" i="3" s="1"/>
  <c r="N28" i="3"/>
  <c r="I23" i="2"/>
  <c r="H23" i="2"/>
  <c r="M22" i="2"/>
  <c r="J23" i="2"/>
  <c r="L23" i="2"/>
  <c r="N22" i="2"/>
  <c r="K30" i="3" l="1"/>
  <c r="I30" i="3"/>
  <c r="H30" i="3"/>
  <c r="M29" i="3"/>
  <c r="J30" i="3"/>
  <c r="L30" i="3"/>
  <c r="G31" i="3" s="1"/>
  <c r="N29" i="3"/>
  <c r="G24" i="2"/>
  <c r="I24" i="2" s="1"/>
  <c r="K24" i="2"/>
  <c r="L24" i="2" s="1"/>
  <c r="G25" i="2" s="1"/>
  <c r="H24" i="2"/>
  <c r="N23" i="2" l="1"/>
  <c r="M23" i="2"/>
  <c r="J24" i="2"/>
  <c r="K25" i="2" s="1"/>
  <c r="K31" i="3"/>
  <c r="I31" i="3"/>
  <c r="H31" i="3"/>
  <c r="M30" i="3"/>
  <c r="L31" i="3"/>
  <c r="G32" i="3" s="1"/>
  <c r="J31" i="3"/>
  <c r="K32" i="3"/>
  <c r="N30" i="3"/>
  <c r="H25" i="2"/>
  <c r="I25" i="2"/>
  <c r="M24" i="2"/>
  <c r="L25" i="2" l="1"/>
  <c r="G26" i="2" s="1"/>
  <c r="I26" i="2" s="1"/>
  <c r="N24" i="2"/>
  <c r="J25" i="2"/>
  <c r="I32" i="3"/>
  <c r="H32" i="3"/>
  <c r="M31" i="3"/>
  <c r="L32" i="3"/>
  <c r="G33" i="3" s="1"/>
  <c r="J32" i="3"/>
  <c r="K33" i="3" s="1"/>
  <c r="N31" i="3"/>
  <c r="K26" i="2"/>
  <c r="L26" i="2" s="1"/>
  <c r="H26" i="2" l="1"/>
  <c r="N25" i="2"/>
  <c r="J26" i="2"/>
  <c r="K27" i="2" s="1"/>
  <c r="N26" i="2" s="1"/>
  <c r="M25" i="2"/>
  <c r="L33" i="3"/>
  <c r="J33" i="3"/>
  <c r="N32" i="3"/>
  <c r="I33" i="3"/>
  <c r="H33" i="3"/>
  <c r="G34" i="3" s="1"/>
  <c r="M32" i="3"/>
  <c r="G27" i="2"/>
  <c r="I27" i="2"/>
  <c r="H27" i="2"/>
  <c r="M26" i="2"/>
  <c r="L27" i="2" l="1"/>
  <c r="G28" i="2" s="1"/>
  <c r="H28" i="2" s="1"/>
  <c r="J27" i="2"/>
  <c r="K34" i="3"/>
  <c r="L34" i="3"/>
  <c r="J34" i="3"/>
  <c r="N33" i="3"/>
  <c r="H34" i="3"/>
  <c r="I34" i="3"/>
  <c r="K35" i="3" s="1"/>
  <c r="M33" i="3"/>
  <c r="K28" i="2"/>
  <c r="J28" i="2" s="1"/>
  <c r="I28" i="2"/>
  <c r="M27" i="2"/>
  <c r="N27" i="2" l="1"/>
  <c r="L28" i="2"/>
  <c r="G29" i="2" s="1"/>
  <c r="M28" i="2" s="1"/>
  <c r="J35" i="3"/>
  <c r="L35" i="3"/>
  <c r="N34" i="3"/>
  <c r="G35" i="3"/>
  <c r="H29" i="2"/>
  <c r="I29" i="2" l="1"/>
  <c r="K29" i="2"/>
  <c r="I35" i="3"/>
  <c r="K36" i="3" s="1"/>
  <c r="H35" i="3"/>
  <c r="M34" i="3"/>
  <c r="L29" i="2" l="1"/>
  <c r="G30" i="2" s="1"/>
  <c r="N28" i="2"/>
  <c r="J29" i="2"/>
  <c r="K30" i="2" s="1"/>
  <c r="G36" i="3"/>
  <c r="I36" i="3"/>
  <c r="H36" i="3"/>
  <c r="M35" i="3"/>
  <c r="L36" i="3"/>
  <c r="G37" i="3" s="1"/>
  <c r="J36" i="3"/>
  <c r="K37" i="3" s="1"/>
  <c r="N35" i="3"/>
  <c r="N29" i="2" l="1"/>
  <c r="L30" i="2"/>
  <c r="J30" i="2"/>
  <c r="I30" i="2"/>
  <c r="K31" i="2" s="1"/>
  <c r="M29" i="2"/>
  <c r="H30" i="2"/>
  <c r="L37" i="3"/>
  <c r="J37" i="3"/>
  <c r="N36" i="3"/>
  <c r="I37" i="3"/>
  <c r="K38" i="3" s="1"/>
  <c r="H37" i="3"/>
  <c r="G38" i="3" s="1"/>
  <c r="M36" i="3"/>
  <c r="L31" i="2" l="1"/>
  <c r="J31" i="2"/>
  <c r="N30" i="2"/>
  <c r="G31" i="2"/>
  <c r="I38" i="3"/>
  <c r="H38" i="3"/>
  <c r="M37" i="3"/>
  <c r="J38" i="3"/>
  <c r="L38" i="3"/>
  <c r="G39" i="3" s="1"/>
  <c r="N37" i="3"/>
  <c r="H31" i="2" l="1"/>
  <c r="G32" i="2" s="1"/>
  <c r="M30" i="2"/>
  <c r="I31" i="2"/>
  <c r="K32" i="2" s="1"/>
  <c r="H39" i="3"/>
  <c r="I39" i="3"/>
  <c r="M38" i="3"/>
  <c r="K39" i="3"/>
  <c r="I32" i="2" l="1"/>
  <c r="H32" i="2"/>
  <c r="M31" i="2"/>
  <c r="J32" i="2"/>
  <c r="L32" i="2"/>
  <c r="G33" i="2" s="1"/>
  <c r="N31" i="2"/>
  <c r="J39" i="3"/>
  <c r="L39" i="3"/>
  <c r="G40" i="3" s="1"/>
  <c r="N38" i="3"/>
  <c r="H33" i="2" l="1"/>
  <c r="I33" i="2"/>
  <c r="M32" i="2"/>
  <c r="K33" i="2"/>
  <c r="K40" i="3"/>
  <c r="L40" i="3"/>
  <c r="J40" i="3"/>
  <c r="N39" i="3"/>
  <c r="I40" i="3"/>
  <c r="K41" i="3" s="1"/>
  <c r="H40" i="3"/>
  <c r="G41" i="3" s="1"/>
  <c r="M39" i="3"/>
  <c r="J33" i="2" l="1"/>
  <c r="L33" i="2"/>
  <c r="G34" i="2" s="1"/>
  <c r="N32" i="2"/>
  <c r="K34" i="2"/>
  <c r="N33" i="2" s="1"/>
  <c r="I41" i="3"/>
  <c r="H41" i="3"/>
  <c r="M40" i="3"/>
  <c r="L41" i="3"/>
  <c r="G42" i="3" s="1"/>
  <c r="M41" i="3" s="1"/>
  <c r="J41" i="3"/>
  <c r="N40" i="3"/>
  <c r="L34" i="2" l="1"/>
  <c r="J34" i="2"/>
  <c r="H34" i="2"/>
  <c r="I34" i="2"/>
  <c r="K35" i="2" s="1"/>
  <c r="M33" i="2"/>
  <c r="K42" i="3"/>
  <c r="N41" i="3" s="1"/>
  <c r="M42" i="3"/>
  <c r="P41" i="3" s="1"/>
  <c r="N42" i="3"/>
  <c r="Q41" i="3" s="1"/>
  <c r="Q40" i="3"/>
  <c r="P40" i="3"/>
  <c r="N34" i="2" l="1"/>
  <c r="L35" i="2"/>
  <c r="J35" i="2"/>
  <c r="G35" i="2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I35" i="2" l="1"/>
  <c r="K36" i="2" s="1"/>
  <c r="H35" i="2"/>
  <c r="G36" i="2" s="1"/>
  <c r="M34" i="2"/>
  <c r="P42" i="3"/>
  <c r="Q42" i="3"/>
  <c r="H36" i="2" l="1"/>
  <c r="I36" i="2"/>
  <c r="M35" i="2"/>
  <c r="L36" i="2"/>
  <c r="G37" i="2" s="1"/>
  <c r="J36" i="2"/>
  <c r="K37" i="2" s="1"/>
  <c r="N36" i="2"/>
  <c r="N35" i="2"/>
  <c r="J37" i="2" l="1"/>
  <c r="L37" i="2"/>
  <c r="I37" i="2"/>
  <c r="K38" i="2" s="1"/>
  <c r="H37" i="2"/>
  <c r="G38" i="2"/>
  <c r="M37" i="2" s="1"/>
  <c r="M36" i="2"/>
  <c r="L38" i="2" l="1"/>
  <c r="J38" i="2"/>
  <c r="I38" i="2"/>
  <c r="K39" i="2" s="1"/>
  <c r="H38" i="2"/>
  <c r="G39" i="2"/>
  <c r="N37" i="2"/>
  <c r="I39" i="2" l="1"/>
  <c r="H39" i="2"/>
  <c r="M38" i="2"/>
  <c r="L39" i="2"/>
  <c r="G40" i="2" s="1"/>
  <c r="J39" i="2"/>
  <c r="N38" i="2"/>
  <c r="I40" i="2" l="1"/>
  <c r="H40" i="2"/>
  <c r="M39" i="2"/>
  <c r="K40" i="2"/>
  <c r="L40" i="2" l="1"/>
  <c r="G41" i="2" s="1"/>
  <c r="J40" i="2"/>
  <c r="N39" i="2"/>
  <c r="K41" i="2"/>
  <c r="N40" i="2" s="1"/>
  <c r="L41" i="2" l="1"/>
  <c r="J41" i="2"/>
  <c r="I41" i="2"/>
  <c r="K42" i="2" s="1"/>
  <c r="N41" i="2" s="1"/>
  <c r="N42" i="2" s="1"/>
  <c r="H41" i="2"/>
  <c r="M40" i="2"/>
  <c r="G42" i="2"/>
  <c r="M41" i="2" s="1"/>
  <c r="Q41" i="2" l="1"/>
  <c r="Q6" i="2"/>
  <c r="Q15" i="2"/>
  <c r="Q26" i="2"/>
  <c r="Q36" i="2"/>
  <c r="Q37" i="2"/>
  <c r="Q8" i="2"/>
  <c r="Q28" i="2"/>
  <c r="Q9" i="2"/>
  <c r="Q29" i="2"/>
  <c r="Q30" i="2"/>
  <c r="Q22" i="2"/>
  <c r="Q3" i="2"/>
  <c r="Q14" i="2"/>
  <c r="Q35" i="2"/>
  <c r="Q7" i="2"/>
  <c r="Q17" i="2"/>
  <c r="Q27" i="2"/>
  <c r="Q18" i="2"/>
  <c r="Q38" i="2"/>
  <c r="Q19" i="2"/>
  <c r="Q39" i="2"/>
  <c r="Q10" i="2"/>
  <c r="Q20" i="2"/>
  <c r="Q11" i="2"/>
  <c r="Q31" i="2"/>
  <c r="Q12" i="2"/>
  <c r="Q13" i="2"/>
  <c r="Q4" i="2"/>
  <c r="Q16" i="2"/>
  <c r="Q21" i="2"/>
  <c r="Q32" i="2"/>
  <c r="Q34" i="2"/>
  <c r="Q24" i="2"/>
  <c r="Q25" i="2"/>
  <c r="Q2" i="2"/>
  <c r="Q23" i="2"/>
  <c r="Q33" i="2"/>
  <c r="Q5" i="2"/>
  <c r="Q40" i="2"/>
  <c r="M42" i="2"/>
  <c r="Q42" i="2" l="1"/>
  <c r="P41" i="2"/>
  <c r="P4" i="2"/>
  <c r="P14" i="2"/>
  <c r="P24" i="2"/>
  <c r="P34" i="2"/>
  <c r="P5" i="2"/>
  <c r="P15" i="2"/>
  <c r="P25" i="2"/>
  <c r="P35" i="2"/>
  <c r="P6" i="2"/>
  <c r="P16" i="2"/>
  <c r="P26" i="2"/>
  <c r="P36" i="2"/>
  <c r="P7" i="2"/>
  <c r="P27" i="2"/>
  <c r="P37" i="2"/>
  <c r="P8" i="2"/>
  <c r="P18" i="2"/>
  <c r="P38" i="2"/>
  <c r="P19" i="2"/>
  <c r="P39" i="2"/>
  <c r="P10" i="2"/>
  <c r="P20" i="2"/>
  <c r="P30" i="2"/>
  <c r="P21" i="2"/>
  <c r="P2" i="2"/>
  <c r="P22" i="2"/>
  <c r="P3" i="2"/>
  <c r="P23" i="2"/>
  <c r="P17" i="2"/>
  <c r="P28" i="2"/>
  <c r="P9" i="2"/>
  <c r="P29" i="2"/>
  <c r="P40" i="2"/>
  <c r="P11" i="2"/>
  <c r="P31" i="2"/>
  <c r="P12" i="2"/>
  <c r="P32" i="2"/>
  <c r="P13" i="2"/>
  <c r="P33" i="2"/>
  <c r="P42" i="2" l="1"/>
  <c r="H2" i="1" l="1"/>
  <c r="C41" i="1"/>
  <c r="B41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G3" i="1" l="1"/>
  <c r="H3" i="1" s="1"/>
  <c r="O3" i="1"/>
  <c r="I2" i="1" l="1"/>
  <c r="M3" i="1"/>
  <c r="Q3" i="1"/>
  <c r="L4" i="1" l="1"/>
  <c r="R3" i="1" s="1"/>
  <c r="G4" i="1"/>
  <c r="H4" i="1" s="1"/>
  <c r="P4" i="1"/>
  <c r="N4" i="1" l="1"/>
  <c r="M4" i="1"/>
  <c r="I3" i="1"/>
  <c r="S3" i="1"/>
  <c r="O4" i="1"/>
  <c r="G5" i="1" s="1"/>
  <c r="H5" i="1" s="1"/>
  <c r="Q4" i="1"/>
  <c r="L5" i="1" l="1"/>
  <c r="N5" i="1" s="1"/>
  <c r="I4" i="1"/>
  <c r="M5" i="1"/>
  <c r="R4" i="1"/>
  <c r="P5" i="1"/>
  <c r="S4" i="1" l="1"/>
  <c r="Q5" i="1"/>
  <c r="O5" i="1"/>
  <c r="G6" i="1" s="1"/>
  <c r="H6" i="1" s="1"/>
  <c r="I5" i="1" l="1"/>
  <c r="P6" i="1"/>
  <c r="L6" i="1"/>
  <c r="R5" i="1" l="1"/>
  <c r="N6" i="1"/>
  <c r="M6" i="1"/>
  <c r="O6" i="1"/>
  <c r="Q6" i="1"/>
  <c r="S5" i="1"/>
  <c r="G7" i="1" l="1"/>
  <c r="H7" i="1" s="1"/>
  <c r="P7" i="1"/>
  <c r="L7" i="1"/>
  <c r="I6" i="1" l="1"/>
  <c r="N7" i="1"/>
  <c r="M7" i="1"/>
  <c r="R6" i="1"/>
  <c r="O7" i="1"/>
  <c r="Q7" i="1"/>
  <c r="P8" i="1"/>
  <c r="S6" i="1"/>
  <c r="G8" i="1" l="1"/>
  <c r="H8" i="1" s="1"/>
  <c r="O8" i="1"/>
  <c r="Q8" i="1"/>
  <c r="S7" i="1"/>
  <c r="L8" i="1"/>
  <c r="I7" i="1" l="1"/>
  <c r="N8" i="1"/>
  <c r="P9" i="1" s="1"/>
  <c r="M8" i="1"/>
  <c r="R7" i="1"/>
  <c r="L9" i="1" l="1"/>
  <c r="M9" i="1" s="1"/>
  <c r="G9" i="1"/>
  <c r="H9" i="1" s="1"/>
  <c r="Q9" i="1"/>
  <c r="O9" i="1"/>
  <c r="S8" i="1"/>
  <c r="R8" i="1" l="1"/>
  <c r="I8" i="1"/>
  <c r="N9" i="1"/>
  <c r="P10" i="1" s="1"/>
  <c r="G10" i="1"/>
  <c r="H10" i="1" s="1"/>
  <c r="Q10" i="1"/>
  <c r="O10" i="1"/>
  <c r="S9" i="1"/>
  <c r="L10" i="1"/>
  <c r="I9" i="1" l="1"/>
  <c r="N10" i="1"/>
  <c r="P11" i="1" s="1"/>
  <c r="M10" i="1"/>
  <c r="R9" i="1"/>
  <c r="L11" i="1" l="1"/>
  <c r="R10" i="1" s="1"/>
  <c r="G11" i="1"/>
  <c r="H11" i="1" s="1"/>
  <c r="M11" i="1"/>
  <c r="N11" i="1"/>
  <c r="Q11" i="1"/>
  <c r="L12" i="1" s="1"/>
  <c r="O11" i="1"/>
  <c r="S10" i="1"/>
  <c r="P12" i="1" l="1"/>
  <c r="S11" i="1" s="1"/>
  <c r="I10" i="1"/>
  <c r="G12" i="1"/>
  <c r="H12" i="1" s="1"/>
  <c r="M12" i="1"/>
  <c r="N12" i="1"/>
  <c r="R11" i="1"/>
  <c r="Q12" i="1"/>
  <c r="O12" i="1"/>
  <c r="P13" i="1" l="1"/>
  <c r="I11" i="1"/>
  <c r="G13" i="1"/>
  <c r="H13" i="1" s="1"/>
  <c r="L13" i="1"/>
  <c r="Q13" i="1"/>
  <c r="O13" i="1"/>
  <c r="S12" i="1"/>
  <c r="I12" i="1" l="1"/>
  <c r="M13" i="1"/>
  <c r="G14" i="1" s="1"/>
  <c r="H14" i="1" s="1"/>
  <c r="N13" i="1"/>
  <c r="P14" i="1" s="1"/>
  <c r="R12" i="1"/>
  <c r="I13" i="1" l="1"/>
  <c r="Q14" i="1"/>
  <c r="O14" i="1"/>
  <c r="S13" i="1"/>
  <c r="L14" i="1"/>
  <c r="M14" i="1" l="1"/>
  <c r="G15" i="1" s="1"/>
  <c r="H15" i="1" s="1"/>
  <c r="N14" i="1"/>
  <c r="P15" i="1" s="1"/>
  <c r="R13" i="1"/>
  <c r="L15" i="1" l="1"/>
  <c r="I14" i="1"/>
  <c r="Q15" i="1"/>
  <c r="O15" i="1"/>
  <c r="S14" i="1"/>
  <c r="N15" i="1"/>
  <c r="M15" i="1"/>
  <c r="G16" i="1" s="1"/>
  <c r="H16" i="1" s="1"/>
  <c r="R14" i="1"/>
  <c r="I15" i="1" l="1"/>
  <c r="L16" i="1"/>
  <c r="N16" i="1" s="1"/>
  <c r="P16" i="1"/>
  <c r="S15" i="1" s="1"/>
  <c r="M16" i="1"/>
  <c r="O16" i="1" l="1"/>
  <c r="Q16" i="1"/>
  <c r="L17" i="1" s="1"/>
  <c r="R15" i="1"/>
  <c r="G17" i="1"/>
  <c r="H17" i="1" s="1"/>
  <c r="I16" i="1" l="1"/>
  <c r="P17" i="1"/>
  <c r="N17" i="1"/>
  <c r="M17" i="1"/>
  <c r="R16" i="1"/>
  <c r="Q17" i="1" l="1"/>
  <c r="O17" i="1"/>
  <c r="G18" i="1" s="1"/>
  <c r="H18" i="1" s="1"/>
  <c r="S16" i="1"/>
  <c r="L18" i="1"/>
  <c r="M18" i="1" s="1"/>
  <c r="N18" i="1" l="1"/>
  <c r="I17" i="1"/>
  <c r="R17" i="1"/>
  <c r="P18" i="1"/>
  <c r="O18" i="1" l="1"/>
  <c r="G19" i="1" s="1"/>
  <c r="H19" i="1" s="1"/>
  <c r="Q18" i="1"/>
  <c r="L19" i="1" s="1"/>
  <c r="N19" i="1" s="1"/>
  <c r="S17" i="1"/>
  <c r="R18" i="1" l="1"/>
  <c r="M19" i="1"/>
  <c r="I18" i="1"/>
  <c r="P19" i="1"/>
  <c r="O19" i="1" l="1"/>
  <c r="G20" i="1" s="1"/>
  <c r="H20" i="1" s="1"/>
  <c r="Q19" i="1"/>
  <c r="L20" i="1" s="1"/>
  <c r="S18" i="1"/>
  <c r="P20" i="1"/>
  <c r="I19" i="1" l="1"/>
  <c r="Q20" i="1"/>
  <c r="O20" i="1"/>
  <c r="S19" i="1"/>
  <c r="R19" i="1"/>
  <c r="N20" i="1"/>
  <c r="P21" i="1" s="1"/>
  <c r="O21" i="1" s="1"/>
  <c r="M20" i="1"/>
  <c r="G21" i="1" s="1"/>
  <c r="H21" i="1"/>
  <c r="Q21" i="1" l="1"/>
  <c r="S20" i="1"/>
  <c r="I20" i="1"/>
  <c r="L21" i="1"/>
  <c r="M21" i="1" l="1"/>
  <c r="G22" i="1" s="1"/>
  <c r="H22" i="1" s="1"/>
  <c r="N21" i="1"/>
  <c r="P22" i="1" s="1"/>
  <c r="R20" i="1"/>
  <c r="L22" i="1"/>
  <c r="I21" i="1" l="1"/>
  <c r="S21" i="1"/>
  <c r="Q22" i="1"/>
  <c r="O22" i="1"/>
  <c r="N22" i="1"/>
  <c r="M22" i="1"/>
  <c r="R21" i="1"/>
  <c r="L23" i="1" l="1"/>
  <c r="M23" i="1" s="1"/>
  <c r="P23" i="1"/>
  <c r="G23" i="1"/>
  <c r="H23" i="1" s="1"/>
  <c r="R22" i="1" l="1"/>
  <c r="N23" i="1"/>
  <c r="I22" i="1"/>
  <c r="Q23" i="1"/>
  <c r="L24" i="1" s="1"/>
  <c r="S22" i="1"/>
  <c r="O23" i="1"/>
  <c r="P24" i="1" s="1"/>
  <c r="G24" i="1" l="1"/>
  <c r="H24" i="1" s="1"/>
  <c r="I23" i="1" s="1"/>
  <c r="O24" i="1"/>
  <c r="Q24" i="1"/>
  <c r="M24" i="1"/>
  <c r="G25" i="1" s="1"/>
  <c r="H25" i="1" s="1"/>
  <c r="N24" i="1"/>
  <c r="P25" i="1" s="1"/>
  <c r="R23" i="1"/>
  <c r="S23" i="1"/>
  <c r="I24" i="1" l="1"/>
  <c r="O25" i="1"/>
  <c r="Q25" i="1"/>
  <c r="S24" i="1"/>
  <c r="L25" i="1"/>
  <c r="R24" i="1" l="1"/>
  <c r="M25" i="1"/>
  <c r="G26" i="1" s="1"/>
  <c r="H26" i="1" s="1"/>
  <c r="N25" i="1"/>
  <c r="P26" i="1" s="1"/>
  <c r="L26" i="1" l="1"/>
  <c r="R25" i="1" s="1"/>
  <c r="I25" i="1"/>
  <c r="M26" i="1"/>
  <c r="N26" i="1"/>
  <c r="S25" i="1"/>
  <c r="O26" i="1"/>
  <c r="Q26" i="1"/>
  <c r="L27" i="1" s="1"/>
  <c r="P27" i="1" l="1"/>
  <c r="S26" i="1" s="1"/>
  <c r="N27" i="1"/>
  <c r="M27" i="1"/>
  <c r="R26" i="1"/>
  <c r="O27" i="1"/>
  <c r="G27" i="1"/>
  <c r="H27" i="1" s="1"/>
  <c r="Q27" i="1" l="1"/>
  <c r="L28" i="1" s="1"/>
  <c r="I26" i="1"/>
  <c r="M28" i="1"/>
  <c r="R27" i="1"/>
  <c r="N28" i="1"/>
  <c r="G28" i="1"/>
  <c r="H28" i="1" s="1"/>
  <c r="P28" i="1"/>
  <c r="I27" i="1" l="1"/>
  <c r="O28" i="1"/>
  <c r="G29" i="1" s="1"/>
  <c r="H29" i="1" s="1"/>
  <c r="Q28" i="1"/>
  <c r="L29" i="1" s="1"/>
  <c r="S27" i="1"/>
  <c r="P29" i="1"/>
  <c r="S28" i="1" s="1"/>
  <c r="I28" i="1" l="1"/>
  <c r="N29" i="1"/>
  <c r="M29" i="1"/>
  <c r="R28" i="1"/>
  <c r="Q29" i="1"/>
  <c r="O29" i="1"/>
  <c r="G30" i="1" l="1"/>
  <c r="H30" i="1" s="1"/>
  <c r="L30" i="1"/>
  <c r="P30" i="1"/>
  <c r="I29" i="1" l="1"/>
  <c r="Q30" i="1"/>
  <c r="O30" i="1"/>
  <c r="S29" i="1"/>
  <c r="R29" i="1"/>
  <c r="M30" i="1"/>
  <c r="G31" i="1" s="1"/>
  <c r="H31" i="1" s="1"/>
  <c r="N30" i="1"/>
  <c r="P31" i="1" s="1"/>
  <c r="I30" i="1" l="1"/>
  <c r="Q31" i="1"/>
  <c r="S30" i="1"/>
  <c r="O31" i="1"/>
  <c r="L31" i="1"/>
  <c r="R30" i="1" l="1"/>
  <c r="M31" i="1"/>
  <c r="G32" i="1" s="1"/>
  <c r="H32" i="1" s="1"/>
  <c r="N31" i="1"/>
  <c r="P32" i="1" s="1"/>
  <c r="L32" i="1" l="1"/>
  <c r="I31" i="1"/>
  <c r="M32" i="1"/>
  <c r="N32" i="1"/>
  <c r="R31" i="1"/>
  <c r="O32" i="1"/>
  <c r="Q32" i="1"/>
  <c r="L33" i="1" s="1"/>
  <c r="S31" i="1"/>
  <c r="P33" i="1" l="1"/>
  <c r="M33" i="1"/>
  <c r="N33" i="1"/>
  <c r="R32" i="1"/>
  <c r="O33" i="1"/>
  <c r="Q33" i="1"/>
  <c r="L34" i="1" s="1"/>
  <c r="S32" i="1"/>
  <c r="G33" i="1"/>
  <c r="H33" i="1" s="1"/>
  <c r="I32" i="1" l="1"/>
  <c r="N34" i="1"/>
  <c r="M34" i="1"/>
  <c r="R33" i="1"/>
  <c r="G34" i="1"/>
  <c r="H34" i="1" s="1"/>
  <c r="P34" i="1"/>
  <c r="I33" i="1" l="1"/>
  <c r="O34" i="1"/>
  <c r="Q34" i="1"/>
  <c r="L35" i="1" s="1"/>
  <c r="S33" i="1"/>
  <c r="G35" i="1"/>
  <c r="H35" i="1" s="1"/>
  <c r="P35" i="1"/>
  <c r="I34" i="1" l="1"/>
  <c r="O35" i="1"/>
  <c r="Q35" i="1"/>
  <c r="S34" i="1"/>
  <c r="M35" i="1"/>
  <c r="G36" i="1" s="1"/>
  <c r="H36" i="1" s="1"/>
  <c r="N35" i="1"/>
  <c r="R34" i="1"/>
  <c r="P36" i="1" l="1"/>
  <c r="S35" i="1" s="1"/>
  <c r="L36" i="1"/>
  <c r="M36" i="1" s="1"/>
  <c r="I35" i="1"/>
  <c r="N36" i="1"/>
  <c r="R35" i="1"/>
  <c r="Q36" i="1" l="1"/>
  <c r="L37" i="1" s="1"/>
  <c r="R36" i="1" s="1"/>
  <c r="O36" i="1"/>
  <c r="N37" i="1" l="1"/>
  <c r="M37" i="1"/>
  <c r="P37" i="1"/>
  <c r="Q37" i="1"/>
  <c r="L38" i="1" s="1"/>
  <c r="O37" i="1"/>
  <c r="G38" i="1" s="1"/>
  <c r="S36" i="1"/>
  <c r="G37" i="1"/>
  <c r="H37" i="1" s="1"/>
  <c r="I36" i="1" s="1"/>
  <c r="M38" i="1"/>
  <c r="N38" i="1"/>
  <c r="R37" i="1"/>
  <c r="H38" i="1" l="1"/>
  <c r="P38" i="1"/>
  <c r="I37" i="1"/>
  <c r="Q38" i="1"/>
  <c r="L39" i="1" s="1"/>
  <c r="O38" i="1"/>
  <c r="G39" i="1" s="1"/>
  <c r="H39" i="1" s="1"/>
  <c r="S37" i="1"/>
  <c r="P39" i="1" l="1"/>
  <c r="O39" i="1" s="1"/>
  <c r="I38" i="1"/>
  <c r="M39" i="1"/>
  <c r="N39" i="1"/>
  <c r="R38" i="1"/>
  <c r="S38" i="1" l="1"/>
  <c r="G40" i="1"/>
  <c r="H40" i="1" s="1"/>
  <c r="Q39" i="1"/>
  <c r="P40" i="1" s="1"/>
  <c r="I39" i="1"/>
  <c r="L40" i="1"/>
  <c r="Q40" i="1" l="1"/>
  <c r="O40" i="1"/>
  <c r="S39" i="1"/>
  <c r="M40" i="1"/>
  <c r="G41" i="1" s="1"/>
  <c r="H41" i="1" s="1"/>
  <c r="N40" i="1"/>
  <c r="P41" i="1" s="1"/>
  <c r="R39" i="1"/>
  <c r="L41" i="1" l="1"/>
  <c r="I40" i="1"/>
  <c r="Q41" i="1"/>
  <c r="Q42" i="1" s="1"/>
  <c r="R45" i="1" s="1"/>
  <c r="O41" i="1"/>
  <c r="S40" i="1"/>
  <c r="N41" i="1"/>
  <c r="P42" i="1" l="1"/>
  <c r="M41" i="1"/>
  <c r="G42" i="1" s="1"/>
  <c r="H42" i="1" s="1"/>
  <c r="I42" i="1" s="1"/>
  <c r="R40" i="1"/>
  <c r="I41" i="1"/>
  <c r="J41" i="1" s="1"/>
  <c r="K41" i="1" s="1"/>
  <c r="S41" i="1"/>
  <c r="L42" i="1" l="1"/>
  <c r="S42" i="1"/>
  <c r="J2" i="1"/>
  <c r="K2" i="1" s="1"/>
  <c r="J42" i="1"/>
  <c r="K42" i="1" s="1"/>
  <c r="J4" i="1"/>
  <c r="K4" i="1" s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1" i="1"/>
  <c r="K11" i="1" s="1"/>
  <c r="J10" i="1"/>
  <c r="K10" i="1" s="1"/>
  <c r="J12" i="1"/>
  <c r="K12" i="1" s="1"/>
  <c r="J13" i="1"/>
  <c r="K13" i="1" s="1"/>
  <c r="J15" i="1"/>
  <c r="K15" i="1" s="1"/>
  <c r="J14" i="1"/>
  <c r="K14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3" i="1"/>
  <c r="K23" i="1" s="1"/>
  <c r="J22" i="1"/>
  <c r="K22" i="1" s="1"/>
  <c r="J24" i="1"/>
  <c r="K24" i="1" s="1"/>
  <c r="J25" i="1"/>
  <c r="K25" i="1" s="1"/>
  <c r="J27" i="1"/>
  <c r="K27" i="1" s="1"/>
  <c r="J26" i="1"/>
  <c r="K26" i="1" s="1"/>
  <c r="J28" i="1"/>
  <c r="K28" i="1" s="1"/>
  <c r="J30" i="1"/>
  <c r="K30" i="1" s="1"/>
  <c r="J29" i="1"/>
  <c r="K29" i="1" s="1"/>
  <c r="J31" i="1"/>
  <c r="K31" i="1" s="1"/>
  <c r="J33" i="1"/>
  <c r="K33" i="1" s="1"/>
  <c r="J32" i="1"/>
  <c r="K32" i="1" s="1"/>
  <c r="J35" i="1"/>
  <c r="K35" i="1" s="1"/>
  <c r="J34" i="1"/>
  <c r="K34" i="1" s="1"/>
  <c r="J36" i="1"/>
  <c r="K36" i="1" s="1"/>
  <c r="J37" i="1"/>
  <c r="K37" i="1" s="1"/>
  <c r="J39" i="1"/>
  <c r="K39" i="1" s="1"/>
  <c r="J38" i="1"/>
  <c r="K38" i="1" s="1"/>
  <c r="J40" i="1"/>
  <c r="K40" i="1" s="1"/>
  <c r="R41" i="1"/>
  <c r="R42" i="1" s="1"/>
  <c r="U41" i="1" l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8" i="1"/>
  <c r="V27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 l="1"/>
</calcChain>
</file>

<file path=xl/sharedStrings.xml><?xml version="1.0" encoding="utf-8"?>
<sst xmlns="http://schemas.openxmlformats.org/spreadsheetml/2006/main" count="68" uniqueCount="25">
  <si>
    <t xml:space="preserve"> </t>
  </si>
  <si>
    <t>age</t>
  </si>
  <si>
    <t>start_smoke</t>
  </si>
  <si>
    <t>quit_smoke</t>
  </si>
  <si>
    <t>non_smoke_dying</t>
  </si>
  <si>
    <t>smoke_dying</t>
  </si>
  <si>
    <t>people</t>
  </si>
  <si>
    <t>lx_smoke</t>
  </si>
  <si>
    <t>lx_non_smoke</t>
  </si>
  <si>
    <t>dx_smoke_die</t>
  </si>
  <si>
    <t>dx_smoke_nosmoke</t>
  </si>
  <si>
    <t>dx_nonsmoke_death</t>
  </si>
  <si>
    <t>dx_nonsmoke_smoke</t>
  </si>
  <si>
    <t>Lx_smoke</t>
  </si>
  <si>
    <t>Lx_nonsmoker</t>
  </si>
  <si>
    <t>dx</t>
  </si>
  <si>
    <t>lx</t>
  </si>
  <si>
    <t>Lx</t>
  </si>
  <si>
    <t>Tx</t>
  </si>
  <si>
    <t>ex</t>
  </si>
  <si>
    <t>Smoker</t>
  </si>
  <si>
    <t>Non smoker</t>
  </si>
  <si>
    <t>Mean age of people smoking</t>
  </si>
  <si>
    <t>Mean age of people non smoking</t>
  </si>
  <si>
    <t>ls_quit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</si>
</sst>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0.000"/>
    <numFmt numFmtId="168" formatCode="0.0000"/>
  </numFmts>
  <fonts count="2" x14ac:knownFonts="1">
    <font>
      <sz val="10"/>
      <name val="Arial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1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6CFD-649A-1A47-9183-3BDC2680B578}">
  <dimension ref="A1:V47"/>
  <sheetViews>
    <sheetView topLeftCell="J1" workbookViewId="0">
      <selection activeCell="R47" sqref="R47"/>
    </sheetView>
  </sheetViews>
  <sheetFormatPr baseColWidth="10" defaultColWidth="8.83203125" defaultRowHeight="14" x14ac:dyDescent="0.2"/>
  <cols>
    <col min="1" max="1" width="8.83203125" style="3" customWidth="1"/>
    <col min="2" max="2" width="17.5" style="3" customWidth="1"/>
    <col min="3" max="3" width="13.6640625" style="3" customWidth="1"/>
    <col min="4" max="4" width="16.83203125" style="3" customWidth="1"/>
    <col min="5" max="5" width="15.6640625" style="3" customWidth="1"/>
    <col min="6" max="11" width="9.83203125" style="3" customWidth="1"/>
    <col min="12" max="13" width="10.83203125" style="5" customWidth="1"/>
    <col min="14" max="14" width="16.1640625" style="5" customWidth="1"/>
    <col min="15" max="15" width="15.5" style="5" customWidth="1"/>
    <col min="16" max="16" width="13.1640625" style="5" customWidth="1"/>
    <col min="17" max="17" width="17" style="5" customWidth="1"/>
    <col min="18" max="18" width="16" style="5" customWidth="1"/>
    <col min="19" max="19" width="12.6640625" style="5" customWidth="1"/>
    <col min="20" max="20" width="8.83203125" style="5"/>
    <col min="21" max="21" width="22.1640625" style="6" customWidth="1"/>
    <col min="22" max="22" width="24.1640625" style="6" customWidth="1"/>
    <col min="23" max="16384" width="8.83203125" style="3"/>
  </cols>
  <sheetData>
    <row r="1" spans="1:22" x14ac:dyDescent="0.2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3" t="s">
        <v>6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5" t="s">
        <v>7</v>
      </c>
      <c r="M1" s="5" t="s">
        <v>9</v>
      </c>
      <c r="N1" s="5" t="s">
        <v>10</v>
      </c>
      <c r="O1" s="5" t="s">
        <v>11</v>
      </c>
      <c r="P1" s="5" t="s">
        <v>8</v>
      </c>
      <c r="Q1" s="5" t="s">
        <v>12</v>
      </c>
      <c r="R1" s="5" t="s">
        <v>13</v>
      </c>
      <c r="S1" s="5" t="s">
        <v>14</v>
      </c>
      <c r="T1" s="5" t="s">
        <v>24</v>
      </c>
      <c r="U1" s="6" t="s">
        <v>22</v>
      </c>
      <c r="V1" s="6" t="s">
        <v>23</v>
      </c>
    </row>
    <row r="2" spans="1:22" x14ac:dyDescent="0.2">
      <c r="A2" s="3">
        <v>10</v>
      </c>
      <c r="B2" s="3">
        <f>9/5/100</f>
        <v>1.8000000000000002E-2</v>
      </c>
      <c r="C2" s="3">
        <f>3/5/100</f>
        <v>6.0000000000000001E-3</v>
      </c>
      <c r="D2" s="3">
        <v>3.6348000000000001E-4</v>
      </c>
      <c r="E2" s="3">
        <v>3.6348000000000001E-4</v>
      </c>
      <c r="F2" s="3">
        <v>1740000</v>
      </c>
      <c r="H2" s="3">
        <f>F2</f>
        <v>1740000</v>
      </c>
      <c r="I2" s="3">
        <f>0.5*(H2+H3)</f>
        <v>1739683.7724000001</v>
      </c>
      <c r="J2" s="3">
        <f>SUM(I2:I42)</f>
        <v>68253591.334190398</v>
      </c>
      <c r="K2" s="3">
        <f>J2/H2</f>
        <v>39.226201916201376</v>
      </c>
      <c r="L2" s="5">
        <f>F2*0.02</f>
        <v>34800</v>
      </c>
      <c r="M2" s="5">
        <f>L2*E2</f>
        <v>12.649103999999999</v>
      </c>
      <c r="N2" s="5">
        <f>L2*C2</f>
        <v>208.8</v>
      </c>
      <c r="O2" s="5">
        <f>P2*D2</f>
        <v>619.80609600000003</v>
      </c>
      <c r="P2" s="5">
        <f>F2*0.98</f>
        <v>1705200</v>
      </c>
      <c r="Q2" s="5">
        <f>P2*B2</f>
        <v>30693.600000000002</v>
      </c>
      <c r="R2" s="5">
        <f>0.5*(L2+L3)</f>
        <v>50036.075448000003</v>
      </c>
      <c r="S2" s="5">
        <f>0.5*(P2+P3)</f>
        <v>1689647.696952</v>
      </c>
      <c r="U2" s="9">
        <f>(A2+0.5)*(R2/$R$42)</f>
        <v>2.0856565780881121E-2</v>
      </c>
      <c r="V2" s="9">
        <f>(A2+0.5)*(S2/$S$42)</f>
        <v>0.41951555346546648</v>
      </c>
    </row>
    <row r="3" spans="1:22" x14ac:dyDescent="0.2">
      <c r="A3" s="3">
        <v>11</v>
      </c>
      <c r="B3" s="3">
        <f>9/5/100</f>
        <v>1.8000000000000002E-2</v>
      </c>
      <c r="C3" s="3">
        <f t="shared" ref="C3:C11" si="0">3/5/100</f>
        <v>6.0000000000000001E-3</v>
      </c>
      <c r="D3" s="3">
        <v>3.5077000000000003E-4</v>
      </c>
      <c r="E3" s="3">
        <v>3.5077000000000003E-4</v>
      </c>
      <c r="G3" s="5">
        <f>M2+O2</f>
        <v>632.45519999999999</v>
      </c>
      <c r="H3" s="5">
        <f>H2-G3</f>
        <v>1739367.5448</v>
      </c>
      <c r="I3" s="3">
        <f t="shared" ref="I3:I42" si="1">0.5*(H3+H4)</f>
        <v>1739062.4858231554</v>
      </c>
      <c r="J3" s="3">
        <f t="shared" ref="J3:J42" si="2">SUM(I3:I43)</f>
        <v>66513907.561790407</v>
      </c>
      <c r="K3" s="3">
        <f t="shared" ref="K3:K42" si="3">J3/H3</f>
        <v>38.240283234351402</v>
      </c>
      <c r="L3" s="5">
        <f>L2+Q2 - M2-N2</f>
        <v>65272.150896000006</v>
      </c>
      <c r="M3" s="5">
        <f>L3*E3</f>
        <v>22.895512369789923</v>
      </c>
      <c r="N3" s="5">
        <f>L3*C3</f>
        <v>391.63290537600005</v>
      </c>
      <c r="O3" s="5">
        <f>P3*D3</f>
        <v>587.22244131970615</v>
      </c>
      <c r="P3" s="5">
        <f>P2+N2-O2-Q2</f>
        <v>1674095.3939040001</v>
      </c>
      <c r="Q3" s="5">
        <f>P3*B3</f>
        <v>30133.717090272006</v>
      </c>
      <c r="R3" s="5">
        <f>0.5*(L3+L4)</f>
        <v>80131.745232263114</v>
      </c>
      <c r="S3" s="5">
        <f t="shared" ref="S3:S41" si="4">0.5*(P3+P4)</f>
        <v>1658930.7405908923</v>
      </c>
      <c r="U3" s="9">
        <f>(A3+0.5)*(R3/$R$42)</f>
        <v>3.6582442923642912E-2</v>
      </c>
      <c r="V3" s="9">
        <f t="shared" ref="V3:V41" si="5">(A3+0.5)*(S3/$S$42)</f>
        <v>0.45111648981117253</v>
      </c>
    </row>
    <row r="4" spans="1:22" x14ac:dyDescent="0.2">
      <c r="A4" s="3">
        <v>12</v>
      </c>
      <c r="B4" s="3">
        <f>9/5/100</f>
        <v>1.8000000000000002E-2</v>
      </c>
      <c r="C4" s="3">
        <f t="shared" si="0"/>
        <v>6.0000000000000001E-3</v>
      </c>
      <c r="D4" s="3">
        <v>3.8324000000000002E-4</v>
      </c>
      <c r="E4" s="3">
        <v>3.8324000000000002E-4</v>
      </c>
      <c r="G4" s="5">
        <f>M3+O3</f>
        <v>610.11795368949606</v>
      </c>
      <c r="H4" s="5">
        <f t="shared" ref="H4:H42" si="6">H3-G4</f>
        <v>1738757.4268463105</v>
      </c>
      <c r="I4" s="3">
        <f t="shared" si="1"/>
        <v>1738424.2461481784</v>
      </c>
      <c r="J4" s="3">
        <f t="shared" si="2"/>
        <v>64774845.075967252</v>
      </c>
      <c r="K4" s="3">
        <f t="shared" si="3"/>
        <v>37.253526038679993</v>
      </c>
      <c r="L4" s="5">
        <f>L3+Q3 - M3-N3</f>
        <v>94991.339568526222</v>
      </c>
      <c r="M4" s="5">
        <f>L4*E4</f>
        <v>36.404480976241992</v>
      </c>
      <c r="N4" s="5">
        <f>L4*C4</f>
        <v>569.94803741115732</v>
      </c>
      <c r="O4" s="5">
        <f>P4*D4</f>
        <v>629.95691528833811</v>
      </c>
      <c r="P4" s="5">
        <f>P3+N3-O3-Q3</f>
        <v>1643766.0872777842</v>
      </c>
      <c r="Q4" s="5">
        <f>P4*B4</f>
        <v>29587.789571000121</v>
      </c>
      <c r="R4" s="5">
        <f t="shared" ref="R4:R41" si="7">0.5*(L4+L5)</f>
        <v>109482.05809483258</v>
      </c>
      <c r="S4" s="5">
        <f t="shared" si="4"/>
        <v>1628942.1880533458</v>
      </c>
      <c r="U4" s="9">
        <f t="shared" ref="U3:V42" si="8">(A4+0.5)*(R4/$R$42)</f>
        <v>5.4327938726409702E-2</v>
      </c>
      <c r="V4" s="9">
        <f t="shared" si="5"/>
        <v>0.48148004379368153</v>
      </c>
    </row>
    <row r="5" spans="1:22" x14ac:dyDescent="0.2">
      <c r="A5" s="3">
        <v>13</v>
      </c>
      <c r="B5" s="3">
        <f>9/5/100</f>
        <v>1.8000000000000002E-2</v>
      </c>
      <c r="C5" s="3">
        <f t="shared" si="0"/>
        <v>6.0000000000000001E-3</v>
      </c>
      <c r="D5" s="3">
        <v>4.5705000000000002E-4</v>
      </c>
      <c r="E5" s="3">
        <v>4.5705000000000002E-4</v>
      </c>
      <c r="G5" s="5">
        <f>M4+O4</f>
        <v>666.36139626458009</v>
      </c>
      <c r="H5" s="5">
        <f t="shared" si="6"/>
        <v>1738091.065450046</v>
      </c>
      <c r="I5" s="3">
        <f t="shared" si="1"/>
        <v>1737693.8681893139</v>
      </c>
      <c r="J5" s="3">
        <f t="shared" si="2"/>
        <v>63036420.829819068</v>
      </c>
      <c r="K5" s="3">
        <f t="shared" si="3"/>
        <v>36.267616860165482</v>
      </c>
      <c r="L5" s="5">
        <f>L4+Q4 - M4-N4</f>
        <v>123972.77662113894</v>
      </c>
      <c r="M5" s="5">
        <f>L5*E5</f>
        <v>56.661757554691555</v>
      </c>
      <c r="N5" s="5">
        <f>L5*C5</f>
        <v>743.83665972683366</v>
      </c>
      <c r="O5" s="5">
        <f>P5*D5</f>
        <v>737.73276390925196</v>
      </c>
      <c r="P5" s="5">
        <f>P4+N4-O4-Q4</f>
        <v>1614118.2888289071</v>
      </c>
      <c r="Q5" s="5">
        <f>P5*B5</f>
        <v>29054.129198920331</v>
      </c>
      <c r="R5" s="5">
        <f t="shared" si="7"/>
        <v>138099.59201195836</v>
      </c>
      <c r="S5" s="5">
        <f t="shared" si="4"/>
        <v>1599594.2761773558</v>
      </c>
      <c r="U5" s="9">
        <f t="shared" si="8"/>
        <v>7.4011026170028929E-2</v>
      </c>
      <c r="V5" s="9">
        <f t="shared" si="5"/>
        <v>0.51062987134718085</v>
      </c>
    </row>
    <row r="6" spans="1:22" x14ac:dyDescent="0.2">
      <c r="A6" s="3">
        <v>14</v>
      </c>
      <c r="B6" s="3">
        <f>9/5/100</f>
        <v>1.8000000000000002E-2</v>
      </c>
      <c r="C6" s="3">
        <f t="shared" si="0"/>
        <v>6.0000000000000001E-3</v>
      </c>
      <c r="D6" s="3">
        <v>5.6696000000000003E-4</v>
      </c>
      <c r="E6" s="3">
        <v>5.6696000000000003E-4</v>
      </c>
      <c r="G6" s="5">
        <f>M5+O5</f>
        <v>794.39452146394353</v>
      </c>
      <c r="H6" s="5">
        <f t="shared" si="6"/>
        <v>1737296.6709285821</v>
      </c>
      <c r="I6" s="3">
        <f t="shared" si="1"/>
        <v>1736804.1820683074</v>
      </c>
      <c r="J6" s="3">
        <f t="shared" si="2"/>
        <v>61298726.961629763</v>
      </c>
      <c r="K6" s="3">
        <f t="shared" si="3"/>
        <v>35.283971924533589</v>
      </c>
      <c r="L6" s="5">
        <f>L5+Q5 - M5-N5</f>
        <v>152226.40740277775</v>
      </c>
      <c r="M6" s="5">
        <f>L6*E6</f>
        <v>86.306283941078874</v>
      </c>
      <c r="N6" s="5">
        <f>L6*C6</f>
        <v>913.35844441666654</v>
      </c>
      <c r="O6" s="5">
        <f>P6*D6</f>
        <v>898.67143660859017</v>
      </c>
      <c r="P6" s="5">
        <f>P5+N5-O5-Q5</f>
        <v>1585070.2635258045</v>
      </c>
      <c r="Q6" s="5">
        <f>P6*B6</f>
        <v>28531.264743464486</v>
      </c>
      <c r="R6" s="5">
        <f t="shared" si="7"/>
        <v>165992.20741033112</v>
      </c>
      <c r="S6" s="5">
        <f t="shared" si="4"/>
        <v>1570811.9746579763</v>
      </c>
      <c r="U6" s="9">
        <f t="shared" si="8"/>
        <v>9.5548959994054911E-2</v>
      </c>
      <c r="V6" s="9">
        <f t="shared" si="5"/>
        <v>0.53858569304684523</v>
      </c>
    </row>
    <row r="7" spans="1:22" x14ac:dyDescent="0.2">
      <c r="A7" s="3">
        <v>15</v>
      </c>
      <c r="B7" s="3">
        <f>39/5/100</f>
        <v>7.8E-2</v>
      </c>
      <c r="C7" s="3">
        <f t="shared" si="0"/>
        <v>6.0000000000000001E-3</v>
      </c>
      <c r="D7" s="3">
        <v>6.9567000000000001E-4</v>
      </c>
      <c r="E7" s="3">
        <v>6.9567000000000001E-4</v>
      </c>
      <c r="G7" s="5">
        <f>M6+O6</f>
        <v>984.97772054966902</v>
      </c>
      <c r="H7" s="5">
        <f t="shared" si="6"/>
        <v>1736311.6932080325</v>
      </c>
      <c r="I7" s="3">
        <f t="shared" si="1"/>
        <v>1735707.7432302255</v>
      </c>
      <c r="J7" s="3">
        <f t="shared" si="2"/>
        <v>59561922.77956146</v>
      </c>
      <c r="K7" s="3">
        <f t="shared" si="3"/>
        <v>34.303704232685355</v>
      </c>
      <c r="L7" s="5">
        <f>L6+Q6 - M6-N6</f>
        <v>179758.00741788448</v>
      </c>
      <c r="M7" s="5">
        <f>L7*E7</f>
        <v>125.0522530203997</v>
      </c>
      <c r="N7" s="5">
        <f>L7*C7</f>
        <v>1078.5480445073069</v>
      </c>
      <c r="O7" s="5">
        <f>P7*D7</f>
        <v>1082.8477025936324</v>
      </c>
      <c r="P7" s="5">
        <f>P6+N6-O6-Q6</f>
        <v>1556553.6857901481</v>
      </c>
      <c r="Q7" s="5">
        <f>P7*B7</f>
        <v>121411.18749163156</v>
      </c>
      <c r="R7" s="5">
        <f t="shared" si="7"/>
        <v>239861.80101493638</v>
      </c>
      <c r="S7" s="5">
        <f t="shared" si="4"/>
        <v>1495845.9422152892</v>
      </c>
      <c r="U7" s="9">
        <f t="shared" si="8"/>
        <v>0.14759207896103105</v>
      </c>
      <c r="V7" s="9">
        <f t="shared" si="5"/>
        <v>0.54825319711168996</v>
      </c>
    </row>
    <row r="8" spans="1:22" x14ac:dyDescent="0.2">
      <c r="A8" s="3">
        <v>16</v>
      </c>
      <c r="B8" s="3">
        <f>39/5/100</f>
        <v>7.8E-2</v>
      </c>
      <c r="C8" s="3">
        <f t="shared" si="0"/>
        <v>6.0000000000000001E-3</v>
      </c>
      <c r="D8" s="3">
        <v>8.6507999999999995E-4</v>
      </c>
      <c r="E8" s="3">
        <v>8.6507999999999995E-4</v>
      </c>
      <c r="G8" s="5">
        <f>M7+O7</f>
        <v>1207.8999556140323</v>
      </c>
      <c r="H8" s="5">
        <f t="shared" si="6"/>
        <v>1735103.7932524185</v>
      </c>
      <c r="I8" s="3">
        <f t="shared" si="1"/>
        <v>1734353.2914576852</v>
      </c>
      <c r="J8" s="3">
        <f t="shared" si="2"/>
        <v>57826215.036331221</v>
      </c>
      <c r="K8" s="3">
        <f t="shared" si="3"/>
        <v>33.327236826528456</v>
      </c>
      <c r="L8" s="5">
        <f>L7+Q7 - M7-N7</f>
        <v>299965.59461198829</v>
      </c>
      <c r="M8" s="5">
        <f>L8*E8</f>
        <v>259.49423658693883</v>
      </c>
      <c r="N8" s="5">
        <f>L8*C8</f>
        <v>1799.7935676719298</v>
      </c>
      <c r="O8" s="5">
        <f>P8*D8</f>
        <v>1241.5093528798634</v>
      </c>
      <c r="P8" s="5">
        <f>P7+N7-O7-Q7</f>
        <v>1435138.1986404303</v>
      </c>
      <c r="Q8" s="5">
        <f>P8*B8</f>
        <v>111940.77949395357</v>
      </c>
      <c r="R8" s="5">
        <f t="shared" si="7"/>
        <v>354906.34045683563</v>
      </c>
      <c r="S8" s="5">
        <f t="shared" si="4"/>
        <v>1379446.9510008497</v>
      </c>
      <c r="U8" s="9">
        <f t="shared" si="8"/>
        <v>0.23247056124623205</v>
      </c>
      <c r="V8" s="9">
        <f t="shared" si="5"/>
        <v>0.5382097424267227</v>
      </c>
    </row>
    <row r="9" spans="1:22" x14ac:dyDescent="0.2">
      <c r="A9" s="3">
        <v>17</v>
      </c>
      <c r="B9" s="3">
        <f>39/5/100</f>
        <v>7.8E-2</v>
      </c>
      <c r="C9" s="3">
        <f t="shared" si="0"/>
        <v>6.0000000000000001E-3</v>
      </c>
      <c r="D9" s="3">
        <v>1.0244500000000001E-3</v>
      </c>
      <c r="E9" s="3">
        <v>1.0244500000000001E-3</v>
      </c>
      <c r="G9" s="5">
        <f>M8+O8</f>
        <v>1501.0035894668022</v>
      </c>
      <c r="H9" s="5">
        <f t="shared" si="6"/>
        <v>1733602.7896629516</v>
      </c>
      <c r="I9" s="3">
        <f t="shared" si="1"/>
        <v>1732714.7949740165</v>
      </c>
      <c r="J9" s="3">
        <f t="shared" si="2"/>
        <v>56091861.744873554</v>
      </c>
      <c r="K9" s="3">
        <f t="shared" si="3"/>
        <v>32.355659600535702</v>
      </c>
      <c r="L9" s="5">
        <f>L8+Q8 - M8-N8</f>
        <v>409847.08630168298</v>
      </c>
      <c r="M9" s="5">
        <f>L9*E9</f>
        <v>419.86784756175916</v>
      </c>
      <c r="N9" s="5">
        <f>L9*C9</f>
        <v>2459.0825178100981</v>
      </c>
      <c r="O9" s="5">
        <f>P9*D9</f>
        <v>1356.1215303084521</v>
      </c>
      <c r="P9" s="5">
        <f>P8+N8-O8-Q8</f>
        <v>1323755.7033612689</v>
      </c>
      <c r="Q9" s="5">
        <f>P9*B9</f>
        <v>103252.94486217896</v>
      </c>
      <c r="R9" s="5">
        <f t="shared" si="7"/>
        <v>460034.08355008654</v>
      </c>
      <c r="S9" s="5">
        <f t="shared" si="4"/>
        <v>1272680.7114239302</v>
      </c>
      <c r="U9" s="9">
        <f t="shared" si="8"/>
        <v>0.31959378105706504</v>
      </c>
      <c r="V9" s="9">
        <f t="shared" si="5"/>
        <v>0.52664761022960271</v>
      </c>
    </row>
    <row r="10" spans="1:22" x14ac:dyDescent="0.2">
      <c r="A10" s="3">
        <v>18</v>
      </c>
      <c r="B10" s="3">
        <f>39/5/100</f>
        <v>7.8E-2</v>
      </c>
      <c r="C10" s="3">
        <f t="shared" si="0"/>
        <v>6.0000000000000001E-3</v>
      </c>
      <c r="D10" s="3">
        <v>1.09701E-3</v>
      </c>
      <c r="E10" s="3">
        <v>1.09701E-3</v>
      </c>
      <c r="G10" s="5">
        <f>M9+O9</f>
        <v>1775.9893778702112</v>
      </c>
      <c r="H10" s="5">
        <f t="shared" si="6"/>
        <v>1731826.8002850814</v>
      </c>
      <c r="I10" s="3">
        <f t="shared" si="1"/>
        <v>1730876.8846259909</v>
      </c>
      <c r="J10" s="3">
        <f t="shared" si="2"/>
        <v>54359146.949899524</v>
      </c>
      <c r="K10" s="3">
        <f t="shared" si="3"/>
        <v>31.388327597743203</v>
      </c>
      <c r="L10" s="5">
        <f>L9+Q9 - M9-N9</f>
        <v>510221.08079849009</v>
      </c>
      <c r="M10" s="5">
        <f>L10*E10</f>
        <v>559.71762784675161</v>
      </c>
      <c r="N10" s="5">
        <f>L10*C10</f>
        <v>3061.3264847909404</v>
      </c>
      <c r="O10" s="5">
        <f>P10*D10</f>
        <v>1340.1136903339859</v>
      </c>
      <c r="P10" s="5">
        <f>P9+N9-O9-Q9</f>
        <v>1221605.7194865916</v>
      </c>
      <c r="Q10" s="5">
        <f>P10*B10</f>
        <v>95285.246119954143</v>
      </c>
      <c r="R10" s="5">
        <f t="shared" si="7"/>
        <v>556053.18180214835</v>
      </c>
      <c r="S10" s="5">
        <f t="shared" si="4"/>
        <v>1174823.7028238431</v>
      </c>
      <c r="U10" s="9">
        <f t="shared" si="8"/>
        <v>0.40837422221127573</v>
      </c>
      <c r="V10" s="9">
        <f t="shared" si="5"/>
        <v>0.51393362797666875</v>
      </c>
    </row>
    <row r="11" spans="1:22" x14ac:dyDescent="0.2">
      <c r="A11" s="3">
        <v>19</v>
      </c>
      <c r="B11" s="3">
        <f>39/5/100</f>
        <v>7.8E-2</v>
      </c>
      <c r="C11" s="3">
        <f t="shared" si="0"/>
        <v>6.0000000000000001E-3</v>
      </c>
      <c r="D11" s="3">
        <v>1.10246E-3</v>
      </c>
      <c r="E11" s="3">
        <v>1.10246E-3</v>
      </c>
      <c r="G11" s="5">
        <f>M10+O10</f>
        <v>1899.8313181807375</v>
      </c>
      <c r="H11" s="5">
        <f t="shared" si="6"/>
        <v>1729926.9689669006</v>
      </c>
      <c r="I11" s="3">
        <f t="shared" si="1"/>
        <v>1728973.3813237969</v>
      </c>
      <c r="J11" s="3">
        <f t="shared" si="2"/>
        <v>52628270.065273538</v>
      </c>
      <c r="K11" s="3">
        <f t="shared" si="3"/>
        <v>30.422249614793131</v>
      </c>
      <c r="L11" s="5">
        <f>L10+Q10 - M10-N10</f>
        <v>601885.28280580661</v>
      </c>
      <c r="M11" s="5">
        <f>L11*E11</f>
        <v>663.55444888208956</v>
      </c>
      <c r="N11" s="5">
        <f>L11*C11</f>
        <v>3611.3116968348399</v>
      </c>
      <c r="O11" s="5">
        <f>P11*D11</f>
        <v>1243.6208373251602</v>
      </c>
      <c r="P11" s="5">
        <f>P10+N10-O10-Q10</f>
        <v>1128041.6861610946</v>
      </c>
      <c r="Q11" s="5">
        <f>P11*B11</f>
        <v>87987.251520565376</v>
      </c>
      <c r="R11" s="5">
        <f t="shared" si="7"/>
        <v>643741.47549323086</v>
      </c>
      <c r="S11" s="5">
        <f t="shared" si="4"/>
        <v>1085231.9058305668</v>
      </c>
      <c r="U11" s="9">
        <f t="shared" si="8"/>
        <v>0.4983292326609724</v>
      </c>
      <c r="V11" s="9">
        <f t="shared" si="5"/>
        <v>0.50040284709259697</v>
      </c>
    </row>
    <row r="12" spans="1:22" x14ac:dyDescent="0.2">
      <c r="A12" s="3">
        <v>20</v>
      </c>
      <c r="B12" s="3">
        <f>20/5/100</f>
        <v>0.04</v>
      </c>
      <c r="C12" s="3">
        <f>5/5/100</f>
        <v>0.01</v>
      </c>
      <c r="D12" s="3">
        <v>7.527940000000001E-4</v>
      </c>
      <c r="E12" s="3">
        <v>2.1508400000000002E-3</v>
      </c>
      <c r="G12" s="5">
        <f>M11+O11</f>
        <v>1907.1752862072499</v>
      </c>
      <c r="H12" s="5">
        <f t="shared" si="6"/>
        <v>1728019.7936806933</v>
      </c>
      <c r="I12" s="3">
        <f t="shared" si="1"/>
        <v>1726890.1236756067</v>
      </c>
      <c r="J12" s="3">
        <f t="shared" si="2"/>
        <v>50899296.683949739</v>
      </c>
      <c r="K12" s="3">
        <f t="shared" si="3"/>
        <v>29.455274106284342</v>
      </c>
      <c r="L12" s="5">
        <f>L11+Q11 - M11-N11</f>
        <v>685597.66818065499</v>
      </c>
      <c r="M12" s="5">
        <f>L12*E12</f>
        <v>1474.6108886296802</v>
      </c>
      <c r="N12" s="5">
        <f>L12*C12</f>
        <v>6855.97668180655</v>
      </c>
      <c r="O12" s="5">
        <f>P12*D12</f>
        <v>784.72912154367634</v>
      </c>
      <c r="P12" s="5">
        <f>P11+N11-O11-Q11</f>
        <v>1042422.1255000388</v>
      </c>
      <c r="Q12" s="5">
        <f>P12*B12</f>
        <v>41696.885020001551</v>
      </c>
      <c r="R12" s="5">
        <f t="shared" si="7"/>
        <v>702280.81690543774</v>
      </c>
      <c r="S12" s="5">
        <f t="shared" si="4"/>
        <v>1024609.3067701694</v>
      </c>
      <c r="U12" s="9">
        <f t="shared" si="8"/>
        <v>0.57152460010112549</v>
      </c>
      <c r="V12" s="9">
        <f t="shared" si="5"/>
        <v>0.49667781798619154</v>
      </c>
    </row>
    <row r="13" spans="1:22" x14ac:dyDescent="0.2">
      <c r="A13" s="3">
        <v>21</v>
      </c>
      <c r="B13" s="3">
        <f>20/5/100</f>
        <v>0.04</v>
      </c>
      <c r="C13" s="3">
        <f>5/5/100</f>
        <v>0.01</v>
      </c>
      <c r="D13" s="3">
        <v>7.4297999999999986E-4</v>
      </c>
      <c r="E13" s="3">
        <v>2.1227999999999998E-3</v>
      </c>
      <c r="G13" s="5">
        <f>M12+O12</f>
        <v>2259.3400101733564</v>
      </c>
      <c r="H13" s="5">
        <f t="shared" si="6"/>
        <v>1725760.4536705199</v>
      </c>
      <c r="I13" s="3">
        <f t="shared" si="1"/>
        <v>1724623.3304900578</v>
      </c>
      <c r="J13" s="3">
        <f t="shared" si="2"/>
        <v>49172406.560274139</v>
      </c>
      <c r="K13" s="3">
        <f t="shared" si="3"/>
        <v>28.493181922027098</v>
      </c>
      <c r="L13" s="5">
        <f>L12+Q12 - M12-N12</f>
        <v>718963.96563022037</v>
      </c>
      <c r="M13" s="5">
        <f>L13*E13</f>
        <v>1526.2167062398316</v>
      </c>
      <c r="N13" s="5">
        <f>L13*C13</f>
        <v>7189.6396563022035</v>
      </c>
      <c r="O13" s="5">
        <f>P13*D13</f>
        <v>748.02965468418199</v>
      </c>
      <c r="P13" s="5">
        <f>P12+N12-O12-Q12</f>
        <v>1006796.4880403001</v>
      </c>
      <c r="Q13" s="5">
        <f>P13*B13</f>
        <v>40271.859521612001</v>
      </c>
      <c r="R13" s="5">
        <f t="shared" si="7"/>
        <v>734741.96720975533</v>
      </c>
      <c r="S13" s="5">
        <f t="shared" si="4"/>
        <v>989881.36328030308</v>
      </c>
      <c r="U13" s="9">
        <f t="shared" si="8"/>
        <v>0.62710977216297914</v>
      </c>
      <c r="V13" s="9">
        <f t="shared" si="5"/>
        <v>0.5032504996786803</v>
      </c>
    </row>
    <row r="14" spans="1:22" x14ac:dyDescent="0.2">
      <c r="A14" s="3">
        <v>22</v>
      </c>
      <c r="B14" s="3">
        <f>20/5/100</f>
        <v>0.04</v>
      </c>
      <c r="C14" s="3">
        <f>5/5/100</f>
        <v>0.01</v>
      </c>
      <c r="D14" s="3">
        <v>7.6323800000000007E-4</v>
      </c>
      <c r="E14" s="3">
        <v>2.1806800000000004E-3</v>
      </c>
      <c r="G14" s="5">
        <f>M13+O13</f>
        <v>2274.2463609240135</v>
      </c>
      <c r="H14" s="5">
        <f t="shared" si="6"/>
        <v>1723486.2073095958</v>
      </c>
      <c r="I14" s="3">
        <f t="shared" si="1"/>
        <v>1722296.582963848</v>
      </c>
      <c r="J14" s="3">
        <f t="shared" si="2"/>
        <v>47447783.229784071</v>
      </c>
      <c r="K14" s="3">
        <f t="shared" si="3"/>
        <v>27.530120652286058</v>
      </c>
      <c r="L14" s="5">
        <f>L13+Q13 - M13-N13</f>
        <v>750519.96878929029</v>
      </c>
      <c r="M14" s="5">
        <f>L14*E14</f>
        <v>1636.6438855394299</v>
      </c>
      <c r="N14" s="5">
        <f>L14*C14</f>
        <v>7505.1996878929031</v>
      </c>
      <c r="O14" s="5">
        <f>P14*D14</f>
        <v>742.60480595576144</v>
      </c>
      <c r="P14" s="5">
        <f>P13+N13-O13-Q13</f>
        <v>972966.23852030607</v>
      </c>
      <c r="Q14" s="5">
        <f>P14*B14</f>
        <v>38918.649540812243</v>
      </c>
      <c r="R14" s="5">
        <f t="shared" si="7"/>
        <v>765408.37177298032</v>
      </c>
      <c r="S14" s="5">
        <f t="shared" si="4"/>
        <v>956888.21119086852</v>
      </c>
      <c r="U14" s="9">
        <f t="shared" si="8"/>
        <v>0.68366915751090629</v>
      </c>
      <c r="V14" s="9">
        <f t="shared" si="5"/>
        <v>0.50910378905758191</v>
      </c>
    </row>
    <row r="15" spans="1:22" x14ac:dyDescent="0.2">
      <c r="A15" s="3">
        <v>23</v>
      </c>
      <c r="B15" s="3">
        <f>20/5/100</f>
        <v>0.04</v>
      </c>
      <c r="C15" s="3">
        <f>5/5/100</f>
        <v>0.01</v>
      </c>
      <c r="D15" s="3">
        <v>7.7993300000000002E-4</v>
      </c>
      <c r="E15" s="3">
        <v>2.2283799999999999E-3</v>
      </c>
      <c r="G15" s="5">
        <f>M14+O14</f>
        <v>2379.2486914951915</v>
      </c>
      <c r="H15" s="5">
        <f t="shared" si="6"/>
        <v>1721106.9586181005</v>
      </c>
      <c r="I15" s="3">
        <f t="shared" si="1"/>
        <v>1719870.6753000696</v>
      </c>
      <c r="J15" s="3">
        <f t="shared" si="2"/>
        <v>45725486.646820232</v>
      </c>
      <c r="K15" s="3">
        <f t="shared" si="3"/>
        <v>26.567486940808042</v>
      </c>
      <c r="L15" s="5">
        <f>L14+Q14 - M14-N14</f>
        <v>780296.77475667023</v>
      </c>
      <c r="M15" s="5">
        <f>L15*E15</f>
        <v>1738.7977269322687</v>
      </c>
      <c r="N15" s="5">
        <f>L15*C15</f>
        <v>7802.9677475667022</v>
      </c>
      <c r="O15" s="5">
        <f>P15*D15</f>
        <v>733.76890912959743</v>
      </c>
      <c r="P15" s="5">
        <f>P14+N14-O14-Q14</f>
        <v>940810.18386143097</v>
      </c>
      <c r="Q15" s="5">
        <f>P15*B15</f>
        <v>37632.407354457238</v>
      </c>
      <c r="R15" s="5">
        <f t="shared" si="7"/>
        <v>794342.09569664928</v>
      </c>
      <c r="S15" s="5">
        <f t="shared" si="4"/>
        <v>925528.57960342104</v>
      </c>
      <c r="U15" s="9">
        <f t="shared" si="8"/>
        <v>0.7410469128285625</v>
      </c>
      <c r="V15" s="9">
        <f t="shared" si="5"/>
        <v>0.51430447519805467</v>
      </c>
    </row>
    <row r="16" spans="1:22" x14ac:dyDescent="0.2">
      <c r="A16" s="3">
        <f>A15+1</f>
        <v>24</v>
      </c>
      <c r="B16" s="3">
        <f>20/5/100</f>
        <v>0.04</v>
      </c>
      <c r="C16" s="3">
        <f>5/5/100</f>
        <v>0.01</v>
      </c>
      <c r="D16" s="3">
        <v>7.7431200000000009E-4</v>
      </c>
      <c r="E16" s="3">
        <v>2.2123200000000003E-3</v>
      </c>
      <c r="G16" s="5">
        <f>M15+O15</f>
        <v>2472.5666360618661</v>
      </c>
      <c r="H16" s="5">
        <f t="shared" si="6"/>
        <v>1718634.3919820387</v>
      </c>
      <c r="I16" s="3">
        <f t="shared" si="1"/>
        <v>1717387.7785792651</v>
      </c>
      <c r="J16" s="3">
        <f t="shared" si="2"/>
        <v>44005615.971520156</v>
      </c>
      <c r="K16" s="3">
        <f t="shared" si="3"/>
        <v>25.604989738841471</v>
      </c>
      <c r="L16" s="5">
        <f>L15+Q15 - M15-N15</f>
        <v>808387.41663662845</v>
      </c>
      <c r="M16" s="5">
        <f>L16*E16</f>
        <v>1788.4116495735461</v>
      </c>
      <c r="N16" s="5">
        <f>L16*C16</f>
        <v>8083.874166366285</v>
      </c>
      <c r="O16" s="5">
        <f>P16*D16</f>
        <v>704.81515597365592</v>
      </c>
      <c r="P16" s="5">
        <f>P15+N15-O15-Q15</f>
        <v>910246.97534541099</v>
      </c>
      <c r="Q16" s="5">
        <f>P16*B16</f>
        <v>36409.87901381644</v>
      </c>
      <c r="R16" s="5">
        <f t="shared" si="7"/>
        <v>821656.21323556674</v>
      </c>
      <c r="S16" s="5">
        <f t="shared" si="4"/>
        <v>895731.56534369907</v>
      </c>
      <c r="U16" s="9">
        <f t="shared" si="8"/>
        <v>0.79914666201847273</v>
      </c>
      <c r="V16" s="9">
        <f t="shared" si="5"/>
        <v>0.51892736150197183</v>
      </c>
    </row>
    <row r="17" spans="1:22" x14ac:dyDescent="0.2">
      <c r="A17" s="3">
        <f t="shared" ref="A17:A41" si="9">A16+1</f>
        <v>25</v>
      </c>
      <c r="B17" s="3">
        <f>5.1/5/100</f>
        <v>1.0200000000000001E-2</v>
      </c>
      <c r="C17" s="3">
        <f>6.4/5/100</f>
        <v>1.2800000000000001E-2</v>
      </c>
      <c r="D17" s="3">
        <v>7.430920000000001E-4</v>
      </c>
      <c r="E17" s="3">
        <v>2.12312E-3</v>
      </c>
      <c r="G17" s="5">
        <f>M16+O16</f>
        <v>2493.2268055472023</v>
      </c>
      <c r="H17" s="5">
        <f t="shared" si="6"/>
        <v>1716141.1651764915</v>
      </c>
      <c r="I17" s="3">
        <f t="shared" si="1"/>
        <v>1714927.4298453988</v>
      </c>
      <c r="J17" s="3">
        <f t="shared" si="2"/>
        <v>42288228.192940891</v>
      </c>
      <c r="K17" s="3">
        <f t="shared" si="3"/>
        <v>24.641462515463804</v>
      </c>
      <c r="L17" s="5">
        <f>L16+Q16 - M16-N16</f>
        <v>834925.00983450504</v>
      </c>
      <c r="M17" s="5">
        <f>L17*E17</f>
        <v>1772.6459868798343</v>
      </c>
      <c r="N17" s="5">
        <f>L17*C17</f>
        <v>10687.040125881666</v>
      </c>
      <c r="O17" s="5">
        <f>P17*D17</f>
        <v>654.82467530538804</v>
      </c>
      <c r="P17" s="5">
        <f>P16+N16-O16-Q16</f>
        <v>881216.15534198715</v>
      </c>
      <c r="Q17" s="5">
        <f>P17*B17</f>
        <v>8988.4047844882698</v>
      </c>
      <c r="R17" s="5">
        <f t="shared" si="7"/>
        <v>833189.36917036842</v>
      </c>
      <c r="S17" s="5">
        <f t="shared" si="4"/>
        <v>881738.06067503116</v>
      </c>
      <c r="U17" s="9">
        <f t="shared" si="8"/>
        <v>0.84343993927674643</v>
      </c>
      <c r="V17" s="9">
        <f t="shared" si="5"/>
        <v>0.53167026901946257</v>
      </c>
    </row>
    <row r="18" spans="1:22" x14ac:dyDescent="0.2">
      <c r="A18" s="3">
        <f t="shared" si="9"/>
        <v>26</v>
      </c>
      <c r="B18" s="3">
        <f>5.1/5/100</f>
        <v>1.0200000000000001E-2</v>
      </c>
      <c r="C18" s="3">
        <f>6.4/5/100</f>
        <v>1.2800000000000001E-2</v>
      </c>
      <c r="D18" s="3">
        <v>6.9489000000000009E-4</v>
      </c>
      <c r="E18" s="3">
        <v>1.9854E-3</v>
      </c>
      <c r="G18" s="5">
        <f>M17+O17</f>
        <v>2427.4706621852224</v>
      </c>
      <c r="H18" s="5">
        <f t="shared" si="6"/>
        <v>1713713.6945143063</v>
      </c>
      <c r="I18" s="3">
        <f t="shared" si="1"/>
        <v>1712581.7735841284</v>
      </c>
      <c r="J18" s="3">
        <f t="shared" si="2"/>
        <v>40573300.763095498</v>
      </c>
      <c r="K18" s="3">
        <f t="shared" si="3"/>
        <v>23.675658829694196</v>
      </c>
      <c r="L18" s="5">
        <f>L17+Q17 - M17-N17</f>
        <v>831453.7285062318</v>
      </c>
      <c r="M18" s="5">
        <f>L18*E18</f>
        <v>1650.7682325762726</v>
      </c>
      <c r="N18" s="5">
        <f>L18*C18</f>
        <v>10642.607724879768</v>
      </c>
      <c r="O18" s="5">
        <f>P18*D18</f>
        <v>613.07362777935145</v>
      </c>
      <c r="P18" s="5">
        <f>P17+N17-O17-Q17</f>
        <v>882259.96600807516</v>
      </c>
      <c r="Q18" s="5">
        <f>P18*B18</f>
        <v>8999.0516532823676</v>
      </c>
      <c r="R18" s="5">
        <f t="shared" si="7"/>
        <v>829806.56635414495</v>
      </c>
      <c r="S18" s="5">
        <f t="shared" si="4"/>
        <v>882775.20722998423</v>
      </c>
      <c r="U18" s="9">
        <f t="shared" si="8"/>
        <v>0.87295730352032019</v>
      </c>
      <c r="V18" s="9">
        <f t="shared" si="5"/>
        <v>0.55316998659321182</v>
      </c>
    </row>
    <row r="19" spans="1:22" x14ac:dyDescent="0.2">
      <c r="A19" s="3">
        <f t="shared" si="9"/>
        <v>27</v>
      </c>
      <c r="B19" s="3">
        <f>5.1/5/100</f>
        <v>1.0200000000000001E-2</v>
      </c>
      <c r="C19" s="3">
        <f>6.4/5/100</f>
        <v>1.2800000000000001E-2</v>
      </c>
      <c r="D19" s="3">
        <v>6.6157E-4</v>
      </c>
      <c r="E19" s="3">
        <v>1.8902000000000001E-3</v>
      </c>
      <c r="G19" s="5">
        <f>M18+O18</f>
        <v>2263.8418603556238</v>
      </c>
      <c r="H19" s="5">
        <f t="shared" si="6"/>
        <v>1711449.8526539507</v>
      </c>
      <c r="I19" s="3">
        <f>0.5*(H19+H20)</f>
        <v>1710374.9799700482</v>
      </c>
      <c r="J19" s="3">
        <f t="shared" si="2"/>
        <v>38860718.989511371</v>
      </c>
      <c r="K19" s="3">
        <f t="shared" si="3"/>
        <v>22.706314724471728</v>
      </c>
      <c r="L19" s="5">
        <f>L18+Q18 - M18-N18</f>
        <v>828159.4042020581</v>
      </c>
      <c r="M19" s="5">
        <f>L19*E19</f>
        <v>1565.3869058227303</v>
      </c>
      <c r="N19" s="5">
        <f>L19*C19</f>
        <v>10600.440373786345</v>
      </c>
      <c r="O19" s="5">
        <f>P19*D19</f>
        <v>584.358461982319</v>
      </c>
      <c r="P19" s="5">
        <f>P18+N18-O18-Q18</f>
        <v>883290.44845189317</v>
      </c>
      <c r="Q19" s="5">
        <f>P19*B19</f>
        <v>9009.5625742093107</v>
      </c>
      <c r="R19" s="5">
        <f t="shared" si="7"/>
        <v>826581.27184935822</v>
      </c>
      <c r="S19" s="5">
        <f t="shared" si="4"/>
        <v>883793.70812069054</v>
      </c>
      <c r="U19" s="9">
        <f t="shared" si="8"/>
        <v>0.90237803742390899</v>
      </c>
      <c r="V19" s="9">
        <f t="shared" si="5"/>
        <v>0.57470662869743805</v>
      </c>
    </row>
    <row r="20" spans="1:22" x14ac:dyDescent="0.2">
      <c r="A20" s="3">
        <f t="shared" si="9"/>
        <v>28</v>
      </c>
      <c r="B20" s="3">
        <f>5.1/5/100</f>
        <v>1.0200000000000001E-2</v>
      </c>
      <c r="C20" s="3">
        <f>6.4/5/100</f>
        <v>1.2800000000000001E-2</v>
      </c>
      <c r="D20" s="3">
        <v>6.730079999999999E-4</v>
      </c>
      <c r="E20" s="3">
        <v>1.9228799999999999E-3</v>
      </c>
      <c r="G20" s="5">
        <f>M19+O19</f>
        <v>2149.7453678050492</v>
      </c>
      <c r="H20" s="5">
        <f t="shared" si="6"/>
        <v>1709300.1072861457</v>
      </c>
      <c r="I20" s="3">
        <f t="shared" si="1"/>
        <v>1708209.3468008591</v>
      </c>
      <c r="J20" s="3">
        <f t="shared" si="2"/>
        <v>37150344.009541325</v>
      </c>
      <c r="K20" s="3">
        <f>J20/H20</f>
        <v>21.734243068951123</v>
      </c>
      <c r="L20" s="5">
        <f>L19+Q19 - M19-N19</f>
        <v>825003.13949665823</v>
      </c>
      <c r="M20" s="5">
        <f>L20*E20</f>
        <v>1586.3820368753341</v>
      </c>
      <c r="N20" s="5">
        <f>L20*C20</f>
        <v>10560.040185557225</v>
      </c>
      <c r="O20" s="5">
        <f>P20*D20</f>
        <v>595.1389336980676</v>
      </c>
      <c r="P20" s="5">
        <f>P19+N19-O19-Q19</f>
        <v>884296.96778948791</v>
      </c>
      <c r="Q20" s="5">
        <f>P20*B20</f>
        <v>9019.8290714527775</v>
      </c>
      <c r="R20" s="5">
        <f t="shared" si="7"/>
        <v>823439.84292116831</v>
      </c>
      <c r="S20" s="5">
        <f t="shared" si="4"/>
        <v>884769.50387969112</v>
      </c>
      <c r="U20" s="9">
        <f t="shared" si="8"/>
        <v>0.93163758016469989</v>
      </c>
      <c r="V20" s="9">
        <f t="shared" si="5"/>
        <v>0.59626265850749338</v>
      </c>
    </row>
    <row r="21" spans="1:22" x14ac:dyDescent="0.2">
      <c r="A21" s="3">
        <f t="shared" si="9"/>
        <v>29</v>
      </c>
      <c r="B21" s="3">
        <f>5.1/5/100</f>
        <v>1.0200000000000001E-2</v>
      </c>
      <c r="C21" s="3">
        <f>6.4/5/100</f>
        <v>1.2800000000000001E-2</v>
      </c>
      <c r="D21" s="3">
        <v>7.1000999999999985E-4</v>
      </c>
      <c r="E21" s="3">
        <v>2.0285999999999998E-3</v>
      </c>
      <c r="G21" s="5">
        <f>M20+O20</f>
        <v>2181.5209705734014</v>
      </c>
      <c r="H21" s="5">
        <f t="shared" si="6"/>
        <v>1707118.5863155723</v>
      </c>
      <c r="I21" s="3">
        <f t="shared" si="1"/>
        <v>1705970.6915842143</v>
      </c>
      <c r="J21" s="3">
        <f t="shared" si="2"/>
        <v>35442134.662740462</v>
      </c>
      <c r="K21" s="3">
        <f t="shared" si="3"/>
        <v>20.761378235143148</v>
      </c>
      <c r="L21" s="5">
        <f>L20+Q20 - M20-N20</f>
        <v>821876.54634567839</v>
      </c>
      <c r="M21" s="5">
        <f>L21*E21</f>
        <v>1667.258761916843</v>
      </c>
      <c r="N21" s="5">
        <f>L21*C21</f>
        <v>10520.019793224685</v>
      </c>
      <c r="O21" s="5">
        <f>P21*D21</f>
        <v>628.53070079902454</v>
      </c>
      <c r="P21" s="5">
        <f>P20+N20-O20-Q20</f>
        <v>885242.03996989434</v>
      </c>
      <c r="Q21" s="5">
        <f>P21*B21</f>
        <v>9029.4688076929233</v>
      </c>
      <c r="R21" s="5">
        <f t="shared" si="7"/>
        <v>820297.64147195406</v>
      </c>
      <c r="S21" s="5">
        <f t="shared" si="4"/>
        <v>885673.05011226074</v>
      </c>
      <c r="U21" s="9">
        <f t="shared" si="8"/>
        <v>0.96064680037986905</v>
      </c>
      <c r="V21" s="9">
        <f t="shared" si="5"/>
        <v>0.61781443743950004</v>
      </c>
    </row>
    <row r="22" spans="1:22" x14ac:dyDescent="0.2">
      <c r="A22" s="3">
        <f t="shared" si="9"/>
        <v>30</v>
      </c>
      <c r="B22" s="3">
        <f>6/5/100</f>
        <v>1.2E-2</v>
      </c>
      <c r="C22" s="3">
        <f>10/5/100</f>
        <v>0.02</v>
      </c>
      <c r="D22" s="3">
        <v>7.7833700000000004E-4</v>
      </c>
      <c r="E22" s="3">
        <v>3.3357300000000003E-3</v>
      </c>
      <c r="G22" s="5">
        <f>M21+O21</f>
        <v>2295.7894627158676</v>
      </c>
      <c r="H22" s="5">
        <f t="shared" si="6"/>
        <v>1704822.7968528564</v>
      </c>
      <c r="I22" s="3">
        <f t="shared" si="1"/>
        <v>1703112.4407392668</v>
      </c>
      <c r="J22" s="3">
        <f t="shared" si="2"/>
        <v>33736163.97115624</v>
      </c>
      <c r="K22" s="3">
        <f t="shared" si="3"/>
        <v>19.788663099434149</v>
      </c>
      <c r="L22" s="5">
        <f>L21+Q21 - M21-N21</f>
        <v>818718.73659822973</v>
      </c>
      <c r="M22" s="5">
        <f>L22*E22</f>
        <v>2731.0246512328131</v>
      </c>
      <c r="N22" s="5">
        <f>L22*C22</f>
        <v>16374.374731964595</v>
      </c>
      <c r="O22" s="5">
        <f>P22*D22</f>
        <v>689.68757594640567</v>
      </c>
      <c r="P22" s="5">
        <f>P21+N21-O21-Q21</f>
        <v>886104.06025462702</v>
      </c>
      <c r="Q22" s="5">
        <f>P22*B22</f>
        <v>10633.248723055525</v>
      </c>
      <c r="R22" s="5">
        <f t="shared" si="7"/>
        <v>814482.66126815882</v>
      </c>
      <c r="S22" s="5">
        <f t="shared" si="4"/>
        <v>888629.77947110834</v>
      </c>
      <c r="U22" s="9">
        <f t="shared" si="8"/>
        <v>0.98617035813596088</v>
      </c>
      <c r="V22" s="9">
        <f t="shared" si="5"/>
        <v>0.64088972597592342</v>
      </c>
    </row>
    <row r="23" spans="1:22" x14ac:dyDescent="0.2">
      <c r="A23" s="3">
        <f t="shared" si="9"/>
        <v>31</v>
      </c>
      <c r="B23" s="3">
        <f>6/5/100</f>
        <v>1.2E-2</v>
      </c>
      <c r="C23" s="3">
        <f>10/5/100</f>
        <v>0.02</v>
      </c>
      <c r="D23" s="3">
        <v>8.43234E-4</v>
      </c>
      <c r="E23" s="3">
        <v>3.61386E-3</v>
      </c>
      <c r="G23" s="5">
        <f>M22+O22</f>
        <v>3420.7122271792186</v>
      </c>
      <c r="H23" s="5">
        <f t="shared" si="6"/>
        <v>1701402.0846256772</v>
      </c>
      <c r="I23" s="3">
        <f t="shared" si="1"/>
        <v>1699562.2994542578</v>
      </c>
      <c r="J23" s="3">
        <f t="shared" si="2"/>
        <v>32033051.53041698</v>
      </c>
      <c r="K23" s="3">
        <f t="shared" si="3"/>
        <v>18.827443447892872</v>
      </c>
      <c r="L23" s="5">
        <f>L22+Q22 - M22-N22</f>
        <v>810246.5859380879</v>
      </c>
      <c r="M23" s="5">
        <f>L23*E23</f>
        <v>2928.1177270582184</v>
      </c>
      <c r="N23" s="5">
        <f>L23*C23</f>
        <v>16204.931718761758</v>
      </c>
      <c r="O23" s="5">
        <f>P23*D23</f>
        <v>751.45261578033103</v>
      </c>
      <c r="P23" s="5">
        <f>P22+N22-O22-Q22</f>
        <v>891155.49868758966</v>
      </c>
      <c r="Q23" s="5">
        <f>P23*B23</f>
        <v>10693.865984251077</v>
      </c>
      <c r="R23" s="5">
        <f t="shared" si="7"/>
        <v>806026.99420730339</v>
      </c>
      <c r="S23" s="5">
        <f t="shared" si="4"/>
        <v>893535.3052469549</v>
      </c>
      <c r="U23" s="9">
        <f t="shared" si="8"/>
        <v>1.0079300709737695</v>
      </c>
      <c r="V23" s="9">
        <f t="shared" si="5"/>
        <v>0.66555642125482628</v>
      </c>
    </row>
    <row r="24" spans="1:22" x14ac:dyDescent="0.2">
      <c r="A24" s="3">
        <f t="shared" si="9"/>
        <v>32</v>
      </c>
      <c r="B24" s="3">
        <f>6/5/100</f>
        <v>1.2E-2</v>
      </c>
      <c r="C24" s="3">
        <f>10/5/100</f>
        <v>0.02</v>
      </c>
      <c r="D24" s="3">
        <v>9.1219799999999992E-4</v>
      </c>
      <c r="E24" s="3">
        <v>3.9094200000000003E-3</v>
      </c>
      <c r="G24" s="5">
        <f>M23+O23</f>
        <v>3679.5703428385495</v>
      </c>
      <c r="H24" s="5">
        <f t="shared" si="6"/>
        <v>1697722.5142828387</v>
      </c>
      <c r="I24" s="3">
        <f t="shared" si="1"/>
        <v>1695746.5873485641</v>
      </c>
      <c r="J24" s="3">
        <f t="shared" si="2"/>
        <v>30333489.230962723</v>
      </c>
      <c r="K24" s="3">
        <f t="shared" si="3"/>
        <v>17.867165556072255</v>
      </c>
      <c r="L24" s="5">
        <f>L23+Q23 - M23-N23</f>
        <v>801807.40247651888</v>
      </c>
      <c r="M24" s="5">
        <f>L24*E24</f>
        <v>3134.6018953897528</v>
      </c>
      <c r="N24" s="5">
        <f>L24*C24</f>
        <v>16036.148049530379</v>
      </c>
      <c r="O24" s="5">
        <f>P24*D24</f>
        <v>817.25197315950152</v>
      </c>
      <c r="P24" s="5">
        <f>P23+N23-O23-Q23</f>
        <v>895915.11180632014</v>
      </c>
      <c r="Q24" s="5">
        <f>P24*B24</f>
        <v>10750.981341675842</v>
      </c>
      <c r="R24" s="5">
        <f t="shared" si="7"/>
        <v>797597.51817489672</v>
      </c>
      <c r="S24" s="5">
        <f t="shared" si="4"/>
        <v>898149.06917366758</v>
      </c>
      <c r="U24" s="9">
        <f t="shared" si="8"/>
        <v>1.0290522265423816</v>
      </c>
      <c r="V24" s="9">
        <f t="shared" si="5"/>
        <v>0.69023089122458015</v>
      </c>
    </row>
    <row r="25" spans="1:22" x14ac:dyDescent="0.2">
      <c r="A25" s="3">
        <f t="shared" si="9"/>
        <v>33</v>
      </c>
      <c r="B25" s="3">
        <f>6/5/100</f>
        <v>1.2E-2</v>
      </c>
      <c r="C25" s="3">
        <f>10/5/100</f>
        <v>0.02</v>
      </c>
      <c r="D25" s="3">
        <v>9.5789399999999993E-4</v>
      </c>
      <c r="E25" s="3">
        <v>4.1052599999999995E-3</v>
      </c>
      <c r="G25" s="5">
        <f>M24+O24</f>
        <v>3951.8538685492545</v>
      </c>
      <c r="H25" s="5">
        <f t="shared" si="6"/>
        <v>1693770.6604142895</v>
      </c>
      <c r="I25" s="3">
        <f t="shared" si="1"/>
        <v>1691710.8934059595</v>
      </c>
      <c r="J25" s="3">
        <f t="shared" si="2"/>
        <v>28637742.643614158</v>
      </c>
      <c r="K25" s="3">
        <f t="shared" si="3"/>
        <v>16.907686095241182</v>
      </c>
      <c r="L25" s="5">
        <f>L24+Q24 - M24-N24</f>
        <v>793387.63387327467</v>
      </c>
      <c r="M25" s="5">
        <f>L25*E25</f>
        <v>3257.062517834599</v>
      </c>
      <c r="N25" s="5">
        <f>L25*C25</f>
        <v>15867.752677465494</v>
      </c>
      <c r="O25" s="5">
        <f>P25*D25</f>
        <v>862.4714988254791</v>
      </c>
      <c r="P25" s="5">
        <f>P24+N24-O24-Q24</f>
        <v>900383.02654101513</v>
      </c>
      <c r="Q25" s="5">
        <f>P25*B25</f>
        <v>10804.596318492182</v>
      </c>
      <c r="R25" s="5">
        <f t="shared" si="7"/>
        <v>789227.52443487081</v>
      </c>
      <c r="S25" s="5">
        <f t="shared" si="4"/>
        <v>902483.36897108902</v>
      </c>
      <c r="U25" s="9">
        <f t="shared" si="8"/>
        <v>1.0495842177004406</v>
      </c>
      <c r="V25" s="9">
        <f t="shared" si="5"/>
        <v>0.71490218028706631</v>
      </c>
    </row>
    <row r="26" spans="1:22" x14ac:dyDescent="0.2">
      <c r="A26" s="3">
        <f t="shared" si="9"/>
        <v>34</v>
      </c>
      <c r="B26" s="3">
        <f>6/5/100</f>
        <v>1.2E-2</v>
      </c>
      <c r="C26" s="3">
        <f>10/5/100</f>
        <v>0.02</v>
      </c>
      <c r="D26" s="3">
        <v>1.0175619999999999E-3</v>
      </c>
      <c r="E26" s="3">
        <v>4.3609799999999995E-3</v>
      </c>
      <c r="G26" s="5">
        <f>M25+O25</f>
        <v>4119.5340166600781</v>
      </c>
      <c r="H26" s="5">
        <f t="shared" si="6"/>
        <v>1689651.1263976293</v>
      </c>
      <c r="I26" s="3">
        <f t="shared" si="1"/>
        <v>1687479.0597446333</v>
      </c>
      <c r="J26" s="3">
        <f t="shared" si="2"/>
        <v>26946031.750208195</v>
      </c>
      <c r="K26" s="3">
        <f t="shared" si="3"/>
        <v>15.947689632035274</v>
      </c>
      <c r="L26" s="5">
        <f>L25+Q25 - M25-N25</f>
        <v>785067.41499646683</v>
      </c>
      <c r="M26" s="5">
        <f>L26*E26</f>
        <v>3423.6632954512916</v>
      </c>
      <c r="N26" s="5">
        <f>L26*C26</f>
        <v>15701.348299929337</v>
      </c>
      <c r="O26" s="5">
        <f>P26*D26</f>
        <v>920.47001054078999</v>
      </c>
      <c r="P26" s="5">
        <f>P25+N25-O25-Q25</f>
        <v>904583.7114011629</v>
      </c>
      <c r="Q26" s="5">
        <f>P26*B26</f>
        <v>10855.004536813954</v>
      </c>
      <c r="R26" s="5">
        <f t="shared" si="7"/>
        <v>780932.4114671835</v>
      </c>
      <c r="S26" s="5">
        <f t="shared" si="4"/>
        <v>906546.64827745012</v>
      </c>
      <c r="U26" s="9">
        <f t="shared" si="8"/>
        <v>1.0695542180036788</v>
      </c>
      <c r="V26" s="9">
        <f t="shared" si="5"/>
        <v>0.73955735187957405</v>
      </c>
    </row>
    <row r="27" spans="1:22" x14ac:dyDescent="0.2">
      <c r="A27" s="3">
        <f t="shared" si="9"/>
        <v>35</v>
      </c>
      <c r="B27" s="3">
        <f>5.4/5/100</f>
        <v>1.0800000000000001E-2</v>
      </c>
      <c r="C27" s="3">
        <f>9.8/5/100</f>
        <v>1.9600000000000003E-2</v>
      </c>
      <c r="D27" s="3">
        <v>1.0632230000000001E-3</v>
      </c>
      <c r="E27" s="3">
        <v>4.5566700000000005E-3</v>
      </c>
      <c r="G27" s="5">
        <f>M26+O26</f>
        <v>4344.1333059920817</v>
      </c>
      <c r="H27" s="5">
        <f t="shared" si="6"/>
        <v>1685306.9930916373</v>
      </c>
      <c r="I27" s="3">
        <f t="shared" si="1"/>
        <v>1683054.2142258952</v>
      </c>
      <c r="J27" s="3">
        <f t="shared" si="2"/>
        <v>25258552.690463562</v>
      </c>
      <c r="K27" s="3">
        <f t="shared" si="3"/>
        <v>14.987508385120757</v>
      </c>
      <c r="L27" s="5">
        <f>L26+Q26 - M26-N26</f>
        <v>776797.40793790016</v>
      </c>
      <c r="M27" s="5">
        <f>L27*E27</f>
        <v>3539.609444828392</v>
      </c>
      <c r="N27" s="5">
        <f>L27*C27</f>
        <v>15225.229195582846</v>
      </c>
      <c r="O27" s="5">
        <f>P27*D27</f>
        <v>965.94828665591228</v>
      </c>
      <c r="P27" s="5">
        <f>P26+N26-O26-Q26</f>
        <v>908509.58515373745</v>
      </c>
      <c r="Q27" s="5">
        <f>P27*B27</f>
        <v>9811.9035196603654</v>
      </c>
      <c r="R27" s="5">
        <f t="shared" si="7"/>
        <v>772320.94037752482</v>
      </c>
      <c r="S27" s="5">
        <f t="shared" si="4"/>
        <v>910733.27384837065</v>
      </c>
      <c r="U27" s="9">
        <f t="shared" si="8"/>
        <v>1.0884197785037042</v>
      </c>
      <c r="V27" s="9">
        <f>(A27+0.5)*(S27/$S$42)</f>
        <v>0.76450822835312671</v>
      </c>
    </row>
    <row r="28" spans="1:22" x14ac:dyDescent="0.2">
      <c r="A28" s="3">
        <f t="shared" si="9"/>
        <v>36</v>
      </c>
      <c r="B28" s="3">
        <f>5.4/5/100</f>
        <v>1.0800000000000001E-2</v>
      </c>
      <c r="C28" s="3">
        <f>9.8/5/100</f>
        <v>1.9600000000000003E-2</v>
      </c>
      <c r="D28" s="3">
        <v>1.1168850000000002E-3</v>
      </c>
      <c r="E28" s="3">
        <v>4.7866499999999999E-3</v>
      </c>
      <c r="G28" s="5">
        <f>M27+O27</f>
        <v>4505.557731484304</v>
      </c>
      <c r="H28" s="5">
        <f t="shared" si="6"/>
        <v>1680801.435360153</v>
      </c>
      <c r="I28" s="3">
        <f t="shared" si="1"/>
        <v>1678453.9000186929</v>
      </c>
      <c r="J28" s="3">
        <f t="shared" si="2"/>
        <v>23575498.47623767</v>
      </c>
      <c r="K28" s="3">
        <f t="shared" si="3"/>
        <v>14.026343612198332</v>
      </c>
      <c r="L28" s="5">
        <f>L27+Q27 - M27-N27</f>
        <v>767844.47281714936</v>
      </c>
      <c r="M28" s="5">
        <f>L28*E28</f>
        <v>3675.4027458102078</v>
      </c>
      <c r="N28" s="5">
        <f>L28*C28</f>
        <v>15049.751667216129</v>
      </c>
      <c r="O28" s="5">
        <f>P28*D28</f>
        <v>1019.6679371098431</v>
      </c>
      <c r="P28" s="5">
        <f>P27+N27-O27-Q27</f>
        <v>912956.96254300396</v>
      </c>
      <c r="Q28" s="5">
        <f>P28*B28</f>
        <v>9859.9351954644426</v>
      </c>
      <c r="R28" s="5">
        <f t="shared" si="7"/>
        <v>763411.86320836842</v>
      </c>
      <c r="S28" s="5">
        <f t="shared" si="4"/>
        <v>915042.03681032499</v>
      </c>
      <c r="U28" s="9">
        <f t="shared" si="8"/>
        <v>1.1061703940850531</v>
      </c>
      <c r="V28" s="9">
        <f t="shared" si="5"/>
        <v>0.78976251637902473</v>
      </c>
    </row>
    <row r="29" spans="1:22" x14ac:dyDescent="0.2">
      <c r="A29" s="3">
        <f t="shared" si="9"/>
        <v>37</v>
      </c>
      <c r="B29" s="3">
        <f>5.4/5/100</f>
        <v>1.0800000000000001E-2</v>
      </c>
      <c r="C29" s="3">
        <f>9.8/5/100</f>
        <v>1.9600000000000003E-2</v>
      </c>
      <c r="D29" s="3">
        <v>1.204854E-3</v>
      </c>
      <c r="E29" s="3">
        <v>5.1636599999999996E-3</v>
      </c>
      <c r="G29" s="5">
        <f>M28+O28</f>
        <v>4695.0706829200508</v>
      </c>
      <c r="H29" s="5">
        <f t="shared" si="6"/>
        <v>1676106.3646772329</v>
      </c>
      <c r="I29" s="3">
        <f t="shared" si="1"/>
        <v>1673594.3071367666</v>
      </c>
      <c r="J29" s="3">
        <f t="shared" si="2"/>
        <v>21897044.576218974</v>
      </c>
      <c r="K29" s="3">
        <f t="shared" si="3"/>
        <v>13.064233295501911</v>
      </c>
      <c r="L29" s="5">
        <f>L28+Q28 - M28-N28</f>
        <v>758979.25359958736</v>
      </c>
      <c r="M29" s="5">
        <f>L29*E29</f>
        <v>3919.1108126420449</v>
      </c>
      <c r="N29" s="5">
        <f>L29*C29</f>
        <v>14875.993370551914</v>
      </c>
      <c r="O29" s="5">
        <f>P29*D29</f>
        <v>1105.0042682903461</v>
      </c>
      <c r="P29" s="5">
        <f>P28+N28-O28-Q28</f>
        <v>917127.11107764591</v>
      </c>
      <c r="Q29" s="5">
        <f>P29*B29</f>
        <v>9904.9727996385755</v>
      </c>
      <c r="R29" s="5">
        <f t="shared" si="7"/>
        <v>754534.18790780962</v>
      </c>
      <c r="S29" s="5">
        <f t="shared" si="4"/>
        <v>919060.11922895745</v>
      </c>
      <c r="U29" s="9">
        <f t="shared" si="8"/>
        <v>1.1232604092662259</v>
      </c>
      <c r="V29" s="9">
        <f t="shared" si="5"/>
        <v>0.81496282010634424</v>
      </c>
    </row>
    <row r="30" spans="1:22" x14ac:dyDescent="0.2">
      <c r="A30" s="3">
        <f t="shared" si="9"/>
        <v>38</v>
      </c>
      <c r="B30" s="3">
        <f>5.4/5/100</f>
        <v>1.0800000000000001E-2</v>
      </c>
      <c r="C30" s="3">
        <f>9.8/5/100</f>
        <v>1.9600000000000003E-2</v>
      </c>
      <c r="D30" s="3">
        <v>1.3423969999999999E-3</v>
      </c>
      <c r="E30" s="3">
        <v>5.7531300000000004E-3</v>
      </c>
      <c r="G30" s="5">
        <f>M29+O29</f>
        <v>5024.1150809323908</v>
      </c>
      <c r="H30" s="5">
        <f t="shared" si="6"/>
        <v>1671082.2495963005</v>
      </c>
      <c r="I30" s="3">
        <f t="shared" si="1"/>
        <v>1668306.4002748453</v>
      </c>
      <c r="J30" s="3">
        <f t="shared" si="2"/>
        <v>20223450.269082207</v>
      </c>
      <c r="K30" s="3">
        <f t="shared" si="3"/>
        <v>12.102007710253508</v>
      </c>
      <c r="L30" s="5">
        <f>L29+Q29 - M29-N29</f>
        <v>750089.12221603189</v>
      </c>
      <c r="M30" s="5">
        <f>L30*E30</f>
        <v>4315.3602316947199</v>
      </c>
      <c r="N30" s="5">
        <f>L30*C30</f>
        <v>14701.746795434226</v>
      </c>
      <c r="O30" s="5">
        <f>P30*D30</f>
        <v>1236.3384112158908</v>
      </c>
      <c r="P30" s="5">
        <f>P29+N29-O29-Q29</f>
        <v>920993.127380269</v>
      </c>
      <c r="Q30" s="5">
        <f>P30*B30</f>
        <v>9946.7257757069056</v>
      </c>
      <c r="R30" s="5">
        <f t="shared" si="7"/>
        <v>745553.93159032078</v>
      </c>
      <c r="S30" s="5">
        <f t="shared" si="4"/>
        <v>922752.46868452476</v>
      </c>
      <c r="U30" s="9">
        <f t="shared" si="8"/>
        <v>1.1394887872401116</v>
      </c>
      <c r="V30" s="9">
        <f t="shared" si="5"/>
        <v>0.84005660793695458</v>
      </c>
    </row>
    <row r="31" spans="1:22" x14ac:dyDescent="0.2">
      <c r="A31" s="3">
        <f t="shared" si="9"/>
        <v>39</v>
      </c>
      <c r="B31" s="3">
        <f>5.4/5/100</f>
        <v>1.0800000000000001E-2</v>
      </c>
      <c r="C31" s="3">
        <f>9.8/5/100</f>
        <v>1.9600000000000003E-2</v>
      </c>
      <c r="D31" s="3">
        <v>1.5155489999999999E-3</v>
      </c>
      <c r="E31" s="3">
        <v>6.4952099999999995E-3</v>
      </c>
      <c r="G31" s="5">
        <f>M30+O30</f>
        <v>5551.6986429106109</v>
      </c>
      <c r="H31" s="5">
        <f t="shared" si="6"/>
        <v>1665530.5509533898</v>
      </c>
      <c r="I31" s="3">
        <f t="shared" si="1"/>
        <v>1662423.4433105811</v>
      </c>
      <c r="J31" s="3">
        <f t="shared" si="2"/>
        <v>18555143.868807364</v>
      </c>
      <c r="K31" s="3">
        <f t="shared" si="3"/>
        <v>11.140680582644343</v>
      </c>
      <c r="L31" s="5">
        <f>L30+Q30 - M30-N30</f>
        <v>741018.74096460978</v>
      </c>
      <c r="M31" s="5">
        <f>L31*E31</f>
        <v>4813.0723365007425</v>
      </c>
      <c r="N31" s="5">
        <f>L31*C31</f>
        <v>14523.967322906354</v>
      </c>
      <c r="O31" s="5">
        <f>P31*D31</f>
        <v>1401.1429491166862</v>
      </c>
      <c r="P31" s="5">
        <f>P30+N30-O30-Q30</f>
        <v>924511.80998878041</v>
      </c>
      <c r="Q31" s="5">
        <f>P31*B31</f>
        <v>9984.7275478788288</v>
      </c>
      <c r="R31" s="5">
        <f t="shared" si="7"/>
        <v>736342.5849088456</v>
      </c>
      <c r="S31" s="5">
        <f t="shared" si="4"/>
        <v>926080.85840173578</v>
      </c>
      <c r="U31" s="9">
        <f t="shared" si="8"/>
        <v>1.1546417986384203</v>
      </c>
      <c r="V31" s="9">
        <f t="shared" si="5"/>
        <v>0.8649850679014347</v>
      </c>
    </row>
    <row r="32" spans="1:22" x14ac:dyDescent="0.2">
      <c r="A32" s="3">
        <f t="shared" si="9"/>
        <v>40</v>
      </c>
      <c r="B32" s="3">
        <f>5/5/100</f>
        <v>0.01</v>
      </c>
      <c r="C32" s="3">
        <f>11/5/100</f>
        <v>2.2000000000000002E-2</v>
      </c>
      <c r="D32" s="3">
        <v>1.7003840000000001E-3</v>
      </c>
      <c r="E32" s="3">
        <v>7.2873600000000014E-3</v>
      </c>
      <c r="G32" s="5">
        <f>M31+O31</f>
        <v>6214.2152856174289</v>
      </c>
      <c r="H32" s="5">
        <f t="shared" si="6"/>
        <v>1659316.3356677725</v>
      </c>
      <c r="I32" s="3">
        <f t="shared" si="1"/>
        <v>1655861.6968047144</v>
      </c>
      <c r="J32" s="3">
        <f t="shared" si="2"/>
        <v>16892720.425496783</v>
      </c>
      <c r="K32" s="3">
        <f t="shared" si="3"/>
        <v>10.180530416280453</v>
      </c>
      <c r="L32" s="5">
        <f>L31+Q31 - M31-N31</f>
        <v>731666.42885308154</v>
      </c>
      <c r="M32" s="5">
        <f>L32*E32</f>
        <v>5331.9166669667929</v>
      </c>
      <c r="N32" s="5">
        <f>L32*C32</f>
        <v>16096.661434767795</v>
      </c>
      <c r="O32" s="5">
        <f>P32*D32</f>
        <v>1577.361059149192</v>
      </c>
      <c r="P32" s="5">
        <f>P31+N31-O31-Q31</f>
        <v>927649.90681469126</v>
      </c>
      <c r="Q32" s="5">
        <f>P32*B32</f>
        <v>9276.4990681469135</v>
      </c>
      <c r="R32" s="5">
        <f t="shared" si="7"/>
        <v>725590.38933628774</v>
      </c>
      <c r="S32" s="5">
        <f t="shared" si="4"/>
        <v>930271.30746842711</v>
      </c>
      <c r="U32" s="9">
        <f>(A32+0.5)*(R32/$R$42)</f>
        <v>1.1665861247998324</v>
      </c>
      <c r="V32" s="9">
        <f t="shared" si="5"/>
        <v>0.89089650755522221</v>
      </c>
    </row>
    <row r="33" spans="1:22" x14ac:dyDescent="0.2">
      <c r="A33" s="3">
        <f t="shared" si="9"/>
        <v>41</v>
      </c>
      <c r="B33" s="3">
        <f t="shared" ref="B33:B41" si="10">5/5/100</f>
        <v>0.01</v>
      </c>
      <c r="C33" s="3">
        <f>11/5/100</f>
        <v>2.2000000000000002E-2</v>
      </c>
      <c r="D33" s="3">
        <v>1.9192039999999999E-3</v>
      </c>
      <c r="E33" s="3">
        <v>8.2251600000000005E-3</v>
      </c>
      <c r="G33" s="5">
        <f>M32+O32</f>
        <v>6909.2777261159845</v>
      </c>
      <c r="H33" s="5">
        <f t="shared" si="6"/>
        <v>1652407.0579416566</v>
      </c>
      <c r="I33" s="3">
        <f>0.5*(H33+H34)</f>
        <v>1648552.7919083764</v>
      </c>
      <c r="J33" s="3">
        <f t="shared" si="2"/>
        <v>15236858.72869207</v>
      </c>
      <c r="K33" s="3">
        <f t="shared" si="3"/>
        <v>9.2210080170391375</v>
      </c>
      <c r="L33" s="5">
        <f>L32+Q32 - M32-N32</f>
        <v>719514.34981949395</v>
      </c>
      <c r="M33" s="5">
        <f>L33*E33</f>
        <v>5918.1206495613087</v>
      </c>
      <c r="N33" s="5">
        <f>L33*C33</f>
        <v>15829.315696028869</v>
      </c>
      <c r="O33" s="5">
        <f>P33*D33</f>
        <v>1790.4114169988875</v>
      </c>
      <c r="P33" s="5">
        <f>P32+N32-O32-Q32</f>
        <v>932892.70812216296</v>
      </c>
      <c r="Q33" s="5">
        <f>P33*B33</f>
        <v>9328.9270812216291</v>
      </c>
      <c r="R33" s="5">
        <f t="shared" si="7"/>
        <v>713305.09518730966</v>
      </c>
      <c r="S33" s="5">
        <f t="shared" si="4"/>
        <v>935247.69672106719</v>
      </c>
      <c r="U33" s="9">
        <f t="shared" si="8"/>
        <v>1.1751510276116333</v>
      </c>
      <c r="V33" s="9">
        <f t="shared" si="5"/>
        <v>0.91777738309071399</v>
      </c>
    </row>
    <row r="34" spans="1:22" x14ac:dyDescent="0.2">
      <c r="A34" s="3">
        <f t="shared" si="9"/>
        <v>42</v>
      </c>
      <c r="B34" s="3">
        <f t="shared" si="10"/>
        <v>0.01</v>
      </c>
      <c r="C34" s="3">
        <f>11/5/100</f>
        <v>2.2000000000000002E-2</v>
      </c>
      <c r="D34" s="3">
        <v>2.1910419999999998E-3</v>
      </c>
      <c r="E34" s="3">
        <v>9.3901799999999997E-3</v>
      </c>
      <c r="G34" s="5">
        <f>M33+O33</f>
        <v>7708.5320665601957</v>
      </c>
      <c r="H34" s="5">
        <f t="shared" si="6"/>
        <v>1644698.5258750964</v>
      </c>
      <c r="I34" s="3">
        <f t="shared" si="1"/>
        <v>1640351.4838336401</v>
      </c>
      <c r="J34" s="3">
        <f>SUM(I34:I74)</f>
        <v>13588305.936783694</v>
      </c>
      <c r="K34" s="3">
        <f t="shared" si="3"/>
        <v>8.2618824805924529</v>
      </c>
      <c r="L34" s="5">
        <f>L33+Q33 - M33-N33</f>
        <v>707095.84055512538</v>
      </c>
      <c r="M34" s="5">
        <f>L34*E34</f>
        <v>6639.757220063927</v>
      </c>
      <c r="N34" s="5">
        <f>L34*C34</f>
        <v>15556.108492212759</v>
      </c>
      <c r="O34" s="5">
        <f>P34*D34</f>
        <v>2054.3268628488408</v>
      </c>
      <c r="P34" s="5">
        <f>P33+N33-O33-Q33</f>
        <v>937602.68531997141</v>
      </c>
      <c r="Q34" s="5">
        <f>P34*B34</f>
        <v>9376.0268531997135</v>
      </c>
      <c r="R34" s="5">
        <f t="shared" si="7"/>
        <v>700685.92112558684</v>
      </c>
      <c r="S34" s="5">
        <f t="shared" si="4"/>
        <v>939665.56270805351</v>
      </c>
      <c r="U34" s="9">
        <f t="shared" si="8"/>
        <v>1.182177210915647</v>
      </c>
      <c r="V34" s="9">
        <f t="shared" si="5"/>
        <v>0.9443323075843395</v>
      </c>
    </row>
    <row r="35" spans="1:22" x14ac:dyDescent="0.2">
      <c r="A35" s="3">
        <f t="shared" si="9"/>
        <v>43</v>
      </c>
      <c r="B35" s="3">
        <f t="shared" si="10"/>
        <v>0.01</v>
      </c>
      <c r="C35" s="3">
        <f>11/5/100</f>
        <v>2.2000000000000002E-2</v>
      </c>
      <c r="D35" s="3">
        <v>2.3947280000000005E-3</v>
      </c>
      <c r="E35" s="3">
        <v>1.0263120000000001E-2</v>
      </c>
      <c r="G35" s="5">
        <f>M34+O34</f>
        <v>8694.0840829127683</v>
      </c>
      <c r="H35" s="5">
        <f t="shared" si="6"/>
        <v>1636004.4417921838</v>
      </c>
      <c r="I35" s="3">
        <f t="shared" si="1"/>
        <v>1631314.1311009731</v>
      </c>
      <c r="J35" s="3">
        <f t="shared" si="2"/>
        <v>11947954.452950053</v>
      </c>
      <c r="K35" s="3">
        <f>J35/H35</f>
        <v>7.3031308153793884</v>
      </c>
      <c r="L35" s="5">
        <f>L34+Q34 - M34-N34</f>
        <v>694276.00169604842</v>
      </c>
      <c r="M35" s="5">
        <f>L35*E35</f>
        <v>7125.4379185267489</v>
      </c>
      <c r="N35" s="5">
        <f>L35*C35</f>
        <v>15274.072037313066</v>
      </c>
      <c r="O35" s="5">
        <f>P35*D35</f>
        <v>2255.1834638945393</v>
      </c>
      <c r="P35" s="5">
        <f>P34+N34-O34-Q34</f>
        <v>941728.4400961356</v>
      </c>
      <c r="Q35" s="5">
        <f>P35*B35</f>
        <v>9417.2844009613564</v>
      </c>
      <c r="R35" s="5">
        <f t="shared" si="7"/>
        <v>687784.88891860924</v>
      </c>
      <c r="S35" s="5">
        <f t="shared" si="4"/>
        <v>943529.24218236422</v>
      </c>
      <c r="U35" s="9">
        <f t="shared" si="8"/>
        <v>1.1877147462714486</v>
      </c>
      <c r="V35" s="9">
        <f t="shared" si="5"/>
        <v>0.97052612090266421</v>
      </c>
    </row>
    <row r="36" spans="1:22" x14ac:dyDescent="0.2">
      <c r="A36" s="3">
        <f t="shared" si="9"/>
        <v>44</v>
      </c>
      <c r="B36" s="3">
        <f t="shared" si="10"/>
        <v>0.01</v>
      </c>
      <c r="C36" s="3">
        <f>11/5/100</f>
        <v>2.2000000000000002E-2</v>
      </c>
      <c r="D36" s="3">
        <v>2.6527829999999997E-3</v>
      </c>
      <c r="E36" s="3">
        <v>1.1369069999999998E-2</v>
      </c>
      <c r="G36" s="5">
        <f>M35+O35</f>
        <v>9380.6213824212882</v>
      </c>
      <c r="H36" s="5">
        <f>H35-G36</f>
        <v>1626623.8204097624</v>
      </c>
      <c r="I36" s="3">
        <f t="shared" si="1"/>
        <v>1621497.1043585935</v>
      </c>
      <c r="J36" s="3">
        <f t="shared" si="2"/>
        <v>10316640.321849082</v>
      </c>
      <c r="K36" s="3">
        <f t="shared" si="3"/>
        <v>6.3423639764787278</v>
      </c>
      <c r="L36" s="5">
        <f>L35+Q35 - M35-N35</f>
        <v>681293.77614117006</v>
      </c>
      <c r="M36" s="5">
        <f>L36*E36</f>
        <v>7745.6766315132909</v>
      </c>
      <c r="N36" s="5">
        <f>L36*C36</f>
        <v>14988.463075105743</v>
      </c>
      <c r="O36" s="5">
        <f>P36*D36</f>
        <v>2507.75547082497</v>
      </c>
      <c r="P36" s="5">
        <f>P35+N35-O35-Q35</f>
        <v>945330.04426859273</v>
      </c>
      <c r="Q36" s="5">
        <f>P36*B36</f>
        <v>9453.3004426859279</v>
      </c>
      <c r="R36" s="5">
        <f t="shared" si="7"/>
        <v>674653.35650920356</v>
      </c>
      <c r="S36" s="5">
        <f t="shared" si="4"/>
        <v>946843.74784939014</v>
      </c>
      <c r="U36" s="9">
        <f t="shared" si="8"/>
        <v>1.1918207932190292</v>
      </c>
      <c r="V36" s="9">
        <f t="shared" si="5"/>
        <v>0.99632478438130467</v>
      </c>
    </row>
    <row r="37" spans="1:22" x14ac:dyDescent="0.2">
      <c r="A37" s="3">
        <f t="shared" si="9"/>
        <v>45</v>
      </c>
      <c r="B37" s="3">
        <f t="shared" si="10"/>
        <v>0.01</v>
      </c>
      <c r="C37" s="3">
        <f>9.9/5/100</f>
        <v>1.9799999999999998E-2</v>
      </c>
      <c r="D37" s="3">
        <v>2.990225E-3</v>
      </c>
      <c r="E37" s="3">
        <v>1.2815249999999999E-2</v>
      </c>
      <c r="G37" s="5">
        <f>M36+O36</f>
        <v>10253.432102338262</v>
      </c>
      <c r="H37" s="5">
        <f t="shared" si="6"/>
        <v>1616370.3883074243</v>
      </c>
      <c r="I37" s="3">
        <f t="shared" si="1"/>
        <v>1610672.1108326649</v>
      </c>
      <c r="J37" s="3">
        <f t="shared" si="2"/>
        <v>8695143.2174904868</v>
      </c>
      <c r="K37" s="3">
        <f t="shared" si="3"/>
        <v>5.3794249637272626</v>
      </c>
      <c r="L37" s="5">
        <f>L36+Q36 - M36-N36</f>
        <v>668012.93687723693</v>
      </c>
      <c r="M37" s="5">
        <f>L37*E37</f>
        <v>8560.7527893160095</v>
      </c>
      <c r="N37" s="5">
        <f>L37*C37</f>
        <v>13226.65615016929</v>
      </c>
      <c r="O37" s="5">
        <f>P37*D37</f>
        <v>2835.8021602028325</v>
      </c>
      <c r="P37" s="5">
        <f>P36+N36-O36-Q36</f>
        <v>948357.45143018756</v>
      </c>
      <c r="Q37" s="5">
        <f>P37*B37</f>
        <v>9483.5745143018758</v>
      </c>
      <c r="R37" s="5">
        <f t="shared" si="7"/>
        <v>661861.0196646452</v>
      </c>
      <c r="S37" s="5">
        <f t="shared" si="4"/>
        <v>948811.09116801992</v>
      </c>
      <c r="U37" s="9">
        <f t="shared" si="8"/>
        <v>1.1954969224433207</v>
      </c>
      <c r="V37" s="9">
        <f t="shared" si="5"/>
        <v>1.0208307802717891</v>
      </c>
    </row>
    <row r="38" spans="1:22" x14ac:dyDescent="0.2">
      <c r="A38" s="3">
        <f t="shared" si="9"/>
        <v>46</v>
      </c>
      <c r="B38" s="3">
        <f t="shared" si="10"/>
        <v>0.01</v>
      </c>
      <c r="C38" s="3">
        <f>9.9/5/100</f>
        <v>1.9799999999999998E-2</v>
      </c>
      <c r="D38" s="3">
        <v>3.3155570000000002E-3</v>
      </c>
      <c r="E38" s="3">
        <v>1.4209530000000001E-2</v>
      </c>
      <c r="G38" s="5">
        <f>M37+O37</f>
        <v>11396.554949518842</v>
      </c>
      <c r="H38" s="5">
        <f t="shared" si="6"/>
        <v>1604973.8333579055</v>
      </c>
      <c r="I38" s="3">
        <f t="shared" si="1"/>
        <v>1598741.5036149188</v>
      </c>
      <c r="J38" s="3">
        <f t="shared" si="2"/>
        <v>7084471.1066578217</v>
      </c>
      <c r="K38" s="3">
        <f t="shared" si="3"/>
        <v>4.414072653032469</v>
      </c>
      <c r="L38" s="5">
        <f>L37+Q37 - M37-N37</f>
        <v>655709.10245205346</v>
      </c>
      <c r="M38" s="5">
        <f>L38*E38</f>
        <v>9317.3181625655288</v>
      </c>
      <c r="N38" s="5">
        <f>L38*C38</f>
        <v>12983.040228550657</v>
      </c>
      <c r="O38" s="5">
        <f>P38*D38</f>
        <v>3147.3413234080149</v>
      </c>
      <c r="P38" s="5">
        <f>P37+N37-O37-Q37</f>
        <v>949264.73090585216</v>
      </c>
      <c r="Q38" s="5">
        <f>P38*B38</f>
        <v>9492.6473090585223</v>
      </c>
      <c r="R38" s="5">
        <f t="shared" si="7"/>
        <v>649305.24691102467</v>
      </c>
      <c r="S38" s="5">
        <f t="shared" si="4"/>
        <v>949436.25670389412</v>
      </c>
      <c r="U38" s="9">
        <f t="shared" si="8"/>
        <v>1.198594076252302</v>
      </c>
      <c r="V38" s="9">
        <f t="shared" si="5"/>
        <v>1.0439540232748403</v>
      </c>
    </row>
    <row r="39" spans="1:22" x14ac:dyDescent="0.2">
      <c r="A39" s="3">
        <f t="shared" si="9"/>
        <v>47</v>
      </c>
      <c r="B39" s="3">
        <f t="shared" si="10"/>
        <v>0.01</v>
      </c>
      <c r="C39" s="3">
        <f>9.9/5/100</f>
        <v>1.9799999999999998E-2</v>
      </c>
      <c r="D39" s="3">
        <v>3.6968190000000001E-3</v>
      </c>
      <c r="E39" s="3">
        <v>1.5843509999999998E-2</v>
      </c>
      <c r="G39" s="5">
        <f>M38+O38</f>
        <v>12464.659485973543</v>
      </c>
      <c r="H39" s="5">
        <f t="shared" si="6"/>
        <v>1592509.1738719319</v>
      </c>
      <c r="I39" s="3">
        <f t="shared" si="1"/>
        <v>1585661.0025138892</v>
      </c>
      <c r="J39" s="3">
        <f t="shared" si="2"/>
        <v>5485729.6030429034</v>
      </c>
      <c r="K39" s="3">
        <f t="shared" si="3"/>
        <v>3.4447083213374698</v>
      </c>
      <c r="L39" s="5">
        <f>L38+Q38 - M38-N38</f>
        <v>642901.39136999578</v>
      </c>
      <c r="M39" s="5">
        <f>L39*E39</f>
        <v>10185.81462318444</v>
      </c>
      <c r="N39" s="5">
        <f>L39*C39</f>
        <v>12729.447549125915</v>
      </c>
      <c r="O39" s="5">
        <f>P39*D39</f>
        <v>3510.5280929010255</v>
      </c>
      <c r="P39" s="5">
        <f>P38+N38-O38-Q38</f>
        <v>949607.78250193619</v>
      </c>
      <c r="Q39" s="5">
        <f>P39*B39</f>
        <v>9496.0778250193616</v>
      </c>
      <c r="R39" s="5">
        <f t="shared" si="7"/>
        <v>636191.79919635039</v>
      </c>
      <c r="S39" s="5">
        <f t="shared" si="4"/>
        <v>949469.20331753895</v>
      </c>
      <c r="U39" s="9">
        <f t="shared" si="8"/>
        <v>1.1996427616402017</v>
      </c>
      <c r="V39" s="9">
        <f t="shared" si="5"/>
        <v>1.0664416529929153</v>
      </c>
    </row>
    <row r="40" spans="1:22" x14ac:dyDescent="0.2">
      <c r="A40" s="3">
        <f t="shared" si="9"/>
        <v>48</v>
      </c>
      <c r="B40" s="3">
        <f t="shared" si="10"/>
        <v>0.01</v>
      </c>
      <c r="C40" s="3">
        <f>9.9/5/100</f>
        <v>1.9799999999999998E-2</v>
      </c>
      <c r="D40" s="3">
        <v>4.1698789999999996E-3</v>
      </c>
      <c r="E40" s="3">
        <v>1.787091E-2</v>
      </c>
      <c r="G40" s="5">
        <f>M39+O39</f>
        <v>13696.342716085466</v>
      </c>
      <c r="H40" s="5">
        <f t="shared" si="6"/>
        <v>1578812.8311558464</v>
      </c>
      <c r="I40" s="3">
        <f t="shared" si="1"/>
        <v>1571208.8243048794</v>
      </c>
      <c r="J40" s="3">
        <f t="shared" si="2"/>
        <v>3900068.6005290141</v>
      </c>
      <c r="K40" s="3">
        <f t="shared" si="3"/>
        <v>2.4702539297668236</v>
      </c>
      <c r="L40" s="5">
        <f>L39+Q39 - M39-N39</f>
        <v>629482.20702270488</v>
      </c>
      <c r="M40" s="5">
        <f>L40*E40</f>
        <v>11249.419868304127</v>
      </c>
      <c r="N40" s="5">
        <f>L40*C40</f>
        <v>12463.747699049556</v>
      </c>
      <c r="O40" s="5">
        <f>P40*D40</f>
        <v>3958.5938336296804</v>
      </c>
      <c r="P40" s="5">
        <f>P39+N39-O39-Q39</f>
        <v>949330.62413314171</v>
      </c>
      <c r="Q40" s="5">
        <f>P40*B40</f>
        <v>9493.3062413314165</v>
      </c>
      <c r="R40" s="5">
        <f t="shared" si="7"/>
        <v>622372.27635969373</v>
      </c>
      <c r="S40" s="5">
        <f t="shared" si="4"/>
        <v>948836.54794518603</v>
      </c>
      <c r="U40" s="9">
        <f t="shared" si="8"/>
        <v>1.1982908388449822</v>
      </c>
      <c r="V40" s="9">
        <f t="shared" si="5"/>
        <v>1.0881674991978307</v>
      </c>
    </row>
    <row r="41" spans="1:22" x14ac:dyDescent="0.2">
      <c r="A41" s="3">
        <f t="shared" si="9"/>
        <v>49</v>
      </c>
      <c r="B41" s="3">
        <f t="shared" si="10"/>
        <v>0.01</v>
      </c>
      <c r="C41" s="3">
        <f>9.9/5/100</f>
        <v>1.9799999999999998E-2</v>
      </c>
      <c r="D41" s="3">
        <v>4.6155129999999999E-3</v>
      </c>
      <c r="E41" s="3">
        <v>1.978077E-2</v>
      </c>
      <c r="G41" s="5">
        <f>M40+O40</f>
        <v>15208.013701933807</v>
      </c>
      <c r="H41" s="5">
        <f t="shared" si="6"/>
        <v>1563604.8174539125</v>
      </c>
      <c r="I41" s="3">
        <f t="shared" si="1"/>
        <v>1555331.0924755454</v>
      </c>
      <c r="J41" s="3">
        <f t="shared" si="2"/>
        <v>2328859.7762241345</v>
      </c>
      <c r="K41" s="3">
        <f t="shared" si="3"/>
        <v>1.4894171150075637</v>
      </c>
      <c r="L41" s="5">
        <f>L40+Q40 - M40-N40</f>
        <v>615262.34569668258</v>
      </c>
      <c r="M41" s="5">
        <f>L41*E41</f>
        <v>12170.362949886568</v>
      </c>
      <c r="N41" s="5">
        <f>L41*C41</f>
        <v>12182.194444794313</v>
      </c>
      <c r="O41" s="5">
        <f>P41*D41</f>
        <v>4377.0870068476288</v>
      </c>
      <c r="P41" s="5">
        <f>P40+N40-O40-Q40</f>
        <v>948342.47175723023</v>
      </c>
      <c r="Q41" s="5">
        <f>P41*B41</f>
        <v>9483.4247175723031</v>
      </c>
      <c r="R41" s="5">
        <f t="shared" si="7"/>
        <v>607827.77935812832</v>
      </c>
      <c r="S41" s="5">
        <f t="shared" si="4"/>
        <v>947503.31311741751</v>
      </c>
      <c r="U41" s="9">
        <f t="shared" si="8"/>
        <v>1.1944170805166587</v>
      </c>
      <c r="V41" s="9">
        <f t="shared" si="5"/>
        <v>1.1090434040933501</v>
      </c>
    </row>
    <row r="42" spans="1:22" x14ac:dyDescent="0.2">
      <c r="A42" s="4">
        <v>50</v>
      </c>
      <c r="B42" s="4"/>
      <c r="C42" s="4"/>
      <c r="D42" s="4" t="s">
        <v>0</v>
      </c>
      <c r="E42" s="4" t="s">
        <v>0</v>
      </c>
      <c r="G42" s="5">
        <f>M41+O41</f>
        <v>16547.449956734199</v>
      </c>
      <c r="H42" s="5">
        <f t="shared" si="6"/>
        <v>1547057.3674971783</v>
      </c>
      <c r="I42" s="3">
        <f t="shared" si="1"/>
        <v>773528.68374858913</v>
      </c>
      <c r="J42" s="3">
        <f t="shared" si="2"/>
        <v>773528.68374858913</v>
      </c>
      <c r="K42" s="3">
        <f t="shared" si="3"/>
        <v>0.5</v>
      </c>
      <c r="L42" s="5">
        <f>L41+Q41 - M41-N41</f>
        <v>600393.21301957394</v>
      </c>
      <c r="M42" s="3"/>
      <c r="N42" s="3"/>
      <c r="O42" s="3"/>
      <c r="P42" s="5">
        <f>P41+N41-O41-Q41</f>
        <v>946664.15447760466</v>
      </c>
      <c r="Q42" s="5">
        <f>SUM(Q2:Q41)</f>
        <v>1105400.9376299023</v>
      </c>
      <c r="R42" s="5">
        <f>SUM(R2:R41)</f>
        <v>25190091.10721413</v>
      </c>
      <c r="S42" s="5">
        <f>SUM(S2:S41)</f>
        <v>42289971.54322771</v>
      </c>
      <c r="U42" s="9">
        <f>SUM(U2:U41)</f>
        <v>32.465407416723991</v>
      </c>
      <c r="V42" s="9">
        <f>SUM(V2:V41)</f>
        <v>28.018368874625036</v>
      </c>
    </row>
    <row r="45" spans="1:22" x14ac:dyDescent="0.2">
      <c r="R45" s="8">
        <f>(Q42 + L2)/H2</f>
        <v>0.65528789518959896</v>
      </c>
    </row>
    <row r="46" spans="1:22" x14ac:dyDescent="0.2">
      <c r="Q46" s="5" t="s">
        <v>20</v>
      </c>
      <c r="R46" s="7">
        <f>R42/F2</f>
        <v>14.477063854720765</v>
      </c>
    </row>
    <row r="47" spans="1:22" x14ac:dyDescent="0.2">
      <c r="Q47" s="5" t="s">
        <v>21</v>
      </c>
      <c r="R47" s="7">
        <f>S42/F2</f>
        <v>24.304581346682593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FBBC-F8BC-1B46-8109-FF3E809C1035}">
  <dimension ref="A1:Q47"/>
  <sheetViews>
    <sheetView tabSelected="1" topLeftCell="A16" workbookViewId="0">
      <selection activeCell="N47" sqref="N47"/>
    </sheetView>
  </sheetViews>
  <sheetFormatPr baseColWidth="10" defaultRowHeight="13" x14ac:dyDescent="0.15"/>
  <sheetData>
    <row r="1" spans="1:17" ht="14" x14ac:dyDescent="0.2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3" t="s">
        <v>6</v>
      </c>
      <c r="G1" s="5" t="s">
        <v>7</v>
      </c>
      <c r="H1" s="5" t="s">
        <v>9</v>
      </c>
      <c r="I1" s="5" t="s">
        <v>10</v>
      </c>
      <c r="J1" s="5" t="s">
        <v>11</v>
      </c>
      <c r="K1" s="5" t="s">
        <v>8</v>
      </c>
      <c r="L1" s="5" t="s">
        <v>12</v>
      </c>
      <c r="M1" s="5" t="s">
        <v>13</v>
      </c>
      <c r="N1" s="5" t="s">
        <v>14</v>
      </c>
      <c r="O1" s="5" t="s">
        <v>24</v>
      </c>
      <c r="P1" s="6" t="s">
        <v>22</v>
      </c>
      <c r="Q1" s="6" t="s">
        <v>23</v>
      </c>
    </row>
    <row r="2" spans="1:17" ht="14" x14ac:dyDescent="0.2">
      <c r="A2" s="3">
        <v>10</v>
      </c>
      <c r="B2" s="3">
        <f>9/5/100</f>
        <v>1.8000000000000002E-2</v>
      </c>
      <c r="C2" s="3">
        <f>3/5/100</f>
        <v>6.0000000000000001E-3</v>
      </c>
      <c r="D2" s="3">
        <v>3.6348000000000001E-4</v>
      </c>
      <c r="E2" s="3">
        <v>3.6348000000000001E-4</v>
      </c>
      <c r="F2" s="3">
        <v>1740000</v>
      </c>
      <c r="G2" s="5">
        <f>F2</f>
        <v>1740000</v>
      </c>
      <c r="H2" s="5">
        <f>G2*E2</f>
        <v>632.45519999999999</v>
      </c>
      <c r="I2" s="5">
        <f>G2*C2</f>
        <v>10440</v>
      </c>
      <c r="J2" s="5">
        <f>K2*D2</f>
        <v>0</v>
      </c>
      <c r="K2" s="5">
        <f>0</f>
        <v>0</v>
      </c>
      <c r="L2" s="5">
        <f>K2*B2</f>
        <v>0</v>
      </c>
      <c r="M2" s="5">
        <f>0.5*(G2+G3)</f>
        <v>1734463.7724000001</v>
      </c>
      <c r="N2" s="5">
        <f>0.5*(K2+K3)</f>
        <v>5220</v>
      </c>
      <c r="O2" s="5"/>
      <c r="P2" s="9">
        <f>(A2+0.5)*(M2/$M$42)</f>
        <v>0.32459188611956413</v>
      </c>
      <c r="Q2" s="9">
        <f>(A2+0.5)*(N2/$N$42)</f>
        <v>5.1368252553877511E-3</v>
      </c>
    </row>
    <row r="3" spans="1:17" ht="14" x14ac:dyDescent="0.2">
      <c r="A3" s="3">
        <v>11</v>
      </c>
      <c r="B3" s="3">
        <f>9/5/100</f>
        <v>1.8000000000000002E-2</v>
      </c>
      <c r="C3" s="3">
        <f t="shared" ref="C3:C11" si="0">3/5/100</f>
        <v>6.0000000000000001E-3</v>
      </c>
      <c r="D3" s="3">
        <v>3.5077000000000003E-4</v>
      </c>
      <c r="E3" s="3">
        <v>3.5077000000000003E-4</v>
      </c>
      <c r="F3" s="3"/>
      <c r="G3" s="5">
        <f>G2+L2 - H2-I2</f>
        <v>1728927.5448</v>
      </c>
      <c r="H3" s="5">
        <f>G3*E3</f>
        <v>606.45591488949606</v>
      </c>
      <c r="I3" s="5">
        <f>G3*C3</f>
        <v>10373.565268800001</v>
      </c>
      <c r="J3" s="5">
        <f>K3*D3</f>
        <v>3.6620388000000004</v>
      </c>
      <c r="K3" s="5">
        <f>K2+I2-J2-L2</f>
        <v>10440</v>
      </c>
      <c r="L3" s="5">
        <f>K3*B3</f>
        <v>187.92000000000002</v>
      </c>
      <c r="M3" s="5">
        <f>0.5*(G3+G4)</f>
        <v>1723531.4942081552</v>
      </c>
      <c r="N3" s="5">
        <f t="shared" ref="N3:N41" si="1">0.5*(K3+K4)</f>
        <v>15530.991615000001</v>
      </c>
      <c r="O3" s="5"/>
      <c r="P3" s="9">
        <f>(A3+0.5)*(M3/$M$42)</f>
        <v>0.35326465817924041</v>
      </c>
      <c r="Q3" s="9">
        <f>(A3+0.5)*(N3/$N$42)</f>
        <v>1.6739096599985317E-2</v>
      </c>
    </row>
    <row r="4" spans="1:17" ht="14" x14ac:dyDescent="0.2">
      <c r="A4" s="3">
        <v>12</v>
      </c>
      <c r="B4" s="3">
        <f>9/5/100</f>
        <v>1.8000000000000002E-2</v>
      </c>
      <c r="C4" s="3">
        <f t="shared" si="0"/>
        <v>6.0000000000000001E-3</v>
      </c>
      <c r="D4" s="3">
        <v>3.8324000000000002E-4</v>
      </c>
      <c r="E4" s="3">
        <v>3.8324000000000002E-4</v>
      </c>
      <c r="F4" s="3"/>
      <c r="G4" s="5">
        <f>G3+L3 - H3-I3</f>
        <v>1718135.4436163106</v>
      </c>
      <c r="H4" s="5">
        <f>G4*E4</f>
        <v>658.45822741151494</v>
      </c>
      <c r="I4" s="5">
        <f>G4*C4</f>
        <v>10308.812661697864</v>
      </c>
      <c r="J4" s="5">
        <f>K4*D4</f>
        <v>7.9031688530652016</v>
      </c>
      <c r="K4" s="5">
        <f>K3+I3-J3-L3</f>
        <v>20621.983230000002</v>
      </c>
      <c r="L4" s="5">
        <f>K4*B4</f>
        <v>371.19569814000005</v>
      </c>
      <c r="M4" s="5">
        <f t="shared" ref="M4:M41" si="2">0.5*(G4+G5)</f>
        <v>1712837.4060208257</v>
      </c>
      <c r="N4" s="5">
        <f t="shared" si="1"/>
        <v>25586.8401273524</v>
      </c>
      <c r="O4" s="5"/>
      <c r="P4" s="9">
        <f>(A4+0.5)*(M4/$M$42)</f>
        <v>0.38160080220776399</v>
      </c>
      <c r="Q4" s="9">
        <f>(A4+0.5)*(N4/$N$42)</f>
        <v>2.9975170263581593E-2</v>
      </c>
    </row>
    <row r="5" spans="1:17" ht="14" x14ac:dyDescent="0.2">
      <c r="A5" s="3">
        <v>13</v>
      </c>
      <c r="B5" s="3">
        <f>9/5/100</f>
        <v>1.8000000000000002E-2</v>
      </c>
      <c r="C5" s="3">
        <f t="shared" si="0"/>
        <v>6.0000000000000001E-3</v>
      </c>
      <c r="D5" s="3">
        <v>4.5705000000000002E-4</v>
      </c>
      <c r="E5" s="3">
        <v>4.5705000000000002E-4</v>
      </c>
      <c r="F5" s="3"/>
      <c r="G5" s="5">
        <f>G4+L4 - H4-I4</f>
        <v>1707539.3684253411</v>
      </c>
      <c r="H5" s="5">
        <f>G5*E5</f>
        <v>780.43086833880216</v>
      </c>
      <c r="I5" s="5">
        <f>G5*C5</f>
        <v>10245.236210552046</v>
      </c>
      <c r="J5" s="5">
        <f>K5*D5</f>
        <v>13.963653125141331</v>
      </c>
      <c r="K5" s="5">
        <f>K4+I4-J4-L4</f>
        <v>30551.697024704801</v>
      </c>
      <c r="L5" s="5">
        <f>K5*B5</f>
        <v>549.93054644468646</v>
      </c>
      <c r="M5" s="5">
        <f t="shared" si="2"/>
        <v>1702301.5001591179</v>
      </c>
      <c r="N5" s="5">
        <f t="shared" si="1"/>
        <v>35392.36803019591</v>
      </c>
      <c r="O5" s="5"/>
      <c r="P5" s="9">
        <f>(A5+0.5)*(M5/$M$42)</f>
        <v>0.40959380326405909</v>
      </c>
      <c r="Q5" s="9">
        <f>(A5+0.5)*(N5/$N$42)</f>
        <v>4.4779411316622754E-2</v>
      </c>
    </row>
    <row r="6" spans="1:17" ht="14" x14ac:dyDescent="0.2">
      <c r="A6" s="3">
        <v>14</v>
      </c>
      <c r="B6" s="3">
        <f>9/5/100</f>
        <v>1.8000000000000002E-2</v>
      </c>
      <c r="C6" s="3">
        <f t="shared" si="0"/>
        <v>6.0000000000000001E-3</v>
      </c>
      <c r="D6" s="3">
        <v>5.6696000000000003E-4</v>
      </c>
      <c r="E6" s="3">
        <v>5.6696000000000003E-4</v>
      </c>
      <c r="F6" s="3"/>
      <c r="G6" s="5">
        <f>G5+L5 - H5-I5</f>
        <v>1697063.6318928949</v>
      </c>
      <c r="H6" s="5">
        <f>G6*E6</f>
        <v>962.16719673799571</v>
      </c>
      <c r="I6" s="5">
        <f>G6*C6</f>
        <v>10182.381791357369</v>
      </c>
      <c r="J6" s="5">
        <f>K6*D6</f>
        <v>22.810523811673114</v>
      </c>
      <c r="K6" s="5">
        <f>K5+I5-J5-L5</f>
        <v>40233.039035687019</v>
      </c>
      <c r="L6" s="5">
        <f>K6*B6</f>
        <v>724.19470264236645</v>
      </c>
      <c r="M6" s="5">
        <f t="shared" si="2"/>
        <v>1691853.4547501681</v>
      </c>
      <c r="N6" s="5">
        <f t="shared" si="1"/>
        <v>44950.727318138684</v>
      </c>
      <c r="O6" s="5"/>
      <c r="P6" s="9">
        <f>(A6+0.5)*(M6/$M$42)</f>
        <v>0.43723394561925977</v>
      </c>
      <c r="Q6" s="9">
        <f>(A6+0.5)*(N6/$N$42)</f>
        <v>6.1085722575625112E-2</v>
      </c>
    </row>
    <row r="7" spans="1:17" ht="14" x14ac:dyDescent="0.2">
      <c r="A7" s="3">
        <v>15</v>
      </c>
      <c r="B7" s="3">
        <f>39/5/100</f>
        <v>7.8E-2</v>
      </c>
      <c r="C7" s="3">
        <f t="shared" si="0"/>
        <v>6.0000000000000001E-3</v>
      </c>
      <c r="D7" s="3">
        <v>6.9567000000000001E-4</v>
      </c>
      <c r="E7" s="3">
        <v>6.9567000000000001E-4</v>
      </c>
      <c r="F7" s="3"/>
      <c r="G7" s="5">
        <f>G6+L6 - H6-I6</f>
        <v>1686643.2776074416</v>
      </c>
      <c r="H7" s="5">
        <f>G7*E7</f>
        <v>1173.347128933169</v>
      </c>
      <c r="I7" s="5">
        <f>G7*C7</f>
        <v>10119.85966564465</v>
      </c>
      <c r="J7" s="5">
        <f>K7*D7</f>
        <v>34.552826680862694</v>
      </c>
      <c r="K7" s="5">
        <f>K6+I6-J6-L6</f>
        <v>49668.415600590357</v>
      </c>
      <c r="L7" s="5">
        <f>K7*B7</f>
        <v>3874.1364168460477</v>
      </c>
      <c r="M7" s="5">
        <f t="shared" si="2"/>
        <v>1682933.7424185758</v>
      </c>
      <c r="N7" s="5">
        <f t="shared" si="1"/>
        <v>52774.000811649224</v>
      </c>
      <c r="O7" s="5"/>
      <c r="P7" s="9">
        <f>(A7+0.5)*(M7/$M$42)</f>
        <v>0.4649238691605424</v>
      </c>
      <c r="Q7" s="9">
        <f>(A7+0.5)*(N7/$N$42)</f>
        <v>7.666315842101018E-2</v>
      </c>
    </row>
    <row r="8" spans="1:17" ht="14" x14ac:dyDescent="0.2">
      <c r="A8" s="3">
        <v>16</v>
      </c>
      <c r="B8" s="3">
        <f>39/5/100</f>
        <v>7.8E-2</v>
      </c>
      <c r="C8" s="3">
        <f t="shared" si="0"/>
        <v>6.0000000000000001E-3</v>
      </c>
      <c r="D8" s="3">
        <v>8.6507999999999995E-4</v>
      </c>
      <c r="E8" s="3">
        <v>8.6507999999999995E-4</v>
      </c>
      <c r="F8" s="3"/>
      <c r="G8" s="5">
        <f>G7+L7 - H7-I7</f>
        <v>1679224.20722971</v>
      </c>
      <c r="H8" s="5">
        <f>G8*E8</f>
        <v>1452.6632771902773</v>
      </c>
      <c r="I8" s="5">
        <f>G8*C8</f>
        <v>10075.34524337826</v>
      </c>
      <c r="J8" s="5">
        <f>K8*D8</f>
        <v>48.340312276524322</v>
      </c>
      <c r="K8" s="5">
        <f>K7+I7-J7-L7</f>
        <v>55879.586022708099</v>
      </c>
      <c r="L8" s="5">
        <f>K8*B8</f>
        <v>4358.6077097712314</v>
      </c>
      <c r="M8" s="5">
        <f t="shared" si="2"/>
        <v>1675639.5068243113</v>
      </c>
      <c r="N8" s="5">
        <f t="shared" si="1"/>
        <v>58713.784633373347</v>
      </c>
      <c r="O8" s="5"/>
      <c r="P8" s="9">
        <f>(A8+0.5)*(M8/$M$42)</f>
        <v>0.49277386087735531</v>
      </c>
      <c r="Q8" s="9">
        <f>(A8+0.5)*(N8/$N$42)</f>
        <v>9.0794388866590151E-2</v>
      </c>
    </row>
    <row r="9" spans="1:17" ht="14" x14ac:dyDescent="0.2">
      <c r="A9" s="3">
        <v>17</v>
      </c>
      <c r="B9" s="3">
        <f>39/5/100</f>
        <v>7.8E-2</v>
      </c>
      <c r="C9" s="3">
        <f t="shared" si="0"/>
        <v>6.0000000000000001E-3</v>
      </c>
      <c r="D9" s="3">
        <v>1.0244500000000001E-3</v>
      </c>
      <c r="E9" s="3">
        <v>1.0244500000000001E-3</v>
      </c>
      <c r="F9" s="3"/>
      <c r="G9" s="5">
        <f>G8+L8 - H8-I8</f>
        <v>1672054.8064189127</v>
      </c>
      <c r="H9" s="5">
        <f>G9*E9</f>
        <v>1712.9365464358552</v>
      </c>
      <c r="I9" s="5">
        <f>G9*C9</f>
        <v>10032.328838513477</v>
      </c>
      <c r="J9" s="5">
        <f>K9*D9</f>
        <v>63.052831434355355</v>
      </c>
      <c r="K9" s="5">
        <f>K8+I8-J8-L8</f>
        <v>61547.983244038602</v>
      </c>
      <c r="L9" s="5">
        <f>K9*B9</f>
        <v>4800.7426930350111</v>
      </c>
      <c r="M9" s="5">
        <f t="shared" si="2"/>
        <v>1668582.5450729555</v>
      </c>
      <c r="N9" s="5">
        <f t="shared" si="1"/>
        <v>64132.249901060655</v>
      </c>
      <c r="O9" s="5"/>
      <c r="P9" s="9">
        <f>(A9+0.5)*(M9/$M$42)</f>
        <v>0.52043784758327416</v>
      </c>
      <c r="Q9" s="9">
        <f>(A9+0.5)*(N9/$N$42)</f>
        <v>0.10518395944336111</v>
      </c>
    </row>
    <row r="10" spans="1:17" ht="14" x14ac:dyDescent="0.2">
      <c r="A10" s="3">
        <v>18</v>
      </c>
      <c r="B10" s="3">
        <f>39/5/100</f>
        <v>7.8E-2</v>
      </c>
      <c r="C10" s="3">
        <f t="shared" si="0"/>
        <v>6.0000000000000001E-3</v>
      </c>
      <c r="D10" s="3">
        <v>1.09701E-3</v>
      </c>
      <c r="E10" s="3">
        <v>1.09701E-3</v>
      </c>
      <c r="F10" s="3"/>
      <c r="G10" s="5">
        <f>G9+L9 - H9-I9</f>
        <v>1665110.2837269984</v>
      </c>
      <c r="H10" s="5">
        <f>G10*E10</f>
        <v>1826.6426323513545</v>
      </c>
      <c r="I10" s="5">
        <f>G10*C10</f>
        <v>9990.661702361991</v>
      </c>
      <c r="J10" s="5">
        <f>K10*D10</f>
        <v>73.188685829382322</v>
      </c>
      <c r="K10" s="5">
        <f>K9+I9-J9-L9</f>
        <v>66716.516558082716</v>
      </c>
      <c r="L10" s="5">
        <f>K10*B10</f>
        <v>5203.8882915304521</v>
      </c>
      <c r="M10" s="5">
        <f t="shared" si="2"/>
        <v>1661803.5757054072</v>
      </c>
      <c r="N10" s="5">
        <f t="shared" si="1"/>
        <v>69073.30892058379</v>
      </c>
      <c r="O10" s="5"/>
      <c r="P10" s="9">
        <f>(A10+0.5)*(M10/$M$42)</f>
        <v>0.54794194215416459</v>
      </c>
      <c r="Q10" s="9">
        <f>(A10+0.5)*(N10/$N$42)</f>
        <v>0.11976143182128106</v>
      </c>
    </row>
    <row r="11" spans="1:17" ht="14" x14ac:dyDescent="0.2">
      <c r="A11" s="3">
        <v>19</v>
      </c>
      <c r="B11" s="3">
        <f>39/5/100</f>
        <v>7.8E-2</v>
      </c>
      <c r="C11" s="3">
        <f t="shared" si="0"/>
        <v>6.0000000000000001E-3</v>
      </c>
      <c r="D11" s="3">
        <v>1.10246E-3</v>
      </c>
      <c r="E11" s="3">
        <v>1.10246E-3</v>
      </c>
      <c r="F11" s="3"/>
      <c r="G11" s="5">
        <f>G10+L10 - H10-I10</f>
        <v>1658496.8676838158</v>
      </c>
      <c r="H11" s="5">
        <f>G11*E11</f>
        <v>1828.4264567466996</v>
      </c>
      <c r="I11" s="5">
        <f>G11*C11</f>
        <v>9950.9812061028952</v>
      </c>
      <c r="J11" s="5">
        <f>K11*D11</f>
        <v>78.748829460549743</v>
      </c>
      <c r="K11" s="5">
        <f>K10+I10-J10-L10</f>
        <v>71430.101283084863</v>
      </c>
      <c r="L11" s="5">
        <f>K11*B11</f>
        <v>5571.547900080619</v>
      </c>
      <c r="M11" s="5">
        <f t="shared" si="2"/>
        <v>1655392.9378024312</v>
      </c>
      <c r="N11" s="5">
        <f t="shared" si="1"/>
        <v>73580.443521365727</v>
      </c>
      <c r="O11" s="5"/>
      <c r="P11" s="9">
        <f>(A11+0.5)*(M11/$M$42)</f>
        <v>0.57533240602394864</v>
      </c>
      <c r="Q11" s="9">
        <f>(A11+0.5)*(N11/$N$42)</f>
        <v>0.13447204290042106</v>
      </c>
    </row>
    <row r="12" spans="1:17" ht="14" x14ac:dyDescent="0.2">
      <c r="A12" s="3">
        <v>20</v>
      </c>
      <c r="B12" s="3">
        <f>20/5/100</f>
        <v>0.04</v>
      </c>
      <c r="C12" s="3">
        <f>5/5/100</f>
        <v>0.01</v>
      </c>
      <c r="D12" s="3">
        <v>7.527940000000001E-4</v>
      </c>
      <c r="E12" s="3">
        <v>2.1508400000000002E-3</v>
      </c>
      <c r="F12" s="3"/>
      <c r="G12" s="5">
        <f>G11+L11 - H11-I11</f>
        <v>1652289.0079210468</v>
      </c>
      <c r="H12" s="5">
        <f>G12*E12</f>
        <v>3553.8092897969045</v>
      </c>
      <c r="I12" s="5">
        <f>G12*C12</f>
        <v>16522.890079210469</v>
      </c>
      <c r="J12" s="5">
        <f>K12*D12</f>
        <v>57.009681135147403</v>
      </c>
      <c r="K12" s="5">
        <f>K11+I11-J11-L11</f>
        <v>75730.785759646591</v>
      </c>
      <c r="L12" s="5">
        <f>K12*B12</f>
        <v>3029.2314303858639</v>
      </c>
      <c r="M12" s="5">
        <f t="shared" si="2"/>
        <v>1643765.273951736</v>
      </c>
      <c r="N12" s="5">
        <f t="shared" si="1"/>
        <v>82449.110243491319</v>
      </c>
      <c r="O12" s="5"/>
      <c r="P12" s="9">
        <f>(A12+0.5)*(M12/$M$42)</f>
        <v>0.60058819229496563</v>
      </c>
      <c r="Q12" s="9">
        <f>(A12+0.5)*(N12/$N$42)</f>
        <v>0.15840716605640962</v>
      </c>
    </row>
    <row r="13" spans="1:17" ht="14" x14ac:dyDescent="0.2">
      <c r="A13" s="3">
        <v>21</v>
      </c>
      <c r="B13" s="3">
        <f>20/5/100</f>
        <v>0.04</v>
      </c>
      <c r="C13" s="3">
        <f>5/5/100</f>
        <v>0.01</v>
      </c>
      <c r="D13" s="3">
        <v>7.4297999999999986E-4</v>
      </c>
      <c r="E13" s="3">
        <v>2.1227999999999998E-3</v>
      </c>
      <c r="F13" s="3"/>
      <c r="G13" s="5">
        <f>G12+L12 - H12-I12</f>
        <v>1635241.5399824253</v>
      </c>
      <c r="H13" s="5">
        <f>G13*E13</f>
        <v>3471.2907410746921</v>
      </c>
      <c r="I13" s="5">
        <f>G13*C13</f>
        <v>16352.415399824253</v>
      </c>
      <c r="J13" s="5">
        <f>K13*D13</f>
        <v>66.249620653716121</v>
      </c>
      <c r="K13" s="5">
        <f>K12+I12-J12-L12</f>
        <v>89167.434727336047</v>
      </c>
      <c r="L13" s="5">
        <f>K13*B13</f>
        <v>3566.6973890934419</v>
      </c>
      <c r="M13" s="5">
        <f t="shared" si="2"/>
        <v>1627113.0356065226</v>
      </c>
      <c r="N13" s="5">
        <f t="shared" si="1"/>
        <v>95527.168922374593</v>
      </c>
      <c r="O13" s="5"/>
      <c r="P13" s="9">
        <f>(A13+0.5)*(M13/$M$42)</f>
        <v>0.62350409704894583</v>
      </c>
      <c r="Q13" s="9">
        <f>(A13+0.5)*(N13/$N$42)</f>
        <v>0.19248653601107704</v>
      </c>
    </row>
    <row r="14" spans="1:17" ht="14" x14ac:dyDescent="0.2">
      <c r="A14" s="3">
        <v>22</v>
      </c>
      <c r="B14" s="3">
        <f>20/5/100</f>
        <v>0.04</v>
      </c>
      <c r="C14" s="3">
        <f>5/5/100</f>
        <v>0.01</v>
      </c>
      <c r="D14" s="3">
        <v>7.6323800000000007E-4</v>
      </c>
      <c r="E14" s="3">
        <v>2.1806800000000004E-3</v>
      </c>
      <c r="F14" s="3"/>
      <c r="G14" s="5">
        <f>G13+L13 - H13-I13</f>
        <v>1618984.5312306199</v>
      </c>
      <c r="H14" s="5">
        <f>G14*E14</f>
        <v>3530.4871875639888</v>
      </c>
      <c r="I14" s="5">
        <f>G14*C14</f>
        <v>16189.845312306199</v>
      </c>
      <c r="J14" s="5">
        <f>K14*D14</f>
        <v>77.763956161528171</v>
      </c>
      <c r="K14" s="5">
        <f>K13+I13-J13-L13</f>
        <v>101886.90311741314</v>
      </c>
      <c r="L14" s="5">
        <f>K14*B14</f>
        <v>4075.4761246965254</v>
      </c>
      <c r="M14" s="5">
        <f t="shared" si="2"/>
        <v>1611162.103043033</v>
      </c>
      <c r="N14" s="5">
        <f t="shared" si="1"/>
        <v>107905.20573313721</v>
      </c>
      <c r="O14" s="5"/>
      <c r="P14" s="9">
        <f>(A14+0.5)*(M14/$M$42)</f>
        <v>0.6461076503375297</v>
      </c>
      <c r="Q14" s="9">
        <f>(A14+0.5)*(N14/$N$42)</f>
        <v>0.22754112725689257</v>
      </c>
    </row>
    <row r="15" spans="1:17" ht="14" x14ac:dyDescent="0.2">
      <c r="A15" s="3">
        <v>23</v>
      </c>
      <c r="B15" s="3">
        <f>20/5/100</f>
        <v>0.04</v>
      </c>
      <c r="C15" s="3">
        <f>5/5/100</f>
        <v>0.01</v>
      </c>
      <c r="D15" s="3">
        <v>7.7993300000000002E-4</v>
      </c>
      <c r="E15" s="3">
        <v>2.2283799999999999E-3</v>
      </c>
      <c r="F15" s="3"/>
      <c r="G15" s="5">
        <f>G14+L14 - H14-I14</f>
        <v>1603339.6748554462</v>
      </c>
      <c r="H15" s="5">
        <f>G15*E15</f>
        <v>3572.8500646543789</v>
      </c>
      <c r="I15" s="5">
        <f>G15*C15</f>
        <v>16033.396748554462</v>
      </c>
      <c r="J15" s="5">
        <f>K15*D15</f>
        <v>88.852703637052429</v>
      </c>
      <c r="K15" s="5">
        <f>K14+I14-J14-L14</f>
        <v>113923.50834886129</v>
      </c>
      <c r="L15" s="5">
        <f>K15*B15</f>
        <v>4556.9403339544515</v>
      </c>
      <c r="M15" s="5">
        <f t="shared" si="2"/>
        <v>1595815.0216158191</v>
      </c>
      <c r="N15" s="5">
        <f t="shared" si="1"/>
        <v>119617.31020434276</v>
      </c>
      <c r="O15" s="5"/>
      <c r="P15" s="9">
        <f>(A15+0.5)*(M15/$M$42)</f>
        <v>0.66839553230939786</v>
      </c>
      <c r="Q15" s="9">
        <f>(A15+0.5)*(N15/$N$42)</f>
        <v>0.26344920034522246</v>
      </c>
    </row>
    <row r="16" spans="1:17" ht="14" x14ac:dyDescent="0.2">
      <c r="A16" s="3">
        <f>A15+1</f>
        <v>24</v>
      </c>
      <c r="B16" s="3">
        <f>20/5/100</f>
        <v>0.04</v>
      </c>
      <c r="C16" s="3">
        <f>5/5/100</f>
        <v>0.01</v>
      </c>
      <c r="D16" s="3">
        <v>7.7431200000000009E-4</v>
      </c>
      <c r="E16" s="3">
        <v>2.2123200000000003E-3</v>
      </c>
      <c r="F16" s="3"/>
      <c r="G16" s="5">
        <f>G15+L15 - H15-I15</f>
        <v>1588290.3683761919</v>
      </c>
      <c r="H16" s="5">
        <f>G16*E16</f>
        <v>3513.8065477660175</v>
      </c>
      <c r="I16" s="5">
        <f>G16*C16</f>
        <v>15882.903683761921</v>
      </c>
      <c r="J16" s="5">
        <f>K16*D16</f>
        <v>97.029897801266642</v>
      </c>
      <c r="K16" s="5">
        <f>K15+I15-J15-L15</f>
        <v>125311.11205982424</v>
      </c>
      <c r="L16" s="5">
        <f>K16*B16</f>
        <v>5012.4444823929698</v>
      </c>
      <c r="M16" s="5">
        <f t="shared" si="2"/>
        <v>1581098.2355016244</v>
      </c>
      <c r="N16" s="5">
        <f t="shared" si="1"/>
        <v>130697.8267116081</v>
      </c>
      <c r="O16" s="5"/>
      <c r="P16" s="9">
        <f>(A16+0.5)*(M16/$M$42)</f>
        <v>0.69041157772190409</v>
      </c>
      <c r="Q16" s="9">
        <f>(A16+0.5)*(N16/$N$42)</f>
        <v>0.30010238055781369</v>
      </c>
    </row>
    <row r="17" spans="1:17" ht="14" x14ac:dyDescent="0.2">
      <c r="A17" s="3">
        <f t="shared" ref="A17:A41" si="3">A16+1</f>
        <v>25</v>
      </c>
      <c r="B17" s="3">
        <f>5.1/5/100</f>
        <v>1.0200000000000001E-2</v>
      </c>
      <c r="C17" s="3">
        <f>6.4/5/100</f>
        <v>1.2800000000000001E-2</v>
      </c>
      <c r="D17" s="3">
        <v>7.430920000000001E-4</v>
      </c>
      <c r="E17" s="3">
        <v>2.12312E-3</v>
      </c>
      <c r="F17" s="3"/>
      <c r="G17" s="5">
        <f>G16+L16 - H16-I16</f>
        <v>1573906.1026270569</v>
      </c>
      <c r="H17" s="5">
        <f>G17*E17</f>
        <v>3341.5915246095569</v>
      </c>
      <c r="I17" s="5">
        <f>G17*C17</f>
        <v>20145.99811362633</v>
      </c>
      <c r="J17" s="5">
        <f>K17*D17</f>
        <v>101.12333401080565</v>
      </c>
      <c r="K17" s="5">
        <f>K16+I16-J16-L16</f>
        <v>136084.54136339194</v>
      </c>
      <c r="L17" s="5">
        <f>K17*B17</f>
        <v>1388.0623219065978</v>
      </c>
      <c r="M17" s="5">
        <f t="shared" si="2"/>
        <v>1562856.3389688921</v>
      </c>
      <c r="N17" s="5">
        <f t="shared" si="1"/>
        <v>145412.9475922464</v>
      </c>
      <c r="O17" s="5"/>
      <c r="P17" s="9">
        <f>(A17+0.5)*(M17/$M$42)</f>
        <v>0.71030090211883468</v>
      </c>
      <c r="Q17" s="9">
        <f>(A17+0.5)*(N17/$N$42)</f>
        <v>0.34751875555795997</v>
      </c>
    </row>
    <row r="18" spans="1:17" ht="14" x14ac:dyDescent="0.2">
      <c r="A18" s="3">
        <f t="shared" si="3"/>
        <v>26</v>
      </c>
      <c r="B18" s="3">
        <f>5.1/5/100</f>
        <v>1.0200000000000001E-2</v>
      </c>
      <c r="C18" s="3">
        <f>6.4/5/100</f>
        <v>1.2800000000000001E-2</v>
      </c>
      <c r="D18" s="3">
        <v>6.9489000000000009E-4</v>
      </c>
      <c r="E18" s="3">
        <v>1.9854E-3</v>
      </c>
      <c r="F18" s="3"/>
      <c r="G18" s="5">
        <f>G17+L17 - H17-I17</f>
        <v>1551806.5753107276</v>
      </c>
      <c r="H18" s="5">
        <f>G18*E18</f>
        <v>3080.9567746219186</v>
      </c>
      <c r="I18" s="5">
        <f>G18*C18</f>
        <v>19863.124163977314</v>
      </c>
      <c r="J18" s="5">
        <f>K18*D18</f>
        <v>107.5282193567448</v>
      </c>
      <c r="K18" s="5">
        <f>K17+I17-J17-L17</f>
        <v>154741.35382110087</v>
      </c>
      <c r="L18" s="5">
        <f>K18*B18</f>
        <v>1578.361808975229</v>
      </c>
      <c r="M18" s="5">
        <f t="shared" si="2"/>
        <v>1541123.7157459157</v>
      </c>
      <c r="N18" s="5">
        <f t="shared" si="1"/>
        <v>163829.97088892353</v>
      </c>
      <c r="O18" s="5"/>
      <c r="P18" s="9">
        <f>(A18+0.5)*(M18/$M$42)</f>
        <v>0.72789126021255868</v>
      </c>
      <c r="Q18" s="9">
        <f>(A18+0.5)*(N18/$N$42)</f>
        <v>0.40688737820414261</v>
      </c>
    </row>
    <row r="19" spans="1:17" ht="14" x14ac:dyDescent="0.2">
      <c r="A19" s="3">
        <f t="shared" si="3"/>
        <v>27</v>
      </c>
      <c r="B19" s="3">
        <f>5.1/5/100</f>
        <v>1.0200000000000001E-2</v>
      </c>
      <c r="C19" s="3">
        <f>6.4/5/100</f>
        <v>1.2800000000000001E-2</v>
      </c>
      <c r="D19" s="3">
        <v>6.6157E-4</v>
      </c>
      <c r="E19" s="3">
        <v>1.8902000000000001E-3</v>
      </c>
      <c r="F19" s="3"/>
      <c r="G19" s="5">
        <f>G18+L18 - H18-I18</f>
        <v>1530440.8561811035</v>
      </c>
      <c r="H19" s="5">
        <f>G19*E19</f>
        <v>2892.8393063535218</v>
      </c>
      <c r="I19" s="5">
        <f>G19*C19</f>
        <v>19589.642959118126</v>
      </c>
      <c r="J19" s="5">
        <f>K19*D19</f>
        <v>114.39775023454457</v>
      </c>
      <c r="K19" s="5">
        <f>K18+I18-J18-L18</f>
        <v>172918.5879567462</v>
      </c>
      <c r="L19" s="5">
        <f>K19*B19</f>
        <v>1763.7695971588114</v>
      </c>
      <c r="M19" s="5">
        <f t="shared" si="2"/>
        <v>1520081.4998469469</v>
      </c>
      <c r="N19" s="5">
        <f t="shared" si="1"/>
        <v>181774.32576260855</v>
      </c>
      <c r="O19" s="5"/>
      <c r="P19" s="9">
        <f>(A19+0.5)*(M19/$M$42)</f>
        <v>0.74504532595581996</v>
      </c>
      <c r="Q19" s="9">
        <f>(A19+0.5)*(N19/$N$42)</f>
        <v>0.46848989331066082</v>
      </c>
    </row>
    <row r="20" spans="1:17" ht="14" x14ac:dyDescent="0.2">
      <c r="A20" s="3">
        <f t="shared" si="3"/>
        <v>28</v>
      </c>
      <c r="B20" s="3">
        <f>5.1/5/100</f>
        <v>1.0200000000000001E-2</v>
      </c>
      <c r="C20" s="3">
        <f>6.4/5/100</f>
        <v>1.2800000000000001E-2</v>
      </c>
      <c r="D20" s="3">
        <v>6.730079999999999E-4</v>
      </c>
      <c r="E20" s="3">
        <v>1.9228799999999999E-3</v>
      </c>
      <c r="F20" s="3"/>
      <c r="G20" s="5">
        <f>G19+L19 - H19-I19</f>
        <v>1509722.1435127906</v>
      </c>
      <c r="H20" s="5">
        <f>G20*E20</f>
        <v>2903.0145153178746</v>
      </c>
      <c r="I20" s="5">
        <f>G20*C20</f>
        <v>19324.44343696372</v>
      </c>
      <c r="J20" s="5">
        <f>K20*D20</f>
        <v>128.29555782208948</v>
      </c>
      <c r="K20" s="5">
        <f>K19+I19-J19-L19</f>
        <v>190630.06356847094</v>
      </c>
      <c r="L20" s="5">
        <f>K20*B20</f>
        <v>1944.4266483984038</v>
      </c>
      <c r="M20" s="5">
        <f t="shared" si="2"/>
        <v>1499580.6278608488</v>
      </c>
      <c r="N20" s="5">
        <f t="shared" si="1"/>
        <v>199255.92418384255</v>
      </c>
      <c r="O20" s="5"/>
      <c r="P20" s="9">
        <f>(A20+0.5)*(M20/$M$42)</f>
        <v>0.76172429695099697</v>
      </c>
      <c r="Q20" s="9">
        <f>(A20+0.5)*(N20/$N$42)</f>
        <v>0.53221987983116026</v>
      </c>
    </row>
    <row r="21" spans="1:17" ht="14" x14ac:dyDescent="0.2">
      <c r="A21" s="3">
        <f t="shared" si="3"/>
        <v>29</v>
      </c>
      <c r="B21" s="3">
        <f>5.1/5/100</f>
        <v>1.0200000000000001E-2</v>
      </c>
      <c r="C21" s="3">
        <f>6.4/5/100</f>
        <v>1.2800000000000001E-2</v>
      </c>
      <c r="D21" s="3">
        <v>7.1000999999999985E-4</v>
      </c>
      <c r="E21" s="3">
        <v>2.0285999999999998E-3</v>
      </c>
      <c r="F21" s="3"/>
      <c r="G21" s="5">
        <f>G20+L20 - H20-I20</f>
        <v>1489439.1122089073</v>
      </c>
      <c r="H21" s="5">
        <f>G21*E21</f>
        <v>3021.476183026989</v>
      </c>
      <c r="I21" s="5">
        <f>G21*C21</f>
        <v>19064.820636274013</v>
      </c>
      <c r="J21" s="5">
        <f>K21*D21</f>
        <v>147.59814602529002</v>
      </c>
      <c r="K21" s="5">
        <f>K20+I20-J20-L20</f>
        <v>207881.78479921416</v>
      </c>
      <c r="L21" s="5">
        <f>K21*B21</f>
        <v>2120.3942049519846</v>
      </c>
      <c r="M21" s="5">
        <f t="shared" si="2"/>
        <v>1479456.1609017327</v>
      </c>
      <c r="N21" s="5">
        <f t="shared" si="1"/>
        <v>216280.1989418625</v>
      </c>
      <c r="O21" s="5"/>
      <c r="P21" s="9">
        <f>(A21+0.5)*(M21/$M$42)</f>
        <v>0.77787039668709534</v>
      </c>
      <c r="Q21" s="9">
        <f>(A21+0.5)*(N21/$N$42)</f>
        <v>0.59796224869299353</v>
      </c>
    </row>
    <row r="22" spans="1:17" ht="14" x14ac:dyDescent="0.2">
      <c r="A22" s="3">
        <f t="shared" si="3"/>
        <v>30</v>
      </c>
      <c r="B22" s="3">
        <f>6/5/100</f>
        <v>1.2E-2</v>
      </c>
      <c r="C22" s="3">
        <f>10/5/100</f>
        <v>0.02</v>
      </c>
      <c r="D22" s="3">
        <v>7.7833700000000004E-4</v>
      </c>
      <c r="E22" s="3">
        <v>3.3357300000000003E-3</v>
      </c>
      <c r="F22" s="3"/>
      <c r="G22" s="5">
        <f>G21+L21 - H21-I21</f>
        <v>1469473.2095945582</v>
      </c>
      <c r="H22" s="5">
        <f>G22*E22</f>
        <v>4901.7658694408565</v>
      </c>
      <c r="I22" s="5">
        <f>G22*C22</f>
        <v>29389.464191891166</v>
      </c>
      <c r="J22" s="5">
        <f>K22*D22</f>
        <v>174.87567767235893</v>
      </c>
      <c r="K22" s="5">
        <f>K21+I21-J21-L21</f>
        <v>224678.61308451087</v>
      </c>
      <c r="L22" s="5">
        <f>K22*B22</f>
        <v>2696.1433570141303</v>
      </c>
      <c r="M22" s="5">
        <f t="shared" si="2"/>
        <v>1453675.6662423993</v>
      </c>
      <c r="N22" s="5">
        <f t="shared" si="1"/>
        <v>237937.83566311322</v>
      </c>
      <c r="O22" s="5"/>
      <c r="P22" s="9">
        <f>(A22+0.5)*(M22/$M$42)</f>
        <v>0.79022449427419617</v>
      </c>
      <c r="Q22" s="9">
        <f>(A22+0.5)*(N22/$N$42)</f>
        <v>0.68014003001497358</v>
      </c>
    </row>
    <row r="23" spans="1:17" ht="14" x14ac:dyDescent="0.2">
      <c r="A23" s="3">
        <f t="shared" si="3"/>
        <v>31</v>
      </c>
      <c r="B23" s="3">
        <f>6/5/100</f>
        <v>1.2E-2</v>
      </c>
      <c r="C23" s="3">
        <f>10/5/100</f>
        <v>0.02</v>
      </c>
      <c r="D23" s="3">
        <v>8.43234E-4</v>
      </c>
      <c r="E23" s="3">
        <v>3.61386E-3</v>
      </c>
      <c r="F23" s="3"/>
      <c r="G23" s="5">
        <f>G22+L22 - H22-I22</f>
        <v>1437878.1228902403</v>
      </c>
      <c r="H23" s="5">
        <f>G23*E23</f>
        <v>5196.2902331881241</v>
      </c>
      <c r="I23" s="5">
        <f>G23*C23</f>
        <v>28757.562457804805</v>
      </c>
      <c r="J23" s="5">
        <f>K23*D23</f>
        <v>211.81790020939476</v>
      </c>
      <c r="K23" s="5">
        <f>K22+I22-J22-L22</f>
        <v>251197.05824171554</v>
      </c>
      <c r="L23" s="5">
        <f>K23*B23</f>
        <v>3014.3646989005865</v>
      </c>
      <c r="M23" s="5">
        <f t="shared" si="2"/>
        <v>1422408.378894194</v>
      </c>
      <c r="N23" s="5">
        <f t="shared" si="1"/>
        <v>263962.74817106291</v>
      </c>
      <c r="O23" s="5"/>
      <c r="P23" s="9">
        <f>(A23+0.5)*(M23/$M$42)</f>
        <v>0.7985791791407808</v>
      </c>
      <c r="Q23" s="9">
        <f>(A23+0.5)*(N23/$N$42)</f>
        <v>0.77927040878544429</v>
      </c>
    </row>
    <row r="24" spans="1:17" ht="14" x14ac:dyDescent="0.2">
      <c r="A24" s="3">
        <f t="shared" si="3"/>
        <v>32</v>
      </c>
      <c r="B24" s="3">
        <f>6/5/100</f>
        <v>1.2E-2</v>
      </c>
      <c r="C24" s="3">
        <f>10/5/100</f>
        <v>0.02</v>
      </c>
      <c r="D24" s="3">
        <v>9.1219799999999992E-4</v>
      </c>
      <c r="E24" s="3">
        <v>3.9094200000000003E-3</v>
      </c>
      <c r="F24" s="3"/>
      <c r="G24" s="5">
        <f>G23+L23 - H23-I23</f>
        <v>1406938.634898148</v>
      </c>
      <c r="H24" s="5">
        <f>G24*E24</f>
        <v>5500.3140380435179</v>
      </c>
      <c r="I24" s="5">
        <f>G24*C24</f>
        <v>28138.772697962962</v>
      </c>
      <c r="J24" s="5">
        <f>K24*D24</f>
        <v>252.43112777831809</v>
      </c>
      <c r="K24" s="5">
        <f>K23+I23-J23-L23</f>
        <v>276728.43810041033</v>
      </c>
      <c r="L24" s="5">
        <f>K24*B24</f>
        <v>3320.7412572049243</v>
      </c>
      <c r="M24" s="5">
        <f t="shared" si="2"/>
        <v>1391779.462158747</v>
      </c>
      <c r="N24" s="5">
        <f t="shared" si="1"/>
        <v>289011.23825690022</v>
      </c>
      <c r="O24" s="5"/>
      <c r="P24" s="9">
        <f>(A24+0.5)*(M24/$M$42)</f>
        <v>0.80618908088523367</v>
      </c>
      <c r="Q24" s="9">
        <f>(A24+0.5)*(N24/$N$42)</f>
        <v>0.88030482398267251</v>
      </c>
    </row>
    <row r="25" spans="1:17" ht="14" x14ac:dyDescent="0.2">
      <c r="A25" s="3">
        <f t="shared" si="3"/>
        <v>33</v>
      </c>
      <c r="B25" s="3">
        <f>6/5/100</f>
        <v>1.2E-2</v>
      </c>
      <c r="C25" s="3">
        <f>10/5/100</f>
        <v>0.02</v>
      </c>
      <c r="D25" s="3">
        <v>9.5789399999999993E-4</v>
      </c>
      <c r="E25" s="3">
        <v>4.1052599999999995E-3</v>
      </c>
      <c r="F25" s="3"/>
      <c r="G25" s="5">
        <f>G24+L24 - H24-I24</f>
        <v>1376620.2894193463</v>
      </c>
      <c r="H25" s="5">
        <f>G25*E25</f>
        <v>5651.3842093416642</v>
      </c>
      <c r="I25" s="5">
        <f>G25*C25</f>
        <v>27532.405788386925</v>
      </c>
      <c r="J25" s="5">
        <f>K25*D25</f>
        <v>288.60775163195581</v>
      </c>
      <c r="K25" s="5">
        <f>K24+I24-J24-L24</f>
        <v>301294.03841339005</v>
      </c>
      <c r="L25" s="5">
        <f>K25*B25</f>
        <v>3615.5284609606806</v>
      </c>
      <c r="M25" s="5">
        <f t="shared" si="2"/>
        <v>1361836.1586509622</v>
      </c>
      <c r="N25" s="5">
        <f t="shared" si="1"/>
        <v>313108.17320128722</v>
      </c>
      <c r="O25" s="5"/>
      <c r="P25" s="9">
        <f>(A25+0.5)*(M25/$M$42)</f>
        <v>0.8131165400505902</v>
      </c>
      <c r="Q25" s="9">
        <f>(A25+0.5)*(N25/$N$42)</f>
        <v>0.98304681726420839</v>
      </c>
    </row>
    <row r="26" spans="1:17" ht="14" x14ac:dyDescent="0.2">
      <c r="A26" s="3">
        <f t="shared" si="3"/>
        <v>34</v>
      </c>
      <c r="B26" s="3">
        <f>6/5/100</f>
        <v>1.2E-2</v>
      </c>
      <c r="C26" s="3">
        <f>10/5/100</f>
        <v>0.02</v>
      </c>
      <c r="D26" s="3">
        <v>1.0175619999999999E-3</v>
      </c>
      <c r="E26" s="3">
        <v>4.3609799999999995E-3</v>
      </c>
      <c r="F26" s="3"/>
      <c r="G26" s="5">
        <f>G25+L25 - H25-I25</f>
        <v>1347052.0278825783</v>
      </c>
      <c r="H26" s="5">
        <f>G26*E26</f>
        <v>5874.4669525553654</v>
      </c>
      <c r="I26" s="5">
        <f>G26*C26</f>
        <v>26941.040557651566</v>
      </c>
      <c r="J26" s="5">
        <f>K26*D26</f>
        <v>330.62859356209043</v>
      </c>
      <c r="K26" s="5">
        <f>K25+I25-J25-L25</f>
        <v>324922.3079891844</v>
      </c>
      <c r="L26" s="5">
        <f>K26*B26</f>
        <v>3899.0676958702129</v>
      </c>
      <c r="M26" s="5">
        <f t="shared" si="2"/>
        <v>1332593.80797541</v>
      </c>
      <c r="N26" s="5">
        <f t="shared" si="1"/>
        <v>336277.98012329399</v>
      </c>
      <c r="O26" s="5"/>
      <c r="P26" s="9">
        <f>(A26+0.5)*(M26/$M$42)</f>
        <v>0.81940764815989653</v>
      </c>
      <c r="Q26" s="9">
        <f>(A26+0.5)*(N26/$N$42)</f>
        <v>1.0873078293909875</v>
      </c>
    </row>
    <row r="27" spans="1:17" ht="14" x14ac:dyDescent="0.2">
      <c r="A27" s="3">
        <f t="shared" si="3"/>
        <v>35</v>
      </c>
      <c r="B27" s="3">
        <f>5.4/5/100</f>
        <v>1.0800000000000001E-2</v>
      </c>
      <c r="C27" s="3">
        <f>9.8/5/100</f>
        <v>1.9600000000000003E-2</v>
      </c>
      <c r="D27" s="3">
        <v>1.0632230000000001E-3</v>
      </c>
      <c r="E27" s="3">
        <v>4.5566700000000005E-3</v>
      </c>
      <c r="F27" s="3"/>
      <c r="G27" s="5">
        <f>G26+L26 - H26-I26</f>
        <v>1318135.5880682417</v>
      </c>
      <c r="H27" s="5">
        <f>G27*E27</f>
        <v>6006.3088900829152</v>
      </c>
      <c r="I27" s="5">
        <f>G27*C27</f>
        <v>25835.457526137543</v>
      </c>
      <c r="J27" s="5">
        <f>K27*D27</f>
        <v>369.61209465407347</v>
      </c>
      <c r="K27" s="5">
        <f>K26+I26-J26-L26</f>
        <v>347633.65225740359</v>
      </c>
      <c r="L27" s="5">
        <f>K27*B27</f>
        <v>3754.4434443799591</v>
      </c>
      <c r="M27" s="5">
        <f t="shared" si="2"/>
        <v>1304091.9265823215</v>
      </c>
      <c r="N27" s="5">
        <f t="shared" si="1"/>
        <v>358489.35325095535</v>
      </c>
      <c r="O27" s="5"/>
      <c r="P27" s="9">
        <f>(A27+0.5)*(M27/$M$42)</f>
        <v>0.82512488750401913</v>
      </c>
      <c r="Q27" s="9">
        <f>(A27+0.5)*(N27/$N$42)</f>
        <v>1.1927230305899117</v>
      </c>
    </row>
    <row r="28" spans="1:17" ht="14" x14ac:dyDescent="0.2">
      <c r="A28" s="3">
        <f t="shared" si="3"/>
        <v>36</v>
      </c>
      <c r="B28" s="3">
        <f>5.4/5/100</f>
        <v>1.0800000000000001E-2</v>
      </c>
      <c r="C28" s="3">
        <f>9.8/5/100</f>
        <v>1.9600000000000003E-2</v>
      </c>
      <c r="D28" s="3">
        <v>1.1168850000000002E-3</v>
      </c>
      <c r="E28" s="3">
        <v>4.7866499999999999E-3</v>
      </c>
      <c r="F28" s="3"/>
      <c r="G28" s="5">
        <f>G27+L27 - H27-I27</f>
        <v>1290048.2650964013</v>
      </c>
      <c r="H28" s="5">
        <f>G28*E28</f>
        <v>6175.0095281236891</v>
      </c>
      <c r="I28" s="5">
        <f>G28*C28</f>
        <v>25284.945995889469</v>
      </c>
      <c r="J28" s="5">
        <f>K28*D28</f>
        <v>412.51595090987638</v>
      </c>
      <c r="K28" s="5">
        <f>K27+I27-J27-L27</f>
        <v>369345.0542445071</v>
      </c>
      <c r="L28" s="5">
        <f>K28*B28</f>
        <v>3988.926585840677</v>
      </c>
      <c r="M28" s="5">
        <f t="shared" si="2"/>
        <v>1276312.7506273151</v>
      </c>
      <c r="N28" s="5">
        <f t="shared" si="1"/>
        <v>379786.80597407656</v>
      </c>
      <c r="O28" s="5"/>
      <c r="P28" s="9">
        <f>(A28+0.5)*(M28/$M$42)</f>
        <v>0.83029629430235707</v>
      </c>
      <c r="Q28" s="9">
        <f>(A28+0.5)*(N28/$N$42)</f>
        <v>1.2991752173975546</v>
      </c>
    </row>
    <row r="29" spans="1:17" ht="14" x14ac:dyDescent="0.2">
      <c r="A29" s="3">
        <f t="shared" si="3"/>
        <v>37</v>
      </c>
      <c r="B29" s="3">
        <f>5.4/5/100</f>
        <v>1.0800000000000001E-2</v>
      </c>
      <c r="C29" s="3">
        <f>9.8/5/100</f>
        <v>1.9600000000000003E-2</v>
      </c>
      <c r="D29" s="3">
        <v>1.204854E-3</v>
      </c>
      <c r="E29" s="3">
        <v>5.1636599999999996E-3</v>
      </c>
      <c r="F29" s="3"/>
      <c r="G29" s="5">
        <f>G28+L28 - H28-I28</f>
        <v>1262577.2361582289</v>
      </c>
      <c r="H29" s="5">
        <f>G29*E29</f>
        <v>6519.5195712608001</v>
      </c>
      <c r="I29" s="5">
        <f>G29*C29</f>
        <v>24746.513828701292</v>
      </c>
      <c r="J29" s="5">
        <f>K29*D29</f>
        <v>470.16843866346869</v>
      </c>
      <c r="K29" s="5">
        <f>K28+I28-J28-L28</f>
        <v>390228.55770364602</v>
      </c>
      <c r="L29" s="5">
        <f>K29*B29</f>
        <v>4214.468423199377</v>
      </c>
      <c r="M29" s="5">
        <f t="shared" si="2"/>
        <v>1249051.4536698475</v>
      </c>
      <c r="N29" s="5">
        <f t="shared" si="1"/>
        <v>400259.49618706526</v>
      </c>
      <c r="O29" s="5"/>
      <c r="P29" s="9">
        <f>(A29+0.5)*(M29/$M$42)</f>
        <v>0.83482361205519862</v>
      </c>
      <c r="Q29" s="9">
        <f>(A29+0.5)*(N29/$N$42)</f>
        <v>1.4067207777247497</v>
      </c>
    </row>
    <row r="30" spans="1:17" ht="14" x14ac:dyDescent="0.2">
      <c r="A30" s="3">
        <f t="shared" si="3"/>
        <v>38</v>
      </c>
      <c r="B30" s="3">
        <f>5.4/5/100</f>
        <v>1.0800000000000001E-2</v>
      </c>
      <c r="C30" s="3">
        <f>9.8/5/100</f>
        <v>1.9600000000000003E-2</v>
      </c>
      <c r="D30" s="3">
        <v>1.3423969999999999E-3</v>
      </c>
      <c r="E30" s="3">
        <v>5.7531300000000004E-3</v>
      </c>
      <c r="F30" s="3"/>
      <c r="G30" s="5">
        <f>G29+L29 - H29-I29</f>
        <v>1235525.6711814662</v>
      </c>
      <c r="H30" s="5">
        <f>G30*E30</f>
        <v>7108.1398046442291</v>
      </c>
      <c r="I30" s="5">
        <f>G30*C30</f>
        <v>24216.30315515674</v>
      </c>
      <c r="J30" s="5">
        <f>K30*D30</f>
        <v>550.7726486303543</v>
      </c>
      <c r="K30" s="5">
        <f>K29+I29-J29-L29</f>
        <v>410290.43467048445</v>
      </c>
      <c r="L30" s="5">
        <f>K30*B30</f>
        <v>4431.1366944412321</v>
      </c>
      <c r="M30" s="5">
        <f t="shared" si="2"/>
        <v>1222079.0180487863</v>
      </c>
      <c r="N30" s="5">
        <f t="shared" si="1"/>
        <v>419907.63157652703</v>
      </c>
      <c r="O30" s="5"/>
      <c r="P30" s="9">
        <f>(A30+0.5)*(M30/$M$42)</f>
        <v>0.83857738194474685</v>
      </c>
      <c r="Q30" s="9">
        <f>(A30+0.5)*(N30/$N$42)</f>
        <v>1.5151285692807122</v>
      </c>
    </row>
    <row r="31" spans="1:17" ht="14" x14ac:dyDescent="0.2">
      <c r="A31" s="3">
        <f t="shared" si="3"/>
        <v>39</v>
      </c>
      <c r="B31" s="3">
        <f>5.4/5/100</f>
        <v>1.0800000000000001E-2</v>
      </c>
      <c r="C31" s="3">
        <f>9.8/5/100</f>
        <v>1.9600000000000003E-2</v>
      </c>
      <c r="D31" s="3">
        <v>1.5155489999999999E-3</v>
      </c>
      <c r="E31" s="3">
        <v>6.4952099999999995E-3</v>
      </c>
      <c r="F31" s="3"/>
      <c r="G31" s="5">
        <f>G30+L30 - H30-I30</f>
        <v>1208632.3649161065</v>
      </c>
      <c r="H31" s="5">
        <f>G31*E31</f>
        <v>7850.3210229267434</v>
      </c>
      <c r="I31" s="5">
        <f>G31*C31</f>
        <v>23689.194352355691</v>
      </c>
      <c r="J31" s="5">
        <f>K31*D31</f>
        <v>650.9659242819298</v>
      </c>
      <c r="K31" s="5">
        <f>K30+I30-J30-L30</f>
        <v>429524.82848256954</v>
      </c>
      <c r="L31" s="5">
        <f>K31*B31</f>
        <v>4638.8681476117517</v>
      </c>
      <c r="M31" s="5">
        <f t="shared" si="2"/>
        <v>1195182.0413022712</v>
      </c>
      <c r="N31" s="5">
        <f t="shared" si="1"/>
        <v>438724.50862280058</v>
      </c>
      <c r="O31" s="5"/>
      <c r="P31" s="9">
        <f>(A31+0.5)*(M31/$M$42)</f>
        <v>0.84142281123062823</v>
      </c>
      <c r="Q31" s="9">
        <f>(A31+0.5)*(N31/$N$42)</f>
        <v>1.6241419426021115</v>
      </c>
    </row>
    <row r="32" spans="1:17" ht="14" x14ac:dyDescent="0.2">
      <c r="A32" s="3">
        <f t="shared" si="3"/>
        <v>40</v>
      </c>
      <c r="B32" s="3">
        <f>5/5/100</f>
        <v>0.01</v>
      </c>
      <c r="C32" s="3">
        <f>11/5/100</f>
        <v>2.2000000000000002E-2</v>
      </c>
      <c r="D32" s="3">
        <v>1.7003840000000001E-3</v>
      </c>
      <c r="E32" s="3">
        <v>7.2873600000000014E-3</v>
      </c>
      <c r="F32" s="3"/>
      <c r="G32" s="5">
        <f>G31+L31 - H31-I31</f>
        <v>1181731.7176884357</v>
      </c>
      <c r="H32" s="5">
        <f>G32*E32</f>
        <v>8611.7044502139997</v>
      </c>
      <c r="I32" s="5">
        <f>G32*C32</f>
        <v>25998.097789145588</v>
      </c>
      <c r="J32" s="5">
        <f>K32*D32</f>
        <v>761.64312378563875</v>
      </c>
      <c r="K32" s="5">
        <f>K31+I31-J31-L31</f>
        <v>447924.18876303156</v>
      </c>
      <c r="L32" s="5">
        <f>K32*B32</f>
        <v>4479.2418876303154</v>
      </c>
      <c r="M32" s="5">
        <f t="shared" si="2"/>
        <v>1166666.437512571</v>
      </c>
      <c r="N32" s="5">
        <f t="shared" si="1"/>
        <v>458302.79515189643</v>
      </c>
      <c r="O32" s="5"/>
      <c r="P32" s="9">
        <f>(A32+0.5)*(M32/$M$42)</f>
        <v>0.84214108353303718</v>
      </c>
      <c r="Q32" s="9">
        <f>(A32+0.5)*(N32/$N$42)</f>
        <v>1.7395724429195027</v>
      </c>
    </row>
    <row r="33" spans="1:17" ht="14" x14ac:dyDescent="0.2">
      <c r="A33" s="3">
        <f t="shared" si="3"/>
        <v>41</v>
      </c>
      <c r="B33" s="3">
        <f t="shared" ref="B33:B41" si="4">5/5/100</f>
        <v>0.01</v>
      </c>
      <c r="C33" s="3">
        <f>11/5/100</f>
        <v>2.2000000000000002E-2</v>
      </c>
      <c r="D33" s="3">
        <v>1.9192039999999999E-3</v>
      </c>
      <c r="E33" s="3">
        <v>8.2251600000000005E-3</v>
      </c>
      <c r="F33" s="3"/>
      <c r="G33" s="5">
        <f>G32+L32 - H32-I32</f>
        <v>1151601.1573367065</v>
      </c>
      <c r="H33" s="5">
        <f>G33*E33</f>
        <v>9472.1037752795855</v>
      </c>
      <c r="I33" s="5">
        <f>G33*C33</f>
        <v>25335.225461407546</v>
      </c>
      <c r="J33" s="5">
        <f>K33*D33</f>
        <v>899.49522056263504</v>
      </c>
      <c r="K33" s="5">
        <f>K32+I32-J32-L32</f>
        <v>468681.40154076123</v>
      </c>
      <c r="L33" s="5">
        <f>K33*B33</f>
        <v>4686.8140154076127</v>
      </c>
      <c r="M33" s="5">
        <f t="shared" si="2"/>
        <v>1136540.8997260667</v>
      </c>
      <c r="N33" s="5">
        <f t="shared" si="1"/>
        <v>478555.85965347989</v>
      </c>
      <c r="O33" s="5"/>
      <c r="P33" s="9">
        <f>(A33+0.5)*(M33/$M$42)</f>
        <v>0.84065208190546947</v>
      </c>
      <c r="Q33" s="9">
        <f>(A33+0.5)*(N33/$N$42)</f>
        <v>1.8612972044926903</v>
      </c>
    </row>
    <row r="34" spans="1:17" ht="14" x14ac:dyDescent="0.2">
      <c r="A34" s="3">
        <f t="shared" si="3"/>
        <v>42</v>
      </c>
      <c r="B34" s="3">
        <f t="shared" si="4"/>
        <v>0.01</v>
      </c>
      <c r="C34" s="3">
        <f>11/5/100</f>
        <v>2.2000000000000002E-2</v>
      </c>
      <c r="D34" s="3">
        <v>2.1910419999999998E-3</v>
      </c>
      <c r="E34" s="3">
        <v>9.3901799999999997E-3</v>
      </c>
      <c r="F34" s="3"/>
      <c r="G34" s="5">
        <f>G33+L33 - H33-I33</f>
        <v>1121480.6421154269</v>
      </c>
      <c r="H34" s="5">
        <f>G34*E34</f>
        <v>10530.90509597944</v>
      </c>
      <c r="I34" s="5">
        <f>G34*C34</f>
        <v>24672.574126539395</v>
      </c>
      <c r="J34" s="5">
        <f>K34*D34</f>
        <v>1070.171340299087</v>
      </c>
      <c r="K34" s="5">
        <f>K33+I33-J33-L33</f>
        <v>488430.31776619854</v>
      </c>
      <c r="L34" s="5">
        <f>K34*B34</f>
        <v>4884.3031776619855</v>
      </c>
      <c r="M34" s="5">
        <f t="shared" si="2"/>
        <v>1106321.0540929986</v>
      </c>
      <c r="N34" s="5">
        <f t="shared" si="1"/>
        <v>497789.36757048772</v>
      </c>
      <c r="O34" s="5"/>
      <c r="P34" s="9">
        <f>(A34+0.5)*(M34/$M$42)</f>
        <v>0.83801778316763398</v>
      </c>
      <c r="Q34" s="9">
        <f>(A34+0.5)*(N34/$N$42)</f>
        <v>1.9827572029918272</v>
      </c>
    </row>
    <row r="35" spans="1:17" ht="14" x14ac:dyDescent="0.2">
      <c r="A35" s="3">
        <f t="shared" si="3"/>
        <v>43</v>
      </c>
      <c r="B35" s="3">
        <f t="shared" si="4"/>
        <v>0.01</v>
      </c>
      <c r="C35" s="3">
        <f>11/5/100</f>
        <v>2.2000000000000002E-2</v>
      </c>
      <c r="D35" s="3">
        <v>2.3947280000000005E-3</v>
      </c>
      <c r="E35" s="3">
        <v>1.0263120000000001E-2</v>
      </c>
      <c r="F35" s="3"/>
      <c r="G35" s="5">
        <f>G34+L34 - H34-I34</f>
        <v>1091161.4660705703</v>
      </c>
      <c r="H35" s="5">
        <f>G35*E35</f>
        <v>11198.721065658192</v>
      </c>
      <c r="I35" s="5">
        <f>G35*C35</f>
        <v>24005.552253552549</v>
      </c>
      <c r="J35" s="5">
        <f>K35*D35</f>
        <v>1214.4825152430651</v>
      </c>
      <c r="K35" s="5">
        <f>K34+I34-J34-L34</f>
        <v>507148.41737477691</v>
      </c>
      <c r="L35" s="5">
        <f>K35*B35</f>
        <v>5071.4841737477691</v>
      </c>
      <c r="M35" s="5">
        <f t="shared" si="2"/>
        <v>1076095.0714978389</v>
      </c>
      <c r="N35" s="5">
        <f t="shared" si="1"/>
        <v>516008.21015705774</v>
      </c>
      <c r="O35" s="5"/>
      <c r="P35" s="9">
        <f>(A35+0.5)*(M35/$M$42)</f>
        <v>0.83430150404235426</v>
      </c>
      <c r="Q35" s="9">
        <f>(A35+0.5)*(N35/$N$42)</f>
        <v>2.1036857189858766</v>
      </c>
    </row>
    <row r="36" spans="1:17" ht="14" x14ac:dyDescent="0.2">
      <c r="A36" s="3">
        <f t="shared" si="3"/>
        <v>44</v>
      </c>
      <c r="B36" s="3">
        <f t="shared" si="4"/>
        <v>0.01</v>
      </c>
      <c r="C36" s="3">
        <f>11/5/100</f>
        <v>2.2000000000000002E-2</v>
      </c>
      <c r="D36" s="3">
        <v>2.6527829999999997E-3</v>
      </c>
      <c r="E36" s="3">
        <v>1.1369069999999998E-2</v>
      </c>
      <c r="F36" s="3"/>
      <c r="G36" s="5">
        <f>G35+L35 - H35-I35</f>
        <v>1061028.6769251074</v>
      </c>
      <c r="H36" s="5">
        <f>G36*E36</f>
        <v>12062.909299968929</v>
      </c>
      <c r="I36" s="5">
        <f>G36*C36</f>
        <v>23342.630892352365</v>
      </c>
      <c r="J36" s="5">
        <f>K36*D36</f>
        <v>1392.3609154414273</v>
      </c>
      <c r="K36" s="5">
        <f>K35+I35-J35-L35</f>
        <v>524868.00293933856</v>
      </c>
      <c r="L36" s="5">
        <f>K36*B36</f>
        <v>5248.6800293933857</v>
      </c>
      <c r="M36" s="5">
        <f t="shared" si="2"/>
        <v>1045950.2468436435</v>
      </c>
      <c r="N36" s="5">
        <f t="shared" si="1"/>
        <v>533218.79791309731</v>
      </c>
      <c r="O36" s="5"/>
      <c r="P36" s="9">
        <f>(A36+0.5)*(M36/$M$42)</f>
        <v>0.82957215239957283</v>
      </c>
      <c r="Q36" s="9">
        <f>(A36+0.5)*(N36/$N$42)</f>
        <v>2.2238242028033857</v>
      </c>
    </row>
    <row r="37" spans="1:17" ht="14" x14ac:dyDescent="0.2">
      <c r="A37" s="3">
        <f t="shared" si="3"/>
        <v>45</v>
      </c>
      <c r="B37" s="3">
        <f t="shared" si="4"/>
        <v>0.01</v>
      </c>
      <c r="C37" s="3">
        <f>9.9/5/100</f>
        <v>1.9799999999999998E-2</v>
      </c>
      <c r="D37" s="3">
        <v>2.990225E-3</v>
      </c>
      <c r="E37" s="3">
        <v>1.2815249999999999E-2</v>
      </c>
      <c r="F37" s="3"/>
      <c r="G37" s="5">
        <f>G36+L36 - H36-I36</f>
        <v>1030871.8167621795</v>
      </c>
      <c r="H37" s="5">
        <f>G37*E37</f>
        <v>13210.880049761519</v>
      </c>
      <c r="I37" s="5">
        <f>G37*C37</f>
        <v>20411.261971891152</v>
      </c>
      <c r="J37" s="5">
        <f>K37*D37</f>
        <v>1619.4149358900991</v>
      </c>
      <c r="K37" s="5">
        <f>K36+I36-J36-L36</f>
        <v>541569.59288685606</v>
      </c>
      <c r="L37" s="5">
        <f>K37*B37</f>
        <v>5415.6959288685603</v>
      </c>
      <c r="M37" s="5">
        <f t="shared" si="2"/>
        <v>1016768.5937157874</v>
      </c>
      <c r="N37" s="5">
        <f t="shared" si="1"/>
        <v>548257.66844042228</v>
      </c>
      <c r="O37" s="5"/>
      <c r="P37" s="9">
        <f>(A37+0.5)*(M37/$M$42)</f>
        <v>0.82454933734759217</v>
      </c>
      <c r="Q37" s="9">
        <f>(A37+0.5)*(N37/$N$42)</f>
        <v>2.3379278346208139</v>
      </c>
    </row>
    <row r="38" spans="1:17" ht="14" x14ac:dyDescent="0.2">
      <c r="A38" s="3">
        <f t="shared" si="3"/>
        <v>46</v>
      </c>
      <c r="B38" s="3">
        <f t="shared" si="4"/>
        <v>0.01</v>
      </c>
      <c r="C38" s="3">
        <f>9.9/5/100</f>
        <v>1.9799999999999998E-2</v>
      </c>
      <c r="D38" s="3">
        <v>3.3155570000000002E-3</v>
      </c>
      <c r="E38" s="3">
        <v>1.4209530000000001E-2</v>
      </c>
      <c r="F38" s="3"/>
      <c r="G38" s="5">
        <f>G37+L37 - H37-I37</f>
        <v>1002665.3706693954</v>
      </c>
      <c r="H38" s="5">
        <f>G38*E38</f>
        <v>14247.403664487896</v>
      </c>
      <c r="I38" s="5">
        <f>G38*C38</f>
        <v>19852.774339254029</v>
      </c>
      <c r="J38" s="5">
        <f>K38*D38</f>
        <v>1839.9542461194767</v>
      </c>
      <c r="K38" s="5">
        <f>K37+I37-J37-L37</f>
        <v>554945.74399398849</v>
      </c>
      <c r="L38" s="5">
        <f>K38*B38</f>
        <v>5549.4574399398853</v>
      </c>
      <c r="M38" s="5">
        <f t="shared" si="2"/>
        <v>988390.01038749446</v>
      </c>
      <c r="N38" s="5">
        <f t="shared" si="1"/>
        <v>561177.42532058584</v>
      </c>
      <c r="O38" s="5"/>
      <c r="P38" s="9">
        <f>(A38+0.5)*(M38/$M$42)</f>
        <v>0.81915187084297636</v>
      </c>
      <c r="Q38" s="9">
        <f>(A38+0.5)*(N38/$N$42)</f>
        <v>2.4456152573986869</v>
      </c>
    </row>
    <row r="39" spans="1:17" ht="14" x14ac:dyDescent="0.2">
      <c r="A39" s="3">
        <f t="shared" si="3"/>
        <v>47</v>
      </c>
      <c r="B39" s="3">
        <f t="shared" si="4"/>
        <v>0.01</v>
      </c>
      <c r="C39" s="3">
        <f>9.9/5/100</f>
        <v>1.9799999999999998E-2</v>
      </c>
      <c r="D39" s="3">
        <v>3.6968190000000001E-3</v>
      </c>
      <c r="E39" s="3">
        <v>1.5843509999999998E-2</v>
      </c>
      <c r="F39" s="3"/>
      <c r="G39" s="5">
        <f>G38+L38 - H38-I38</f>
        <v>974114.65010559338</v>
      </c>
      <c r="H39" s="5">
        <f>G39*E39</f>
        <v>15433.395200094468</v>
      </c>
      <c r="I39" s="5">
        <f>G39*C39</f>
        <v>19287.470072090746</v>
      </c>
      <c r="J39" s="5">
        <f>K39*D39</f>
        <v>2097.608766226333</v>
      </c>
      <c r="K39" s="5">
        <f>K38+I38-J38-L38</f>
        <v>567409.10664718319</v>
      </c>
      <c r="L39" s="5">
        <f>K39*B39</f>
        <v>5674.0910664718322</v>
      </c>
      <c r="M39" s="5">
        <f t="shared" si="2"/>
        <v>959591.26300273673</v>
      </c>
      <c r="N39" s="5">
        <f t="shared" si="1"/>
        <v>573166.99176687945</v>
      </c>
      <c r="O39" s="5"/>
      <c r="P39" s="9">
        <f>(A39+0.5)*(M39/$M$42)</f>
        <v>0.81238710631359434</v>
      </c>
      <c r="Q39" s="9">
        <f>(A39+0.5)*(N39/$N$42)</f>
        <v>2.5515834199230003</v>
      </c>
    </row>
    <row r="40" spans="1:17" ht="14" x14ac:dyDescent="0.2">
      <c r="A40" s="3">
        <f t="shared" si="3"/>
        <v>48</v>
      </c>
      <c r="B40" s="3">
        <f t="shared" si="4"/>
        <v>0.01</v>
      </c>
      <c r="C40" s="3">
        <f>9.9/5/100</f>
        <v>1.9799999999999998E-2</v>
      </c>
      <c r="D40" s="3">
        <v>4.1698789999999996E-3</v>
      </c>
      <c r="E40" s="3">
        <v>1.787091E-2</v>
      </c>
      <c r="F40" s="3"/>
      <c r="G40" s="5">
        <f>G39+L39 - H39-I39</f>
        <v>945067.87589988008</v>
      </c>
      <c r="H40" s="5">
        <f>G40*E40</f>
        <v>16889.222954097928</v>
      </c>
      <c r="I40" s="5">
        <f>G40*C40</f>
        <v>18712.343942817624</v>
      </c>
      <c r="J40" s="5">
        <f>K40*D40</f>
        <v>2414.0466867069172</v>
      </c>
      <c r="K40" s="5">
        <f>K39+I39-J39-L39</f>
        <v>578924.87688657572</v>
      </c>
      <c r="L40" s="5">
        <f>K40*B40</f>
        <v>5789.2487688657575</v>
      </c>
      <c r="M40" s="5">
        <f t="shared" si="2"/>
        <v>930161.71683585516</v>
      </c>
      <c r="N40" s="5">
        <f t="shared" si="1"/>
        <v>584179.40113019827</v>
      </c>
      <c r="O40" s="5"/>
      <c r="P40" s="9">
        <f>(A40+0.5)*(M40/$M$42)</f>
        <v>0.80405050099309117</v>
      </c>
      <c r="Q40" s="9">
        <f>(A40+0.5)*(N40/$N$42)</f>
        <v>2.6553573037409302</v>
      </c>
    </row>
    <row r="41" spans="1:17" ht="14" x14ac:dyDescent="0.2">
      <c r="A41" s="3">
        <f t="shared" si="3"/>
        <v>49</v>
      </c>
      <c r="B41" s="3">
        <f t="shared" si="4"/>
        <v>0.01</v>
      </c>
      <c r="C41" s="3">
        <f>9.9/5/100</f>
        <v>1.9799999999999998E-2</v>
      </c>
      <c r="D41" s="3">
        <v>4.6155129999999999E-3</v>
      </c>
      <c r="E41" s="3">
        <v>1.978077E-2</v>
      </c>
      <c r="F41" s="3"/>
      <c r="G41" s="5">
        <f>G40+L40 - H40-I40</f>
        <v>915255.55777183024</v>
      </c>
      <c r="H41" s="5">
        <f>G41*E41</f>
        <v>18104.459679506286</v>
      </c>
      <c r="I41" s="5">
        <f>G41*C41</f>
        <v>18122.060043882237</v>
      </c>
      <c r="J41" s="5">
        <f>K41*D41</f>
        <v>2720.5399452038992</v>
      </c>
      <c r="K41" s="5">
        <f>K40+I40-J40-L40</f>
        <v>589433.9253738207</v>
      </c>
      <c r="L41" s="5">
        <f>K41*B41</f>
        <v>5894.3392537382069</v>
      </c>
      <c r="M41" s="5">
        <f t="shared" si="2"/>
        <v>900089.46753700508</v>
      </c>
      <c r="N41" s="5">
        <f t="shared" si="1"/>
        <v>594187.51579629071</v>
      </c>
      <c r="O41" s="5"/>
      <c r="P41" s="9">
        <f>(A41+0.5)*(M41/$M$42)</f>
        <v>0.79409782398934148</v>
      </c>
      <c r="Q41" s="9">
        <f>(A41+0.5)*(N41/$N$42)</f>
        <v>2.7565362736751591</v>
      </c>
    </row>
    <row r="42" spans="1:17" ht="14" x14ac:dyDescent="0.2">
      <c r="A42" s="4">
        <v>50</v>
      </c>
      <c r="B42" s="4"/>
      <c r="C42" s="4"/>
      <c r="D42" s="4" t="s">
        <v>0</v>
      </c>
      <c r="E42" s="4" t="s">
        <v>0</v>
      </c>
      <c r="F42" s="3"/>
      <c r="G42" s="5">
        <f>G41+L41 - H41-I41</f>
        <v>884923.37730217993</v>
      </c>
      <c r="H42" s="3"/>
      <c r="I42" s="3"/>
      <c r="J42" s="3"/>
      <c r="K42" s="5">
        <f>K41+I41-J41-L41</f>
        <v>598941.10621876083</v>
      </c>
      <c r="L42" s="3"/>
      <c r="M42" s="5">
        <f>SUM(M2:M41)</f>
        <v>56106977.373709276</v>
      </c>
      <c r="N42" s="5">
        <f>SUM(N2:N41)</f>
        <v>10670014.507990634</v>
      </c>
      <c r="O42" s="5"/>
      <c r="P42" s="9">
        <f>SUM(P2:P41)</f>
        <v>27.89621742690953</v>
      </c>
      <c r="Q42" s="9">
        <f>SUM(Q2:Q41)</f>
        <v>38.28577208187339</v>
      </c>
    </row>
    <row r="46" spans="1:17" ht="14" x14ac:dyDescent="0.2">
      <c r="M46" s="5" t="s">
        <v>20</v>
      </c>
      <c r="N46" s="7">
        <f>M42/F2</f>
        <v>32.245389295235213</v>
      </c>
    </row>
    <row r="47" spans="1:17" ht="14" x14ac:dyDescent="0.2">
      <c r="M47" s="5" t="s">
        <v>21</v>
      </c>
      <c r="N47" s="7">
        <f>N42/F2</f>
        <v>6.1321922459716287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0FEC-A22B-974D-A0B4-8C49D050E8E0}">
  <dimension ref="A1:Q47"/>
  <sheetViews>
    <sheetView topLeftCell="A10" workbookViewId="0">
      <selection activeCell="N48" sqref="N48"/>
    </sheetView>
  </sheetViews>
  <sheetFormatPr baseColWidth="10" defaultRowHeight="13" x14ac:dyDescent="0.15"/>
  <sheetData>
    <row r="1" spans="1:17" ht="14" x14ac:dyDescent="0.2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3" t="s">
        <v>6</v>
      </c>
      <c r="G1" s="5" t="s">
        <v>7</v>
      </c>
      <c r="H1" s="5" t="s">
        <v>9</v>
      </c>
      <c r="I1" s="5" t="s">
        <v>10</v>
      </c>
      <c r="J1" s="5" t="s">
        <v>11</v>
      </c>
      <c r="K1" s="5" t="s">
        <v>8</v>
      </c>
      <c r="L1" s="5" t="s">
        <v>12</v>
      </c>
      <c r="M1" s="5" t="s">
        <v>13</v>
      </c>
      <c r="N1" s="5" t="s">
        <v>14</v>
      </c>
      <c r="O1" s="5" t="s">
        <v>24</v>
      </c>
      <c r="P1" s="6" t="s">
        <v>22</v>
      </c>
      <c r="Q1" s="6" t="s">
        <v>23</v>
      </c>
    </row>
    <row r="2" spans="1:17" ht="14" x14ac:dyDescent="0.2">
      <c r="A2" s="3">
        <v>10</v>
      </c>
      <c r="B2" s="3">
        <f>9/5/100</f>
        <v>1.8000000000000002E-2</v>
      </c>
      <c r="C2" s="3">
        <f>3/5/100</f>
        <v>6.0000000000000001E-3</v>
      </c>
      <c r="D2" s="3">
        <v>3.6348000000000001E-4</v>
      </c>
      <c r="E2" s="3">
        <v>3.6348000000000001E-4</v>
      </c>
      <c r="F2" s="3">
        <v>1740000</v>
      </c>
      <c r="G2" s="5">
        <f>0</f>
        <v>0</v>
      </c>
      <c r="H2" s="5">
        <f>G2*E2</f>
        <v>0</v>
      </c>
      <c r="I2" s="5">
        <f>G2*C2</f>
        <v>0</v>
      </c>
      <c r="J2" s="5">
        <f>K2*D2</f>
        <v>632.45519999999999</v>
      </c>
      <c r="K2" s="5">
        <f>F2</f>
        <v>1740000</v>
      </c>
      <c r="L2" s="5">
        <f>K2*B2</f>
        <v>31320.000000000004</v>
      </c>
      <c r="M2" s="5">
        <f>0.5*(G2+G3)</f>
        <v>15660.000000000002</v>
      </c>
      <c r="N2" s="5">
        <f>0.5*(K2+K3)</f>
        <v>1724023.7724000001</v>
      </c>
      <c r="O2" s="5"/>
      <c r="P2" s="9">
        <f>(A2+0.5)*(M2/$M$42)</f>
        <v>6.6952685856968425E-3</v>
      </c>
      <c r="Q2" s="9">
        <f>(A2+0.5)*(N2/$N$42)</f>
        <v>0.42161716341615013</v>
      </c>
    </row>
    <row r="3" spans="1:17" ht="14" x14ac:dyDescent="0.2">
      <c r="A3" s="3">
        <v>11</v>
      </c>
      <c r="B3" s="3">
        <f>9/5/100</f>
        <v>1.8000000000000002E-2</v>
      </c>
      <c r="C3" s="3">
        <f t="shared" ref="C3:C11" si="0">3/5/100</f>
        <v>6.0000000000000001E-3</v>
      </c>
      <c r="D3" s="3">
        <v>3.5077000000000003E-4</v>
      </c>
      <c r="E3" s="3">
        <v>3.5077000000000003E-4</v>
      </c>
      <c r="F3" s="3"/>
      <c r="G3" s="5">
        <f>G2+L2 - H2-I2</f>
        <v>31320.000000000004</v>
      </c>
      <c r="H3" s="5">
        <f>G3*E3</f>
        <v>10.986116400000002</v>
      </c>
      <c r="I3" s="5">
        <f>G3*C3</f>
        <v>187.92000000000002</v>
      </c>
      <c r="J3" s="5">
        <f>K3*D3</f>
        <v>599.13183728949605</v>
      </c>
      <c r="K3" s="5">
        <f>K2+I2-J2-L2</f>
        <v>1708047.5448</v>
      </c>
      <c r="L3" s="5">
        <f>K3*B3</f>
        <v>30744.855806400003</v>
      </c>
      <c r="M3" s="5">
        <f>0.5*(G3+G4)</f>
        <v>46592.974845000004</v>
      </c>
      <c r="N3" s="5">
        <f t="shared" ref="N3:N41" si="1">0.5*(K3+K4)</f>
        <v>1692469.5109781553</v>
      </c>
      <c r="O3" s="5"/>
      <c r="P3" s="9">
        <f>(A3+0.5)*(M3/$M$42)</f>
        <v>2.1817512188346131E-2</v>
      </c>
      <c r="Q3" s="9">
        <f>(A3+0.5)*(N3/$N$42)</f>
        <v>0.45331952724957558</v>
      </c>
    </row>
    <row r="4" spans="1:17" ht="14" x14ac:dyDescent="0.2">
      <c r="A4" s="3">
        <v>12</v>
      </c>
      <c r="B4" s="3">
        <f>9/5/100</f>
        <v>1.8000000000000002E-2</v>
      </c>
      <c r="C4" s="3">
        <f t="shared" si="0"/>
        <v>6.0000000000000001E-3</v>
      </c>
      <c r="D4" s="3">
        <v>3.8324000000000002E-4</v>
      </c>
      <c r="E4" s="3">
        <v>3.8324000000000002E-4</v>
      </c>
      <c r="F4" s="3"/>
      <c r="G4" s="5">
        <f>G3+L3 - H3-I3</f>
        <v>61865.949690000009</v>
      </c>
      <c r="H4" s="5">
        <f>G4*E4</f>
        <v>23.709506559195606</v>
      </c>
      <c r="I4" s="5">
        <f>G4*C4</f>
        <v>371.19569814000005</v>
      </c>
      <c r="J4" s="5">
        <f>K4*D4</f>
        <v>642.65188970538441</v>
      </c>
      <c r="K4" s="5">
        <f>K3+I3-J3-L3</f>
        <v>1676891.4771563103</v>
      </c>
      <c r="L4" s="5">
        <f>K4*B4</f>
        <v>30184.046588813591</v>
      </c>
      <c r="M4" s="5">
        <f t="shared" ref="M4:M41" si="2">0.5*(G4+G5)</f>
        <v>76760.520382057206</v>
      </c>
      <c r="N4" s="5">
        <f t="shared" si="1"/>
        <v>1661663.7257661209</v>
      </c>
      <c r="O4" s="5"/>
      <c r="P4" s="9">
        <f>(A4+0.5)*(M4/$M$42)</f>
        <v>3.9069231643840061E-2</v>
      </c>
      <c r="Q4" s="9">
        <f>(A4+0.5)*(N4/$N$42)</f>
        <v>0.4837699468953483</v>
      </c>
    </row>
    <row r="5" spans="1:17" ht="14" x14ac:dyDescent="0.2">
      <c r="A5" s="3">
        <v>13</v>
      </c>
      <c r="B5" s="3">
        <f>9/5/100</f>
        <v>1.8000000000000002E-2</v>
      </c>
      <c r="C5" s="3">
        <f t="shared" si="0"/>
        <v>6.0000000000000001E-3</v>
      </c>
      <c r="D5" s="3">
        <v>4.5705000000000002E-4</v>
      </c>
      <c r="E5" s="3">
        <v>4.5705000000000002E-4</v>
      </c>
      <c r="F5" s="3"/>
      <c r="G5" s="5">
        <f>G4+L4 - H4-I4</f>
        <v>91655.091074114403</v>
      </c>
      <c r="H5" s="5">
        <f>G5*E5</f>
        <v>41.890959375423989</v>
      </c>
      <c r="I5" s="5">
        <f>G5*C5</f>
        <v>549.93054644468646</v>
      </c>
      <c r="J5" s="5">
        <f>K5*D5</f>
        <v>752.5035620885194</v>
      </c>
      <c r="K5" s="5">
        <f>K4+I4-J4-L4</f>
        <v>1646435.9743759313</v>
      </c>
      <c r="L5" s="5">
        <f>K5*B5</f>
        <v>29635.847538766768</v>
      </c>
      <c r="M5" s="5">
        <f t="shared" si="2"/>
        <v>106177.10409058773</v>
      </c>
      <c r="N5" s="5">
        <f t="shared" si="1"/>
        <v>1631516.764098726</v>
      </c>
      <c r="O5" s="5"/>
      <c r="P5" s="9">
        <f>(A5+0.5)*(M5/$M$42)</f>
        <v>5.8364879272411782E-2</v>
      </c>
      <c r="Q5" s="9">
        <f>(A5+0.5)*(N5/$N$42)</f>
        <v>0.5129925311452832</v>
      </c>
    </row>
    <row r="6" spans="1:17" ht="14" x14ac:dyDescent="0.2">
      <c r="A6" s="3">
        <v>14</v>
      </c>
      <c r="B6" s="3">
        <f>9/5/100</f>
        <v>1.8000000000000002E-2</v>
      </c>
      <c r="C6" s="3">
        <f t="shared" si="0"/>
        <v>6.0000000000000001E-3</v>
      </c>
      <c r="D6" s="3">
        <v>5.6696000000000003E-4</v>
      </c>
      <c r="E6" s="3">
        <v>5.6696000000000003E-4</v>
      </c>
      <c r="F6" s="3"/>
      <c r="G6" s="5">
        <f>G5+L5 - H5-I5</f>
        <v>120699.11710706107</v>
      </c>
      <c r="H6" s="5">
        <f>G6*E6</f>
        <v>68.43157143501935</v>
      </c>
      <c r="I6" s="5">
        <f>G6*C6</f>
        <v>724.19470264236645</v>
      </c>
      <c r="J6" s="5">
        <f>K6*D6</f>
        <v>916.54614911464944</v>
      </c>
      <c r="K6" s="5">
        <f>K5+I5-J5-L5</f>
        <v>1616597.5538215206</v>
      </c>
      <c r="L6" s="5">
        <f>K6*B6</f>
        <v>29098.755968787376</v>
      </c>
      <c r="M6" s="5">
        <f t="shared" si="2"/>
        <v>134852.18195441607</v>
      </c>
      <c r="N6" s="5">
        <f t="shared" si="1"/>
        <v>1601952.0001138907</v>
      </c>
      <c r="O6" s="5"/>
      <c r="P6" s="9">
        <f>(A6+0.5)*(M6/$M$42)</f>
        <v>7.9618304898772155E-2</v>
      </c>
      <c r="Q6" s="9">
        <f>(A6+0.5)*(N6/$N$42)</f>
        <v>0.54100743581759048</v>
      </c>
    </row>
    <row r="7" spans="1:17" ht="14" x14ac:dyDescent="0.2">
      <c r="A7" s="3">
        <v>15</v>
      </c>
      <c r="B7" s="3">
        <f>39/5/100</f>
        <v>7.8E-2</v>
      </c>
      <c r="C7" s="3">
        <f t="shared" si="0"/>
        <v>6.0000000000000001E-3</v>
      </c>
      <c r="D7" s="3">
        <v>6.9567000000000001E-4</v>
      </c>
      <c r="E7" s="3">
        <v>6.9567000000000001E-4</v>
      </c>
      <c r="F7" s="3"/>
      <c r="G7" s="5">
        <f>G6+L6 - H6-I6</f>
        <v>149005.24680177108</v>
      </c>
      <c r="H7" s="5">
        <f>G7*E7</f>
        <v>103.65848004258808</v>
      </c>
      <c r="I7" s="5">
        <f>G7*C7</f>
        <v>894.03148081062648</v>
      </c>
      <c r="J7" s="5">
        <f>K7*D7</f>
        <v>1104.2414755714435</v>
      </c>
      <c r="K7" s="5">
        <f>K6+I6-J6-L6</f>
        <v>1587306.4464062608</v>
      </c>
      <c r="L7" s="5">
        <f>K7*B7</f>
        <v>123809.90281968834</v>
      </c>
      <c r="M7" s="5">
        <f t="shared" si="2"/>
        <v>210411.35323118867</v>
      </c>
      <c r="N7" s="5">
        <f t="shared" si="1"/>
        <v>1525296.3899990362</v>
      </c>
      <c r="O7" s="5"/>
      <c r="P7" s="9">
        <f>(A7+0.5)*(M7/$M$42)</f>
        <v>0.13279686256840267</v>
      </c>
      <c r="Q7" s="9">
        <f>(A7+0.5)*(N7/$N$42)</f>
        <v>0.55064496640505267</v>
      </c>
    </row>
    <row r="8" spans="1:17" ht="14" x14ac:dyDescent="0.2">
      <c r="A8" s="3">
        <v>16</v>
      </c>
      <c r="B8" s="3">
        <f>39/5/100</f>
        <v>7.8E-2</v>
      </c>
      <c r="C8" s="3">
        <f t="shared" si="0"/>
        <v>6.0000000000000001E-3</v>
      </c>
      <c r="D8" s="3">
        <v>8.6507999999999995E-4</v>
      </c>
      <c r="E8" s="3">
        <v>8.6507999999999995E-4</v>
      </c>
      <c r="F8" s="3"/>
      <c r="G8" s="5">
        <f>G7+L7 - H7-I7</f>
        <v>271817.45966060623</v>
      </c>
      <c r="H8" s="5">
        <f>G8*E8</f>
        <v>235.14384800319723</v>
      </c>
      <c r="I8" s="5">
        <f>G8*C8</f>
        <v>1630.9047579636374</v>
      </c>
      <c r="J8" s="5">
        <f>K8*D8</f>
        <v>1265.8597414636042</v>
      </c>
      <c r="K8" s="5">
        <f>K7+I7-J7-L7</f>
        <v>1463286.3335918116</v>
      </c>
      <c r="L8" s="5">
        <f>K8*B8</f>
        <v>114136.3340201613</v>
      </c>
      <c r="M8" s="5">
        <f t="shared" si="2"/>
        <v>327952.60236770345</v>
      </c>
      <c r="N8" s="5">
        <f t="shared" si="1"/>
        <v>1406400.6890899809</v>
      </c>
      <c r="O8" s="5"/>
      <c r="P8" s="9">
        <f>(A8+0.5)*(M8/$M$42)</f>
        <v>0.22033423023654566</v>
      </c>
      <c r="Q8" s="9">
        <f>(A8+0.5)*(N8/$N$42)</f>
        <v>0.54047890465711068</v>
      </c>
    </row>
    <row r="9" spans="1:17" ht="14" x14ac:dyDescent="0.2">
      <c r="A9" s="3">
        <v>17</v>
      </c>
      <c r="B9" s="3">
        <f>39/5/100</f>
        <v>7.8E-2</v>
      </c>
      <c r="C9" s="3">
        <f t="shared" si="0"/>
        <v>6.0000000000000001E-3</v>
      </c>
      <c r="D9" s="3">
        <v>1.0244500000000001E-3</v>
      </c>
      <c r="E9" s="3">
        <v>1.0244500000000001E-3</v>
      </c>
      <c r="F9" s="3"/>
      <c r="G9" s="5">
        <f>G8+L8 - H8-I8</f>
        <v>384087.74507480074</v>
      </c>
      <c r="H9" s="5">
        <f>G9*E9</f>
        <v>393.47869044187968</v>
      </c>
      <c r="I9" s="5">
        <f>G9*C9</f>
        <v>2304.5264704488045</v>
      </c>
      <c r="J9" s="5">
        <f>K9*D9</f>
        <v>1382.5106874283308</v>
      </c>
      <c r="K9" s="5">
        <f>K8+I8-J8-L8</f>
        <v>1349515.0445881505</v>
      </c>
      <c r="L9" s="5">
        <f>K9*B9</f>
        <v>105262.17347787574</v>
      </c>
      <c r="M9" s="5">
        <f t="shared" si="2"/>
        <v>435369.82923329325</v>
      </c>
      <c r="N9" s="5">
        <f t="shared" si="1"/>
        <v>1297344.9657407228</v>
      </c>
      <c r="O9" s="5"/>
      <c r="P9" s="9">
        <f>(A9+0.5)*(M9/$M$42)</f>
        <v>0.31022966590313611</v>
      </c>
      <c r="Q9" s="9">
        <f>(A9+0.5)*(N9/$N$42)</f>
        <v>0.52878515287367078</v>
      </c>
    </row>
    <row r="10" spans="1:17" ht="14" x14ac:dyDescent="0.2">
      <c r="A10" s="3">
        <v>18</v>
      </c>
      <c r="B10" s="3">
        <f>39/5/100</f>
        <v>7.8E-2</v>
      </c>
      <c r="C10" s="3">
        <f t="shared" si="0"/>
        <v>6.0000000000000001E-3</v>
      </c>
      <c r="D10" s="3">
        <v>1.09701E-3</v>
      </c>
      <c r="E10" s="3">
        <v>1.09701E-3</v>
      </c>
      <c r="F10" s="3"/>
      <c r="G10" s="5">
        <f>G9+L9 - H9-I9</f>
        <v>486651.91339178575</v>
      </c>
      <c r="H10" s="5">
        <f>G10*E10</f>
        <v>533.86201550992291</v>
      </c>
      <c r="I10" s="5">
        <f>G10*C10</f>
        <v>2919.9114803507146</v>
      </c>
      <c r="J10" s="5">
        <f>K10*D10</f>
        <v>1365.9693026708139</v>
      </c>
      <c r="K10" s="5">
        <f>K9+I9-J9-L9</f>
        <v>1245174.8868932952</v>
      </c>
      <c r="L10" s="5">
        <f>K10*B10</f>
        <v>97123.641177677026</v>
      </c>
      <c r="M10" s="5">
        <f t="shared" si="2"/>
        <v>533486.84723269392</v>
      </c>
      <c r="N10" s="5">
        <f t="shared" si="1"/>
        <v>1197390.0373932966</v>
      </c>
      <c r="O10" s="5"/>
      <c r="P10" s="9">
        <f>(A10+0.5)*(M10/$M$42)</f>
        <v>0.40186704366265796</v>
      </c>
      <c r="Q10" s="9">
        <f>(A10+0.5)*(N10/$N$42)</f>
        <v>0.51593275619761092</v>
      </c>
    </row>
    <row r="11" spans="1:17" ht="14" x14ac:dyDescent="0.2">
      <c r="A11" s="3">
        <v>19</v>
      </c>
      <c r="B11" s="3">
        <f>39/5/100</f>
        <v>7.8E-2</v>
      </c>
      <c r="C11" s="3">
        <f t="shared" si="0"/>
        <v>6.0000000000000001E-3</v>
      </c>
      <c r="D11" s="3">
        <v>1.10246E-3</v>
      </c>
      <c r="E11" s="3">
        <v>1.10246E-3</v>
      </c>
      <c r="F11" s="3"/>
      <c r="G11" s="5">
        <f>G10+L10 - H10-I10</f>
        <v>580321.78107360203</v>
      </c>
      <c r="H11" s="5">
        <f>G11*E11</f>
        <v>639.7815507624033</v>
      </c>
      <c r="I11" s="5">
        <f>G11*C11</f>
        <v>3481.9306864416121</v>
      </c>
      <c r="J11" s="5">
        <f>K11*D11</f>
        <v>1267.3937354448453</v>
      </c>
      <c r="K11" s="5">
        <f>K10+I10-J10-L10</f>
        <v>1149605.187893298</v>
      </c>
      <c r="L11" s="5">
        <f>K11*B11</f>
        <v>89669.20465567724</v>
      </c>
      <c r="M11" s="5">
        <f t="shared" si="2"/>
        <v>623095.52728283871</v>
      </c>
      <c r="N11" s="5">
        <f t="shared" si="1"/>
        <v>1105877.8540409578</v>
      </c>
      <c r="O11" s="5"/>
      <c r="P11" s="9">
        <f>(A11+0.5)*(M11/$M$42)</f>
        <v>0.49473905150670483</v>
      </c>
      <c r="Q11" s="9">
        <f>(A11+0.5)*(N11/$N$42)</f>
        <v>0.50225874308096907</v>
      </c>
    </row>
    <row r="12" spans="1:17" ht="14" x14ac:dyDescent="0.2">
      <c r="A12" s="3">
        <v>20</v>
      </c>
      <c r="B12" s="3">
        <f>20/5/100</f>
        <v>0.04</v>
      </c>
      <c r="C12" s="3">
        <f>5/5/100</f>
        <v>0.01</v>
      </c>
      <c r="D12" s="3">
        <v>7.527940000000001E-4</v>
      </c>
      <c r="E12" s="3">
        <v>2.1508400000000002E-3</v>
      </c>
      <c r="F12" s="3"/>
      <c r="G12" s="5">
        <f>G11+L11 - H11-I11</f>
        <v>665869.27349207527</v>
      </c>
      <c r="H12" s="5">
        <f>G12*E12</f>
        <v>1432.1782681976954</v>
      </c>
      <c r="I12" s="5">
        <f>G12*C12</f>
        <v>6658.6927349207526</v>
      </c>
      <c r="J12" s="5">
        <f>K12*D12</f>
        <v>799.58053869487026</v>
      </c>
      <c r="K12" s="5">
        <f>K11+I11-J11-L11</f>
        <v>1062150.5201886175</v>
      </c>
      <c r="L12" s="5">
        <f>K12*B12</f>
        <v>42486.020807544701</v>
      </c>
      <c r="M12" s="5">
        <f t="shared" si="2"/>
        <v>683066.84839428845</v>
      </c>
      <c r="N12" s="5">
        <f t="shared" si="1"/>
        <v>1043837.065882958</v>
      </c>
      <c r="O12" s="5"/>
      <c r="P12" s="9">
        <f>(A12+0.5)*(M12/$M$42)</f>
        <v>0.57016954476492809</v>
      </c>
      <c r="Q12" s="9">
        <f>(A12+0.5)*(N12/$N$42)</f>
        <v>0.4983934296228954</v>
      </c>
    </row>
    <row r="13" spans="1:17" ht="14" x14ac:dyDescent="0.2">
      <c r="A13" s="3">
        <v>21</v>
      </c>
      <c r="B13" s="3">
        <f>20/5/100</f>
        <v>0.04</v>
      </c>
      <c r="C13" s="3">
        <f>5/5/100</f>
        <v>0.01</v>
      </c>
      <c r="D13" s="3">
        <v>7.4297999999999986E-4</v>
      </c>
      <c r="E13" s="3">
        <v>2.1227999999999998E-3</v>
      </c>
      <c r="F13" s="3"/>
      <c r="G13" s="5">
        <f>G12+L12 - H12-I12</f>
        <v>700264.42329650151</v>
      </c>
      <c r="H13" s="5">
        <f>G13*E13</f>
        <v>1486.5213177738133</v>
      </c>
      <c r="I13" s="5">
        <f>G13*C13</f>
        <v>7002.6442329650154</v>
      </c>
      <c r="J13" s="5">
        <f>K13*D13</f>
        <v>761.94353292970106</v>
      </c>
      <c r="K13" s="5">
        <f>K12+I12-J12-L12</f>
        <v>1025523.6115772985</v>
      </c>
      <c r="L13" s="5">
        <f>K13*B13</f>
        <v>41020.944463091939</v>
      </c>
      <c r="M13" s="5">
        <f t="shared" si="2"/>
        <v>716530.31275267806</v>
      </c>
      <c r="N13" s="5">
        <f t="shared" si="1"/>
        <v>1008133.4896957702</v>
      </c>
      <c r="O13" s="5"/>
      <c r="P13" s="9">
        <f>(A13+0.5)*(M13/$M$42)</f>
        <v>0.62727788246645722</v>
      </c>
      <c r="Q13" s="9">
        <f>(A13+0.5)*(N13/$N$42)</f>
        <v>0.50482660528906897</v>
      </c>
    </row>
    <row r="14" spans="1:17" ht="14" x14ac:dyDescent="0.2">
      <c r="A14" s="3">
        <v>22</v>
      </c>
      <c r="B14" s="3">
        <f>20/5/100</f>
        <v>0.04</v>
      </c>
      <c r="C14" s="3">
        <f>5/5/100</f>
        <v>0.01</v>
      </c>
      <c r="D14" s="3">
        <v>7.6323800000000007E-4</v>
      </c>
      <c r="E14" s="3">
        <v>2.1806800000000004E-3</v>
      </c>
      <c r="F14" s="3"/>
      <c r="G14" s="5">
        <f>G13+L13 - H13-I13</f>
        <v>732796.20220885461</v>
      </c>
      <c r="H14" s="5">
        <f>G14*E14</f>
        <v>1597.9940222328053</v>
      </c>
      <c r="I14" s="5">
        <f>G14*C14</f>
        <v>7327.9620220885463</v>
      </c>
      <c r="J14" s="5">
        <f>K14*D14</f>
        <v>756.17298656380638</v>
      </c>
      <c r="K14" s="5">
        <f>K13+I13-J13-L13</f>
        <v>990743.36781424179</v>
      </c>
      <c r="L14" s="5">
        <f>K14*B14</f>
        <v>39629.734712569676</v>
      </c>
      <c r="M14" s="5">
        <f t="shared" si="2"/>
        <v>748148.09154297877</v>
      </c>
      <c r="N14" s="5">
        <f t="shared" si="1"/>
        <v>974214.39497571939</v>
      </c>
      <c r="O14" s="5"/>
      <c r="P14" s="9">
        <f>(A14+0.5)*(M14/$M$42)</f>
        <v>0.68542041800174469</v>
      </c>
      <c r="Q14" s="9">
        <f>(A14+0.5)*(N14/$N$42)</f>
        <v>0.51053179404793747</v>
      </c>
    </row>
    <row r="15" spans="1:17" ht="14" x14ac:dyDescent="0.2">
      <c r="A15" s="3">
        <v>23</v>
      </c>
      <c r="B15" s="3">
        <f>20/5/100</f>
        <v>0.04</v>
      </c>
      <c r="C15" s="3">
        <f>5/5/100</f>
        <v>0.01</v>
      </c>
      <c r="D15" s="3">
        <v>7.7993300000000002E-4</v>
      </c>
      <c r="E15" s="3">
        <v>2.2283799999999999E-3</v>
      </c>
      <c r="F15" s="3"/>
      <c r="G15" s="5">
        <f>G14+L14 - H14-I14</f>
        <v>763499.98087710282</v>
      </c>
      <c r="H15" s="5">
        <f>G15*E15</f>
        <v>1701.3680873869182</v>
      </c>
      <c r="I15" s="5">
        <f>G15*C15</f>
        <v>7634.9998087710283</v>
      </c>
      <c r="J15" s="5">
        <f>K15*D15</f>
        <v>746.93046434373048</v>
      </c>
      <c r="K15" s="5">
        <f>K14+I14-J14-L14</f>
        <v>957685.42213719699</v>
      </c>
      <c r="L15" s="5">
        <f>K15*B15</f>
        <v>38307.416885487881</v>
      </c>
      <c r="M15" s="5">
        <f t="shared" si="2"/>
        <v>777985.50537176779</v>
      </c>
      <c r="N15" s="5">
        <f t="shared" si="1"/>
        <v>941975.74836666672</v>
      </c>
      <c r="O15" s="5"/>
      <c r="P15" s="9">
        <f>(A15+0.5)*(M15/$M$42)</f>
        <v>0.744434196829729</v>
      </c>
      <c r="Q15" s="9">
        <f>(A15+0.5)*(N15/$N$42)</f>
        <v>0.51557674113720975</v>
      </c>
    </row>
    <row r="16" spans="1:17" ht="14" x14ac:dyDescent="0.2">
      <c r="A16" s="3">
        <f>A15+1</f>
        <v>24</v>
      </c>
      <c r="B16" s="3">
        <f>20/5/100</f>
        <v>0.04</v>
      </c>
      <c r="C16" s="3">
        <f>5/5/100</f>
        <v>0.01</v>
      </c>
      <c r="D16" s="3">
        <v>7.7431200000000009E-4</v>
      </c>
      <c r="E16" s="3">
        <v>2.2123200000000003E-3</v>
      </c>
      <c r="F16" s="3"/>
      <c r="G16" s="5">
        <f>G15+L15 - H15-I15</f>
        <v>792471.02986643265</v>
      </c>
      <c r="H16" s="5">
        <f>G16*E16</f>
        <v>1753.1995087941066</v>
      </c>
      <c r="I16" s="5">
        <f>G16*C16</f>
        <v>7924.7102986643267</v>
      </c>
      <c r="J16" s="5">
        <f>K16*D16</f>
        <v>717.2189367526837</v>
      </c>
      <c r="K16" s="5">
        <f>K15+I15-J15-L15</f>
        <v>926266.07459613646</v>
      </c>
      <c r="L16" s="5">
        <f>K16*B16</f>
        <v>37050.642983845457</v>
      </c>
      <c r="M16" s="5">
        <f t="shared" si="2"/>
        <v>806157.39645462623</v>
      </c>
      <c r="N16" s="5">
        <f t="shared" si="1"/>
        <v>911344.49878516956</v>
      </c>
      <c r="O16" s="5"/>
      <c r="P16" s="9">
        <f>(A16+0.5)*(M16/$M$42)</f>
        <v>0.80421630568898872</v>
      </c>
      <c r="Q16" s="9">
        <f>(A16+0.5)*(N16/$N$42)</f>
        <v>0.52003717898559798</v>
      </c>
    </row>
    <row r="17" spans="1:17" ht="14" x14ac:dyDescent="0.2">
      <c r="A17" s="3">
        <f t="shared" ref="A17:A41" si="3">A16+1</f>
        <v>25</v>
      </c>
      <c r="B17" s="3">
        <f>5.1/5/100</f>
        <v>1.0200000000000001E-2</v>
      </c>
      <c r="C17" s="3">
        <f>6.4/5/100</f>
        <v>1.2800000000000001E-2</v>
      </c>
      <c r="D17" s="3">
        <v>7.430920000000001E-4</v>
      </c>
      <c r="E17" s="3">
        <v>2.12312E-3</v>
      </c>
      <c r="F17" s="3"/>
      <c r="G17" s="5">
        <f>G16+L16 - H16-I16</f>
        <v>819843.76304281969</v>
      </c>
      <c r="H17" s="5">
        <f>G17*E17</f>
        <v>1740.6266901914714</v>
      </c>
      <c r="I17" s="5">
        <f>G17*C17</f>
        <v>10494.000166948092</v>
      </c>
      <c r="J17" s="5">
        <f>K17*D17</f>
        <v>666.1247026787463</v>
      </c>
      <c r="K17" s="5">
        <f>K16+I16-J16-L16</f>
        <v>896422.92297420267</v>
      </c>
      <c r="L17" s="5">
        <f>K17*B17</f>
        <v>9143.5138143368677</v>
      </c>
      <c r="M17" s="5">
        <f t="shared" si="2"/>
        <v>818298.20652141841</v>
      </c>
      <c r="N17" s="5">
        <f t="shared" si="1"/>
        <v>896765.10379916895</v>
      </c>
      <c r="O17" s="5"/>
      <c r="P17" s="9">
        <f>(A17+0.5)*(M17/$M$42)</f>
        <v>0.84964738815484053</v>
      </c>
      <c r="Q17" s="9">
        <f>(A17+0.5)*(N17/$N$42)</f>
        <v>0.53260423262998813</v>
      </c>
    </row>
    <row r="18" spans="1:17" ht="14" x14ac:dyDescent="0.2">
      <c r="A18" s="3">
        <f t="shared" si="3"/>
        <v>26</v>
      </c>
      <c r="B18" s="3">
        <f>5.1/5/100</f>
        <v>1.0200000000000001E-2</v>
      </c>
      <c r="C18" s="3">
        <f>6.4/5/100</f>
        <v>1.2800000000000001E-2</v>
      </c>
      <c r="D18" s="3">
        <v>6.9489000000000009E-4</v>
      </c>
      <c r="E18" s="3">
        <v>1.9854E-3</v>
      </c>
      <c r="F18" s="3"/>
      <c r="G18" s="5">
        <f>G17+L17 - H17-I17</f>
        <v>816752.65000001702</v>
      </c>
      <c r="H18" s="5">
        <f>G18*E18</f>
        <v>1621.5807113100338</v>
      </c>
      <c r="I18" s="5">
        <f>G18*C18</f>
        <v>10454.433920000218</v>
      </c>
      <c r="J18" s="5">
        <f>K18*D18</f>
        <v>623.39088101246534</v>
      </c>
      <c r="K18" s="5">
        <f>K17+I17-J17-L17</f>
        <v>897107.28462413512</v>
      </c>
      <c r="L18" s="5">
        <f>K18*B18</f>
        <v>9150.4943031661787</v>
      </c>
      <c r="M18" s="5">
        <f t="shared" si="2"/>
        <v>815289.88983594498</v>
      </c>
      <c r="N18" s="5">
        <f t="shared" si="1"/>
        <v>897447.55899204593</v>
      </c>
      <c r="O18" s="5"/>
      <c r="P18" s="9">
        <f>(A18+0.5)*(M18/$M$42)</f>
        <v>0.87972083484068153</v>
      </c>
      <c r="Q18" s="9">
        <f>(A18+0.5)*(N18/$N$42)</f>
        <v>0.55391188998851959</v>
      </c>
    </row>
    <row r="19" spans="1:17" ht="14" x14ac:dyDescent="0.2">
      <c r="A19" s="3">
        <f t="shared" si="3"/>
        <v>27</v>
      </c>
      <c r="B19" s="3">
        <f>5.1/5/100</f>
        <v>1.0200000000000001E-2</v>
      </c>
      <c r="C19" s="3">
        <f>6.4/5/100</f>
        <v>1.2800000000000001E-2</v>
      </c>
      <c r="D19" s="3">
        <v>6.6157E-4</v>
      </c>
      <c r="E19" s="3">
        <v>1.8902000000000001E-3</v>
      </c>
      <c r="F19" s="3"/>
      <c r="G19" s="5">
        <f>G18+L18 - H18-I18</f>
        <v>813827.12967187294</v>
      </c>
      <c r="H19" s="5">
        <f>G19*E19</f>
        <v>1538.2960405057743</v>
      </c>
      <c r="I19" s="5">
        <f>G19*C19</f>
        <v>10416.987259799975</v>
      </c>
      <c r="J19" s="5">
        <f>K19*D19</f>
        <v>593.94949691594661</v>
      </c>
      <c r="K19" s="5">
        <f>K18+I18-J18-L18</f>
        <v>897787.83335995674</v>
      </c>
      <c r="L19" s="5">
        <f>K19*B19</f>
        <v>9157.4359002715591</v>
      </c>
      <c r="M19" s="5">
        <f t="shared" si="2"/>
        <v>812428.2059718559</v>
      </c>
      <c r="N19" s="5">
        <f t="shared" si="1"/>
        <v>898120.63429126306</v>
      </c>
      <c r="O19" s="5"/>
      <c r="P19" s="9">
        <f>(A19+0.5)*(M19/$M$42)</f>
        <v>0.90971348752282888</v>
      </c>
      <c r="Q19" s="9">
        <f>(A19+0.5)*(N19/$N$42)</f>
        <v>0.57524532948688789</v>
      </c>
    </row>
    <row r="20" spans="1:17" ht="14" x14ac:dyDescent="0.2">
      <c r="A20" s="3">
        <f t="shared" si="3"/>
        <v>28</v>
      </c>
      <c r="B20" s="3">
        <f>5.1/5/100</f>
        <v>1.0200000000000001E-2</v>
      </c>
      <c r="C20" s="3">
        <f>6.4/5/100</f>
        <v>1.2800000000000001E-2</v>
      </c>
      <c r="D20" s="3">
        <v>6.730079999999999E-4</v>
      </c>
      <c r="E20" s="3">
        <v>1.9228799999999999E-3</v>
      </c>
      <c r="F20" s="3"/>
      <c r="G20" s="5">
        <f>G19+L19 - H19-I19</f>
        <v>811029.28227183875</v>
      </c>
      <c r="H20" s="5">
        <f>G20*E20</f>
        <v>1559.5119862948732</v>
      </c>
      <c r="I20" s="5">
        <f>G20*C20</f>
        <v>10381.174813079537</v>
      </c>
      <c r="J20" s="5">
        <f>K20*D20</f>
        <v>604.66634953227083</v>
      </c>
      <c r="K20" s="5">
        <f>K19+I19-J19-L19</f>
        <v>898453.43522256927</v>
      </c>
      <c r="L20" s="5">
        <f>K20*B20</f>
        <v>9164.2250392702081</v>
      </c>
      <c r="M20" s="5">
        <f t="shared" si="2"/>
        <v>809641.05139178666</v>
      </c>
      <c r="N20" s="5">
        <f t="shared" si="1"/>
        <v>898759.57693470782</v>
      </c>
      <c r="O20" s="5"/>
      <c r="P20" s="9">
        <f>(A20+0.5)*(M20/$M$42)</f>
        <v>0.93955958442260379</v>
      </c>
      <c r="Q20" s="9">
        <f>(A20+0.5)*(N20/$N$42)</f>
        <v>0.5965874650957006</v>
      </c>
    </row>
    <row r="21" spans="1:17" ht="14" x14ac:dyDescent="0.2">
      <c r="A21" s="3">
        <f t="shared" si="3"/>
        <v>29</v>
      </c>
      <c r="B21" s="3">
        <f>5.1/5/100</f>
        <v>1.0200000000000001E-2</v>
      </c>
      <c r="C21" s="3">
        <f>6.4/5/100</f>
        <v>1.2800000000000001E-2</v>
      </c>
      <c r="D21" s="3">
        <v>7.1000999999999985E-4</v>
      </c>
      <c r="E21" s="3">
        <v>2.0285999999999998E-3</v>
      </c>
      <c r="F21" s="3"/>
      <c r="G21" s="5">
        <f>G20+L20 - H20-I20</f>
        <v>808252.82051173458</v>
      </c>
      <c r="H21" s="5">
        <f>G21*E21</f>
        <v>1639.6216716901047</v>
      </c>
      <c r="I21" s="5">
        <f>G21*C21</f>
        <v>10345.636102550203</v>
      </c>
      <c r="J21" s="5">
        <f>K21*D21</f>
        <v>638.34565089644718</v>
      </c>
      <c r="K21" s="5">
        <f>K20+I20-J20-L20</f>
        <v>899065.71864684625</v>
      </c>
      <c r="L21" s="5">
        <f>K21*B21</f>
        <v>9170.4703301978316</v>
      </c>
      <c r="M21" s="5">
        <f t="shared" si="2"/>
        <v>806845.42678971332</v>
      </c>
      <c r="N21" s="5">
        <f t="shared" si="1"/>
        <v>899334.12870757421</v>
      </c>
      <c r="O21" s="5"/>
      <c r="P21" s="9">
        <f>(A21+0.5)*(M21/$M$42)</f>
        <v>0.96916853229459754</v>
      </c>
      <c r="Q21" s="9">
        <f>(A21+0.5)*(N21/$N$42)</f>
        <v>0.61791512204170596</v>
      </c>
    </row>
    <row r="22" spans="1:17" ht="14" x14ac:dyDescent="0.2">
      <c r="A22" s="3">
        <f t="shared" si="3"/>
        <v>30</v>
      </c>
      <c r="B22" s="3">
        <f>6/5/100</f>
        <v>1.2E-2</v>
      </c>
      <c r="C22" s="3">
        <f>10/5/100</f>
        <v>0.02</v>
      </c>
      <c r="D22" s="3">
        <v>7.7833700000000004E-4</v>
      </c>
      <c r="E22" s="3">
        <v>3.3357300000000003E-3</v>
      </c>
      <c r="F22" s="3"/>
      <c r="G22" s="5">
        <f>G21+L21 - H21-I21</f>
        <v>805438.03306769207</v>
      </c>
      <c r="H22" s="5">
        <f>G22*E22</f>
        <v>2686.7238100448926</v>
      </c>
      <c r="I22" s="5">
        <f>G22*C22</f>
        <v>16108.760661353841</v>
      </c>
      <c r="J22" s="5">
        <f>K22*D22</f>
        <v>700.19394121730409</v>
      </c>
      <c r="K22" s="5">
        <f>K21+I21-J21-L21</f>
        <v>899602.53876830218</v>
      </c>
      <c r="L22" s="5">
        <f>K22*B22</f>
        <v>10795.230465219627</v>
      </c>
      <c r="M22" s="5">
        <f t="shared" si="2"/>
        <v>801437.90606460255</v>
      </c>
      <c r="N22" s="5">
        <f t="shared" si="1"/>
        <v>901909.20689576073</v>
      </c>
      <c r="O22" s="5"/>
      <c r="P22" s="9">
        <f>(A22+0.5)*(M22/$M$42)</f>
        <v>0.99530610043033607</v>
      </c>
      <c r="Q22" s="9">
        <f>(A22+0.5)*(N22/$N$42)</f>
        <v>0.64069065970171535</v>
      </c>
    </row>
    <row r="23" spans="1:17" ht="14" x14ac:dyDescent="0.2">
      <c r="A23" s="3">
        <f t="shared" si="3"/>
        <v>31</v>
      </c>
      <c r="B23" s="3">
        <f>6/5/100</f>
        <v>1.2E-2</v>
      </c>
      <c r="C23" s="3">
        <f>10/5/100</f>
        <v>0.02</v>
      </c>
      <c r="D23" s="3">
        <v>8.43234E-4</v>
      </c>
      <c r="E23" s="3">
        <v>3.61386E-3</v>
      </c>
      <c r="F23" s="3"/>
      <c r="G23" s="5">
        <f>G22+L22 - H22-I22</f>
        <v>797437.77906151291</v>
      </c>
      <c r="H23" s="5">
        <f>G23*E23</f>
        <v>2881.828492239239</v>
      </c>
      <c r="I23" s="5">
        <f>G23*C23</f>
        <v>15948.755581230258</v>
      </c>
      <c r="J23" s="5">
        <f>K23*D23</f>
        <v>762.46556915932922</v>
      </c>
      <c r="K23" s="5">
        <f>K22+I22-J22-L22</f>
        <v>904215.87502321915</v>
      </c>
      <c r="L23" s="5">
        <f>K23*B23</f>
        <v>10850.590500278629</v>
      </c>
      <c r="M23" s="5">
        <f t="shared" si="2"/>
        <v>793447.78227491747</v>
      </c>
      <c r="N23" s="5">
        <f t="shared" si="1"/>
        <v>906383.72477911529</v>
      </c>
      <c r="O23" s="5"/>
      <c r="P23" s="9">
        <f>(A23+0.5)*(M23/$M$42)</f>
        <v>1.0176908067157244</v>
      </c>
      <c r="Q23" s="9">
        <f>(A23+0.5)*(N23/$N$42)</f>
        <v>0.66497969655479527</v>
      </c>
    </row>
    <row r="24" spans="1:17" ht="14" x14ac:dyDescent="0.2">
      <c r="A24" s="3">
        <f t="shared" si="3"/>
        <v>32</v>
      </c>
      <c r="B24" s="3">
        <f>6/5/100</f>
        <v>1.2E-2</v>
      </c>
      <c r="C24" s="3">
        <f>10/5/100</f>
        <v>0.02</v>
      </c>
      <c r="D24" s="3">
        <v>9.1219799999999992E-4</v>
      </c>
      <c r="E24" s="3">
        <v>3.9094200000000003E-3</v>
      </c>
      <c r="F24" s="3"/>
      <c r="G24" s="5">
        <f>G23+L23 - H23-I23</f>
        <v>789457.78548832203</v>
      </c>
      <c r="H24" s="5">
        <f>G24*E24</f>
        <v>3086.3220557437562</v>
      </c>
      <c r="I24" s="5">
        <f>G24*C24</f>
        <v>15789.155709766441</v>
      </c>
      <c r="J24" s="5">
        <f>K24*D24</f>
        <v>828.77892918768828</v>
      </c>
      <c r="K24" s="5">
        <f>K23+I23-J23-L23</f>
        <v>908551.57453501143</v>
      </c>
      <c r="L24" s="5">
        <f>K24*B24</f>
        <v>10902.618894420137</v>
      </c>
      <c r="M24" s="5">
        <f t="shared" si="2"/>
        <v>785471.35605277703</v>
      </c>
      <c r="N24" s="5">
        <f t="shared" si="1"/>
        <v>910580.4534780907</v>
      </c>
      <c r="O24" s="5"/>
      <c r="P24" s="9">
        <f>(A24+0.5)*(M24/$M$42)</f>
        <v>1.0394429550094741</v>
      </c>
      <c r="Q24" s="9">
        <f>(A24+0.5)*(N24/$N$42)</f>
        <v>0.68926689080357539</v>
      </c>
    </row>
    <row r="25" spans="1:17" ht="14" x14ac:dyDescent="0.2">
      <c r="A25" s="3">
        <f t="shared" si="3"/>
        <v>33</v>
      </c>
      <c r="B25" s="3">
        <f>6/5/100</f>
        <v>1.2E-2</v>
      </c>
      <c r="C25" s="3">
        <f>10/5/100</f>
        <v>0.02</v>
      </c>
      <c r="D25" s="3">
        <v>9.5789399999999993E-4</v>
      </c>
      <c r="E25" s="3">
        <v>4.1052599999999995E-3</v>
      </c>
      <c r="F25" s="3"/>
      <c r="G25" s="5">
        <f>G24+L24 - H24-I24</f>
        <v>781484.92661723192</v>
      </c>
      <c r="H25" s="5">
        <f>G25*E25</f>
        <v>3208.1988098446573</v>
      </c>
      <c r="I25" s="5">
        <f>G25*C25</f>
        <v>15629.698532344639</v>
      </c>
      <c r="J25" s="5">
        <f>K25*D25</f>
        <v>874.18300387024419</v>
      </c>
      <c r="K25" s="5">
        <f>K24+I24-J24-L24</f>
        <v>912609.33242117008</v>
      </c>
      <c r="L25" s="5">
        <f>K25*B25</f>
        <v>10951.311989054042</v>
      </c>
      <c r="M25" s="5">
        <f t="shared" si="2"/>
        <v>777541.63394066435</v>
      </c>
      <c r="N25" s="5">
        <f t="shared" si="1"/>
        <v>914511.43419088027</v>
      </c>
      <c r="O25" s="5"/>
      <c r="P25" s="9">
        <f>(A25+0.5)*(M25/$M$42)</f>
        <v>1.0606092412522641</v>
      </c>
      <c r="Q25" s="9">
        <f>(A25+0.5)*(N25/$N$42)</f>
        <v>0.71354222766660313</v>
      </c>
    </row>
    <row r="26" spans="1:17" ht="14" x14ac:dyDescent="0.2">
      <c r="A26" s="3">
        <f t="shared" si="3"/>
        <v>34</v>
      </c>
      <c r="B26" s="3">
        <f>6/5/100</f>
        <v>1.2E-2</v>
      </c>
      <c r="C26" s="3">
        <f>10/5/100</f>
        <v>0.02</v>
      </c>
      <c r="D26" s="3">
        <v>1.0175619999999999E-3</v>
      </c>
      <c r="E26" s="3">
        <v>4.3609799999999995E-3</v>
      </c>
      <c r="F26" s="3"/>
      <c r="G26" s="5">
        <f>G25+L25 - H25-I25</f>
        <v>773598.34126409667</v>
      </c>
      <c r="H26" s="5">
        <f>G26*E26</f>
        <v>3373.6468942859001</v>
      </c>
      <c r="I26" s="5">
        <f>G26*C26</f>
        <v>15471.966825281934</v>
      </c>
      <c r="J26" s="5">
        <f>K26*D26</f>
        <v>932.50759047913027</v>
      </c>
      <c r="K26" s="5">
        <f>K25+I25-J25-L25</f>
        <v>916413.53596059047</v>
      </c>
      <c r="L26" s="5">
        <f>K26*B26</f>
        <v>10996.962431527087</v>
      </c>
      <c r="M26" s="5">
        <f t="shared" si="2"/>
        <v>769674.01562007633</v>
      </c>
      <c r="N26" s="5">
        <f t="shared" si="1"/>
        <v>918184.78436222835</v>
      </c>
      <c r="O26" s="5"/>
      <c r="P26" s="9">
        <f>(A26+0.5)*(M26/$M$42)</f>
        <v>1.081217003595963</v>
      </c>
      <c r="Q26" s="9">
        <f>(A26+0.5)*(N26/$N$42)</f>
        <v>0.73779366128896462</v>
      </c>
    </row>
    <row r="27" spans="1:17" ht="14" x14ac:dyDescent="0.2">
      <c r="A27" s="3">
        <f t="shared" si="3"/>
        <v>35</v>
      </c>
      <c r="B27" s="3">
        <f>5.4/5/100</f>
        <v>1.0800000000000001E-2</v>
      </c>
      <c r="C27" s="3">
        <f>9.8/5/100</f>
        <v>1.9600000000000003E-2</v>
      </c>
      <c r="D27" s="3">
        <v>1.0632230000000001E-3</v>
      </c>
      <c r="E27" s="3">
        <v>4.5566700000000005E-3</v>
      </c>
      <c r="F27" s="3"/>
      <c r="G27" s="5">
        <f>G26+L26 - H26-I26</f>
        <v>765749.68997605587</v>
      </c>
      <c r="H27" s="5">
        <f>G27*E27</f>
        <v>3489.2686398231949</v>
      </c>
      <c r="I27" s="5">
        <f>G27*C27</f>
        <v>15008.693923530698</v>
      </c>
      <c r="J27" s="5">
        <f>K27*D27</f>
        <v>978.11841302329617</v>
      </c>
      <c r="K27" s="5">
        <f>K26+I26-J26-L26</f>
        <v>919956.03276386624</v>
      </c>
      <c r="L27" s="5">
        <f>K27*B27</f>
        <v>9935.525153849756</v>
      </c>
      <c r="M27" s="5">
        <f t="shared" si="2"/>
        <v>761468.47127130372</v>
      </c>
      <c r="N27" s="5">
        <f t="shared" si="1"/>
        <v>922003.5579421951</v>
      </c>
      <c r="O27" s="5"/>
      <c r="P27" s="9">
        <f>(A27+0.5)*(M27/$M$42)</f>
        <v>1.1006955888943513</v>
      </c>
      <c r="Q27" s="9">
        <f>(A27+0.5)*(N27/$N$42)</f>
        <v>0.76233644580700521</v>
      </c>
    </row>
    <row r="28" spans="1:17" ht="14" x14ac:dyDescent="0.2">
      <c r="A28" s="3">
        <f t="shared" si="3"/>
        <v>36</v>
      </c>
      <c r="B28" s="3">
        <f>5.4/5/100</f>
        <v>1.0800000000000001E-2</v>
      </c>
      <c r="C28" s="3">
        <f>9.8/5/100</f>
        <v>1.9600000000000003E-2</v>
      </c>
      <c r="D28" s="3">
        <v>1.1168850000000002E-3</v>
      </c>
      <c r="E28" s="3">
        <v>4.7866499999999999E-3</v>
      </c>
      <c r="F28" s="3"/>
      <c r="G28" s="5">
        <f>G27+L27 - H27-I27</f>
        <v>757187.25256655167</v>
      </c>
      <c r="H28" s="5">
        <f>G28*E28</f>
        <v>3624.3903624976847</v>
      </c>
      <c r="I28" s="5">
        <f>G28*C28</f>
        <v>14840.870150304416</v>
      </c>
      <c r="J28" s="5">
        <f>K28*D28</f>
        <v>1032.0587939710665</v>
      </c>
      <c r="K28" s="5">
        <f>K27+I27-J27-L27</f>
        <v>924051.08312052395</v>
      </c>
      <c r="L28" s="5">
        <f>K28*B28</f>
        <v>9979.7516977016585</v>
      </c>
      <c r="M28" s="5">
        <f t="shared" si="2"/>
        <v>752944.49815900146</v>
      </c>
      <c r="N28" s="5">
        <f t="shared" si="1"/>
        <v>925965.61294983979</v>
      </c>
      <c r="O28" s="5"/>
      <c r="P28" s="9">
        <f>(A28+0.5)*(M28/$M$42)</f>
        <v>1.1190326950881779</v>
      </c>
      <c r="Q28" s="9">
        <f>(A28+0.5)*(N28/$N$42)</f>
        <v>0.78717892140036971</v>
      </c>
    </row>
    <row r="29" spans="1:17" ht="14" x14ac:dyDescent="0.2">
      <c r="A29" s="3">
        <f t="shared" si="3"/>
        <v>37</v>
      </c>
      <c r="B29" s="3">
        <f>5.4/5/100</f>
        <v>1.0800000000000001E-2</v>
      </c>
      <c r="C29" s="3">
        <f>9.8/5/100</f>
        <v>1.9600000000000003E-2</v>
      </c>
      <c r="D29" s="3">
        <v>1.204854E-3</v>
      </c>
      <c r="E29" s="3">
        <v>5.1636599999999996E-3</v>
      </c>
      <c r="F29" s="3"/>
      <c r="G29" s="5">
        <f>G28+L28 - H28-I28</f>
        <v>748701.74375145126</v>
      </c>
      <c r="H29" s="5">
        <f>G29*E29</f>
        <v>3866.0412461396186</v>
      </c>
      <c r="I29" s="5">
        <f>G29*C29</f>
        <v>14674.554177528447</v>
      </c>
      <c r="J29" s="5">
        <f>K29*D29</f>
        <v>1117.9601015480368</v>
      </c>
      <c r="K29" s="5">
        <f>K28+I28-J28-L28</f>
        <v>927880.14277915563</v>
      </c>
      <c r="L29" s="5">
        <f>K29*B29</f>
        <v>10021.10554201488</v>
      </c>
      <c r="M29" s="5">
        <f t="shared" si="2"/>
        <v>744441.9988106247</v>
      </c>
      <c r="N29" s="5">
        <f t="shared" si="1"/>
        <v>929647.88704613841</v>
      </c>
      <c r="O29" s="5"/>
      <c r="P29" s="9">
        <f>(A29+0.5)*(M29/$M$42)</f>
        <v>1.1367084310596014</v>
      </c>
      <c r="Q29" s="9">
        <f>(A29+0.5)*(N29/$N$42)</f>
        <v>0.81196159362568299</v>
      </c>
    </row>
    <row r="30" spans="1:17" ht="14" x14ac:dyDescent="0.2">
      <c r="A30" s="3">
        <f t="shared" si="3"/>
        <v>38</v>
      </c>
      <c r="B30" s="3">
        <f>5.4/5/100</f>
        <v>1.0800000000000001E-2</v>
      </c>
      <c r="C30" s="3">
        <f>9.8/5/100</f>
        <v>1.9600000000000003E-2</v>
      </c>
      <c r="D30" s="3">
        <v>1.3423969999999999E-3</v>
      </c>
      <c r="E30" s="3">
        <v>5.7531300000000004E-3</v>
      </c>
      <c r="F30" s="3"/>
      <c r="G30" s="5">
        <f>G29+L29 - H29-I29</f>
        <v>740182.25386979815</v>
      </c>
      <c r="H30" s="5">
        <f>G30*E30</f>
        <v>4258.3647302059526</v>
      </c>
      <c r="I30" s="5">
        <f>G30*C30</f>
        <v>14507.572175848047</v>
      </c>
      <c r="J30" s="5">
        <f>K30*D30</f>
        <v>1250.3295492278398</v>
      </c>
      <c r="K30" s="5">
        <f>K29+I29-J29-L29</f>
        <v>931415.63131312118</v>
      </c>
      <c r="L30" s="5">
        <f>K30*B30</f>
        <v>10059.288818181709</v>
      </c>
      <c r="M30" s="5">
        <f t="shared" si="2"/>
        <v>735828.92982586194</v>
      </c>
      <c r="N30" s="5">
        <f t="shared" si="1"/>
        <v>933014.60821734043</v>
      </c>
      <c r="O30" s="5"/>
      <c r="P30" s="9">
        <f>(A30+0.5)*(M30/$M$42)</f>
        <v>1.153518422763095</v>
      </c>
      <c r="Q30" s="9">
        <f>(A30+0.5)*(N30/$N$42)</f>
        <v>0.83663283674697175</v>
      </c>
    </row>
    <row r="31" spans="1:17" ht="14" x14ac:dyDescent="0.2">
      <c r="A31" s="3">
        <f t="shared" si="3"/>
        <v>39</v>
      </c>
      <c r="B31" s="3">
        <f>5.4/5/100</f>
        <v>1.0800000000000001E-2</v>
      </c>
      <c r="C31" s="3">
        <f>9.8/5/100</f>
        <v>1.9600000000000003E-2</v>
      </c>
      <c r="D31" s="3">
        <v>1.5155489999999999E-3</v>
      </c>
      <c r="E31" s="3">
        <v>6.4952099999999995E-3</v>
      </c>
      <c r="F31" s="3"/>
      <c r="G31" s="5">
        <f>G30+L30 - H30-I30</f>
        <v>731475.60578192584</v>
      </c>
      <c r="H31" s="5">
        <f>G31*E31</f>
        <v>4751.0876694308226</v>
      </c>
      <c r="I31" s="5">
        <f>G31*C31</f>
        <v>14336.921873325749</v>
      </c>
      <c r="J31" s="5">
        <f>K31*D31</f>
        <v>1416.4526843173946</v>
      </c>
      <c r="K31" s="5">
        <f>K30+I30-J30-L30</f>
        <v>934613.58512155968</v>
      </c>
      <c r="L31" s="5">
        <f>K31*B31</f>
        <v>10093.826719312845</v>
      </c>
      <c r="M31" s="5">
        <f t="shared" si="2"/>
        <v>726978.51437020395</v>
      </c>
      <c r="N31" s="5">
        <f t="shared" si="1"/>
        <v>936026.90635640745</v>
      </c>
      <c r="O31" s="5"/>
      <c r="P31" s="9">
        <f>(A31+0.5)*(M31/$M$42)</f>
        <v>1.169245260504201</v>
      </c>
      <c r="Q31" s="9">
        <f>(A31+0.5)*(N31/$N$42)</f>
        <v>0.86113484216979019</v>
      </c>
    </row>
    <row r="32" spans="1:17" ht="14" x14ac:dyDescent="0.2">
      <c r="A32" s="3">
        <f t="shared" si="3"/>
        <v>40</v>
      </c>
      <c r="B32" s="3">
        <f>5/5/100</f>
        <v>0.01</v>
      </c>
      <c r="C32" s="3">
        <f>11/5/100</f>
        <v>2.2000000000000002E-2</v>
      </c>
      <c r="D32" s="3">
        <v>1.7003840000000001E-3</v>
      </c>
      <c r="E32" s="3">
        <v>7.2873600000000014E-3</v>
      </c>
      <c r="F32" s="3"/>
      <c r="G32" s="5">
        <f>G31+L31 - H31-I31</f>
        <v>722481.42295848217</v>
      </c>
      <c r="H32" s="5">
        <f>G32*E32</f>
        <v>5264.9822224107256</v>
      </c>
      <c r="I32" s="5">
        <f>G32*C32</f>
        <v>15894.591305086609</v>
      </c>
      <c r="J32" s="5">
        <f>K32*D32</f>
        <v>1594.008363952529</v>
      </c>
      <c r="K32" s="5">
        <f>K31+I31-J31-L31</f>
        <v>937440.22759125521</v>
      </c>
      <c r="L32" s="5">
        <f>K32*B32</f>
        <v>9374.4022759125528</v>
      </c>
      <c r="M32" s="5">
        <f t="shared" si="2"/>
        <v>716588.83733268979</v>
      </c>
      <c r="N32" s="5">
        <f t="shared" si="1"/>
        <v>939903.31792386598</v>
      </c>
      <c r="O32" s="5"/>
      <c r="P32" s="9">
        <f>(A32+0.5)*(M32/$M$42)</f>
        <v>1.1817129880430004</v>
      </c>
      <c r="Q32" s="9">
        <f>(A32+0.5)*(N32/$N$42)</f>
        <v>0.88659226684679759</v>
      </c>
    </row>
    <row r="33" spans="1:17" ht="14" x14ac:dyDescent="0.2">
      <c r="A33" s="3">
        <f t="shared" si="3"/>
        <v>41</v>
      </c>
      <c r="B33" s="3">
        <f t="shared" ref="B33:B41" si="4">5/5/100</f>
        <v>0.01</v>
      </c>
      <c r="C33" s="3">
        <f>11/5/100</f>
        <v>2.2000000000000002E-2</v>
      </c>
      <c r="D33" s="3">
        <v>1.9192039999999999E-3</v>
      </c>
      <c r="E33" s="3">
        <v>8.2251600000000005E-3</v>
      </c>
      <c r="F33" s="3"/>
      <c r="G33" s="5">
        <f>G32+L32 - H32-I32</f>
        <v>710696.2517068974</v>
      </c>
      <c r="H33" s="5">
        <f>G33*E33</f>
        <v>5845.5903816895043</v>
      </c>
      <c r="I33" s="5">
        <f>G33*C33</f>
        <v>15635.317537551744</v>
      </c>
      <c r="J33" s="5">
        <f>K33*D33</f>
        <v>1808.593380191463</v>
      </c>
      <c r="K33" s="5">
        <f>K32+I32-J32-L32</f>
        <v>942366.40825647675</v>
      </c>
      <c r="L33" s="5">
        <f>K33*B33</f>
        <v>9423.6640825647683</v>
      </c>
      <c r="M33" s="5">
        <f t="shared" si="2"/>
        <v>704667.62978855916</v>
      </c>
      <c r="N33" s="5">
        <f t="shared" si="1"/>
        <v>944567.9382938745</v>
      </c>
      <c r="O33" s="5"/>
      <c r="P33" s="9">
        <f>(A33+0.5)*(M33/$M$42)</f>
        <v>1.1907466421629438</v>
      </c>
      <c r="Q33" s="9">
        <f>(A33+0.5)*(N33/$N$42)</f>
        <v>0.9129921214198492</v>
      </c>
    </row>
    <row r="34" spans="1:17" ht="14" x14ac:dyDescent="0.2">
      <c r="A34" s="3">
        <f t="shared" si="3"/>
        <v>42</v>
      </c>
      <c r="B34" s="3">
        <f t="shared" si="4"/>
        <v>0.01</v>
      </c>
      <c r="C34" s="3">
        <f>11/5/100</f>
        <v>2.2000000000000002E-2</v>
      </c>
      <c r="D34" s="3">
        <v>2.1910419999999998E-3</v>
      </c>
      <c r="E34" s="3">
        <v>9.3901799999999997E-3</v>
      </c>
      <c r="F34" s="3"/>
      <c r="G34" s="5">
        <f>G33+L33 - H33-I33</f>
        <v>698639.00787022093</v>
      </c>
      <c r="H34" s="5">
        <f>G34*E34</f>
        <v>6560.3460389227912</v>
      </c>
      <c r="I34" s="5">
        <f>G34*C34</f>
        <v>15370.058173144862</v>
      </c>
      <c r="J34" s="5">
        <f>K34*D34</f>
        <v>2074.4116694314871</v>
      </c>
      <c r="K34" s="5">
        <f>K33+I33-J33-L33</f>
        <v>946769.46833127225</v>
      </c>
      <c r="L34" s="5">
        <f>K34*B34</f>
        <v>9467.6946833127222</v>
      </c>
      <c r="M34" s="5">
        <f t="shared" si="2"/>
        <v>692407.65310584346</v>
      </c>
      <c r="N34" s="5">
        <f t="shared" si="1"/>
        <v>948683.44424147252</v>
      </c>
      <c r="O34" s="5"/>
      <c r="P34" s="9">
        <f>(A34+0.5)*(M34/$M$42)</f>
        <v>1.1982232339248571</v>
      </c>
      <c r="Q34" s="9">
        <f>(A34+0.5)*(N34/$N$42)</f>
        <v>0.93906571462322752</v>
      </c>
    </row>
    <row r="35" spans="1:17" ht="14" x14ac:dyDescent="0.2">
      <c r="A35" s="3">
        <f t="shared" si="3"/>
        <v>43</v>
      </c>
      <c r="B35" s="3">
        <f t="shared" si="4"/>
        <v>0.01</v>
      </c>
      <c r="C35" s="3">
        <f>11/5/100</f>
        <v>2.2000000000000002E-2</v>
      </c>
      <c r="D35" s="3">
        <v>2.3947280000000005E-3</v>
      </c>
      <c r="E35" s="3">
        <v>1.0263120000000001E-2</v>
      </c>
      <c r="F35" s="3"/>
      <c r="G35" s="5">
        <f>G34+L34 - H34-I34</f>
        <v>686176.298341466</v>
      </c>
      <c r="H35" s="5">
        <f>G35*E35</f>
        <v>7042.3096910342665</v>
      </c>
      <c r="I35" s="5">
        <f>G35*C35</f>
        <v>15095.878563512253</v>
      </c>
      <c r="J35" s="5">
        <f>K35*D35</f>
        <v>2276.4222587649756</v>
      </c>
      <c r="K35" s="5">
        <f>K34+I34-J34-L34</f>
        <v>950597.42015167291</v>
      </c>
      <c r="L35" s="5">
        <f>K35*B35</f>
        <v>9505.9742015167285</v>
      </c>
      <c r="M35" s="5">
        <f t="shared" si="2"/>
        <v>679860.19131495105</v>
      </c>
      <c r="N35" s="5">
        <f t="shared" si="1"/>
        <v>952254.16120328824</v>
      </c>
      <c r="O35" s="5"/>
      <c r="P35" s="9">
        <f>(A35+0.5)*(M35/$M$42)</f>
        <v>1.2041922173483692</v>
      </c>
      <c r="Q35" s="9">
        <f>(A35+0.5)*(N35/$N$42)</f>
        <v>0.96477906072578012</v>
      </c>
    </row>
    <row r="36" spans="1:17" ht="14" x14ac:dyDescent="0.2">
      <c r="A36" s="3">
        <f t="shared" si="3"/>
        <v>44</v>
      </c>
      <c r="B36" s="3">
        <f t="shared" si="4"/>
        <v>0.01</v>
      </c>
      <c r="C36" s="3">
        <f>11/5/100</f>
        <v>2.2000000000000002E-2</v>
      </c>
      <c r="D36" s="3">
        <v>2.6527829999999997E-3</v>
      </c>
      <c r="E36" s="3">
        <v>1.1369069999999998E-2</v>
      </c>
      <c r="F36" s="3"/>
      <c r="G36" s="5">
        <f>G35+L35 - H35-I35</f>
        <v>673544.08428843622</v>
      </c>
      <c r="H36" s="5">
        <f>G36*E36</f>
        <v>7657.5698423611302</v>
      </c>
      <c r="I36" s="5">
        <f>G36*C36</f>
        <v>14817.969854345598</v>
      </c>
      <c r="J36" s="5">
        <f>K36*D36</f>
        <v>2530.5186250164693</v>
      </c>
      <c r="K36" s="5">
        <f>K35+I35-J35-L35</f>
        <v>953910.90225490346</v>
      </c>
      <c r="L36" s="5">
        <f>K36*B36</f>
        <v>9539.1090225490352</v>
      </c>
      <c r="M36" s="5">
        <f t="shared" si="2"/>
        <v>667075.86895135744</v>
      </c>
      <c r="N36" s="5">
        <f t="shared" si="1"/>
        <v>955285.07335829351</v>
      </c>
      <c r="O36" s="5"/>
      <c r="P36" s="9">
        <f>(A36+0.5)*(M36/$M$42)</f>
        <v>1.2087102042215949</v>
      </c>
      <c r="Q36" s="9">
        <f>(A36+0.5)*(N36/$N$42)</f>
        <v>0.9900992597184991</v>
      </c>
    </row>
    <row r="37" spans="1:17" ht="14" x14ac:dyDescent="0.2">
      <c r="A37" s="3">
        <f t="shared" si="3"/>
        <v>45</v>
      </c>
      <c r="B37" s="3">
        <f t="shared" si="4"/>
        <v>0.01</v>
      </c>
      <c r="C37" s="3">
        <f>9.9/5/100</f>
        <v>1.9799999999999998E-2</v>
      </c>
      <c r="D37" s="3">
        <v>2.990225E-3</v>
      </c>
      <c r="E37" s="3">
        <v>1.2815249999999999E-2</v>
      </c>
      <c r="F37" s="3"/>
      <c r="G37" s="5">
        <f>G36+L36 - H36-I36</f>
        <v>660607.65361427853</v>
      </c>
      <c r="H37" s="5">
        <f>G37*E37</f>
        <v>8465.8522329803818</v>
      </c>
      <c r="I37" s="5">
        <f>G37*C37</f>
        <v>13080.031541562714</v>
      </c>
      <c r="J37" s="5">
        <f>K37*D37</f>
        <v>2860.6263892704378</v>
      </c>
      <c r="K37" s="5">
        <f>K36+I36-J36-L36</f>
        <v>956659.24446168356</v>
      </c>
      <c r="L37" s="5">
        <f>K37*B37</f>
        <v>9566.5924446168356</v>
      </c>
      <c r="M37" s="5">
        <f t="shared" si="2"/>
        <v>654618.00794931536</v>
      </c>
      <c r="N37" s="5">
        <f t="shared" si="1"/>
        <v>956985.65081552137</v>
      </c>
      <c r="O37" s="5"/>
      <c r="P37" s="9">
        <f>(A37+0.5)*(M37/$M$42)</f>
        <v>1.2127919113518189</v>
      </c>
      <c r="Q37" s="9">
        <f>(A37+0.5)*(N37/$N$42)</f>
        <v>1.014150842121025</v>
      </c>
    </row>
    <row r="38" spans="1:17" ht="14" x14ac:dyDescent="0.2">
      <c r="A38" s="3">
        <f t="shared" si="3"/>
        <v>46</v>
      </c>
      <c r="B38" s="3">
        <f t="shared" si="4"/>
        <v>0.01</v>
      </c>
      <c r="C38" s="3">
        <f>9.9/5/100</f>
        <v>1.9799999999999998E-2</v>
      </c>
      <c r="D38" s="3">
        <v>3.3155570000000002E-3</v>
      </c>
      <c r="E38" s="3">
        <v>1.4209530000000001E-2</v>
      </c>
      <c r="F38" s="3"/>
      <c r="G38" s="5">
        <f>G37+L37 - H37-I37</f>
        <v>648628.36228435219</v>
      </c>
      <c r="H38" s="5">
        <f>G38*E38</f>
        <v>9216.7041727303713</v>
      </c>
      <c r="I38" s="5">
        <f>G38*C38</f>
        <v>12842.841573230173</v>
      </c>
      <c r="J38" s="5">
        <f>K38*D38</f>
        <v>3174.0226923322689</v>
      </c>
      <c r="K38" s="5">
        <f>K37+I37-J37-L37</f>
        <v>957312.05716935906</v>
      </c>
      <c r="L38" s="5">
        <f>K38*B38</f>
        <v>9573.120571693591</v>
      </c>
      <c r="M38" s="5">
        <f t="shared" si="2"/>
        <v>642385.14969721879</v>
      </c>
      <c r="N38" s="5">
        <f t="shared" si="1"/>
        <v>957359.90632396122</v>
      </c>
      <c r="O38" s="5"/>
      <c r="P38" s="9">
        <f>(A38+0.5)*(M38/$M$42)</f>
        <v>1.2162851167055693</v>
      </c>
      <c r="Q38" s="9">
        <f>(A38+0.5)*(N38/$N$42)</f>
        <v>1.0368451998807295</v>
      </c>
    </row>
    <row r="39" spans="1:17" ht="14" x14ac:dyDescent="0.2">
      <c r="A39" s="3">
        <f t="shared" si="3"/>
        <v>47</v>
      </c>
      <c r="B39" s="3">
        <f t="shared" si="4"/>
        <v>0.01</v>
      </c>
      <c r="C39" s="3">
        <f>9.9/5/100</f>
        <v>1.9799999999999998E-2</v>
      </c>
      <c r="D39" s="3">
        <v>3.6968190000000001E-3</v>
      </c>
      <c r="E39" s="3">
        <v>1.5843509999999998E-2</v>
      </c>
      <c r="F39" s="3"/>
      <c r="G39" s="5">
        <f>G38+L38 - H38-I38</f>
        <v>636141.93711008527</v>
      </c>
      <c r="H39" s="5">
        <f>G39*E39</f>
        <v>10078.721142023005</v>
      </c>
      <c r="I39" s="5">
        <f>G39*C39</f>
        <v>12595.610354779687</v>
      </c>
      <c r="J39" s="5">
        <f>K39*D39</f>
        <v>3539.3631812005074</v>
      </c>
      <c r="K39" s="5">
        <f>K38+I38-J38-L38</f>
        <v>957407.75547856337</v>
      </c>
      <c r="L39" s="5">
        <f>K39*B39</f>
        <v>9574.0775547856338</v>
      </c>
      <c r="M39" s="5">
        <f t="shared" si="2"/>
        <v>629591.81013907678</v>
      </c>
      <c r="N39" s="5">
        <f t="shared" si="1"/>
        <v>957148.84028796013</v>
      </c>
      <c r="O39" s="5"/>
      <c r="P39" s="9">
        <f>(A39+0.5)*(M39/$M$42)</f>
        <v>1.2176980948806064</v>
      </c>
      <c r="Q39" s="9">
        <f>(A39+0.5)*(N39/$N$42)</f>
        <v>1.0589094403017916</v>
      </c>
    </row>
    <row r="40" spans="1:17" ht="14" x14ac:dyDescent="0.2">
      <c r="A40" s="3">
        <f t="shared" si="3"/>
        <v>48</v>
      </c>
      <c r="B40" s="3">
        <f t="shared" si="4"/>
        <v>0.01</v>
      </c>
      <c r="C40" s="3">
        <f>9.9/5/100</f>
        <v>1.9799999999999998E-2</v>
      </c>
      <c r="D40" s="3">
        <v>4.1698789999999996E-3</v>
      </c>
      <c r="E40" s="3">
        <v>1.787091E-2</v>
      </c>
      <c r="F40" s="3"/>
      <c r="G40" s="5">
        <f>G39+L39 - H39-I39</f>
        <v>623041.6831680683</v>
      </c>
      <c r="H40" s="5">
        <f>G40*E40</f>
        <v>11134.321846145063</v>
      </c>
      <c r="I40" s="5">
        <f>G40*C40</f>
        <v>12336.225326727752</v>
      </c>
      <c r="J40" s="5">
        <f>K40*D40</f>
        <v>3990.1152039750409</v>
      </c>
      <c r="K40" s="5">
        <f>K39+I39-J39-L39</f>
        <v>956889.9250973569</v>
      </c>
      <c r="L40" s="5">
        <f>K40*B40</f>
        <v>9568.899250973569</v>
      </c>
      <c r="M40" s="5">
        <f t="shared" si="2"/>
        <v>616090.85920711863</v>
      </c>
      <c r="N40" s="5">
        <f t="shared" si="1"/>
        <v>956278.53053324646</v>
      </c>
      <c r="O40" s="5"/>
      <c r="P40" s="9">
        <f>(A40+0.5)*(M40/$M$42)</f>
        <v>1.2166718245809356</v>
      </c>
      <c r="Q40" s="9">
        <f>(A40+0.5)*(N40/$N$42)</f>
        <v>1.0802191624140771</v>
      </c>
    </row>
    <row r="41" spans="1:17" ht="14" x14ac:dyDescent="0.2">
      <c r="A41" s="3">
        <f t="shared" si="3"/>
        <v>49</v>
      </c>
      <c r="B41" s="3">
        <f t="shared" si="4"/>
        <v>0.01</v>
      </c>
      <c r="C41" s="3">
        <f>9.9/5/100</f>
        <v>1.9799999999999998E-2</v>
      </c>
      <c r="D41" s="3">
        <v>4.6155129999999999E-3</v>
      </c>
      <c r="E41" s="3">
        <v>1.978077E-2</v>
      </c>
      <c r="F41" s="3"/>
      <c r="G41" s="5">
        <f>G40+L40 - H40-I40</f>
        <v>609140.03524616908</v>
      </c>
      <c r="H41" s="5">
        <f>G41*E41</f>
        <v>12049.258934996364</v>
      </c>
      <c r="I41" s="5">
        <f>G41*C41</f>
        <v>12060.972697874147</v>
      </c>
      <c r="J41" s="5">
        <f>K41*D41</f>
        <v>4410.8940897383145</v>
      </c>
      <c r="K41" s="5">
        <f>K40+I40-J40-L40</f>
        <v>955667.13596913603</v>
      </c>
      <c r="L41" s="5">
        <f>K41*B41</f>
        <v>9556.6713596913596</v>
      </c>
      <c r="M41" s="5">
        <f t="shared" si="2"/>
        <v>601863.25510957954</v>
      </c>
      <c r="N41" s="5">
        <f t="shared" si="1"/>
        <v>954713.83959335834</v>
      </c>
      <c r="O41" s="5"/>
      <c r="P41" s="9">
        <f>(A41+0.5)*(M41/$M$42)</f>
        <v>1.2130814885885202</v>
      </c>
      <c r="Q41" s="9">
        <f>(A41+0.5)*(N41/$N$42)</f>
        <v>1.1006877932169212</v>
      </c>
    </row>
    <row r="42" spans="1:17" ht="14" x14ac:dyDescent="0.2">
      <c r="A42" s="4">
        <v>50</v>
      </c>
      <c r="B42" s="4"/>
      <c r="C42" s="4"/>
      <c r="D42" s="4" t="s">
        <v>0</v>
      </c>
      <c r="E42" s="4" t="s">
        <v>0</v>
      </c>
      <c r="F42" s="3"/>
      <c r="G42" s="5">
        <f>G41+L41 - H41-I41</f>
        <v>594586.47497298988</v>
      </c>
      <c r="H42" s="3"/>
      <c r="I42" s="3"/>
      <c r="J42" s="3"/>
      <c r="K42" s="5">
        <f>K41+I41-J41-L41</f>
        <v>953760.54321758053</v>
      </c>
      <c r="L42" s="3"/>
      <c r="M42" s="5">
        <f>SUM(M2:M41)</f>
        <v>24559134.244632576</v>
      </c>
      <c r="N42" s="5">
        <f>SUM(N2:N41)</f>
        <v>42935276.788844764</v>
      </c>
      <c r="O42" s="5"/>
      <c r="P42" s="9">
        <f>SUM(P2:P41)</f>
        <v>32.678440452575323</v>
      </c>
      <c r="Q42" s="9">
        <f>SUM(Q2:Q41)</f>
        <v>27.966295553098043</v>
      </c>
    </row>
    <row r="46" spans="1:17" ht="14" x14ac:dyDescent="0.2">
      <c r="M46" s="5" t="s">
        <v>20</v>
      </c>
      <c r="N46" s="7">
        <f>M42/F2</f>
        <v>14.114444968179642</v>
      </c>
    </row>
    <row r="47" spans="1:17" ht="14" x14ac:dyDescent="0.2">
      <c r="M47" s="5" t="s">
        <v>21</v>
      </c>
      <c r="N47" s="7">
        <f>N42/F2</f>
        <v>24.675446430370553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 of Wisc-Madison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sscc1</dc:creator>
  <cp:lastModifiedBy>Mateo P Frumholtz</cp:lastModifiedBy>
  <dcterms:created xsi:type="dcterms:W3CDTF">2010-04-10T02:21:41Z</dcterms:created>
  <dcterms:modified xsi:type="dcterms:W3CDTF">2025-10-08T15:35:51Z</dcterms:modified>
</cp:coreProperties>
</file>