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D696DE1B-D5BC-4F00-AFC0-83FBA6089807}" xr6:coauthVersionLast="47" xr6:coauthVersionMax="47" xr10:uidLastSave="{00000000-0000-0000-0000-000000000000}"/>
  <bookViews>
    <workbookView xWindow="-120" yWindow="-120" windowWidth="20730" windowHeight="11160" activeTab="1" xr2:uid="{3846BF13-08DC-4CDC-AF2D-502D305308DD}"/>
  </bookViews>
  <sheets>
    <sheet name="Sheet1" sheetId="3" r:id="rId1"/>
    <sheet name="Sheet3" sheetId="4" r:id="rId2"/>
  </sheets>
  <definedNames>
    <definedName name="_xlnm._FilterDatabase" localSheetId="0" hidden="1">Sheet1!$A$1:$J$221</definedName>
    <definedName name="_xlnm._FilterDatabase" localSheetId="1" hidden="1">Sheet3!$A$1:$O$45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4" l="1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L2" i="3"/>
  <c r="K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" i="3"/>
  <c r="J2" i="3" s="1"/>
  <c r="B2" i="4" a="1"/>
  <c r="B2" i="4" s="1"/>
  <c r="A2" i="4" s="1"/>
  <c r="L190" i="3" l="1"/>
  <c r="K214" i="3"/>
  <c r="F2" i="4"/>
  <c r="K177" i="3"/>
  <c r="L129" i="3"/>
  <c r="L97" i="3"/>
  <c r="L65" i="3"/>
  <c r="L33" i="3"/>
  <c r="L184" i="3"/>
  <c r="K104" i="3"/>
  <c r="L103" i="3"/>
  <c r="L71" i="3"/>
  <c r="L55" i="3"/>
  <c r="K15" i="3"/>
  <c r="K78" i="3"/>
  <c r="L22" i="3"/>
  <c r="J217" i="3"/>
  <c r="L217" i="3" s="1"/>
  <c r="J213" i="3"/>
  <c r="J209" i="3"/>
  <c r="L209" i="3" s="1"/>
  <c r="J205" i="3"/>
  <c r="J201" i="3"/>
  <c r="L201" i="3" s="1"/>
  <c r="J197" i="3"/>
  <c r="J193" i="3"/>
  <c r="L193" i="3" s="1"/>
  <c r="J189" i="3"/>
  <c r="J185" i="3"/>
  <c r="L185" i="3" s="1"/>
  <c r="J181" i="3"/>
  <c r="J177" i="3"/>
  <c r="L177" i="3" s="1"/>
  <c r="J173" i="3"/>
  <c r="J169" i="3"/>
  <c r="L169" i="3" s="1"/>
  <c r="J165" i="3"/>
  <c r="J161" i="3"/>
  <c r="L161" i="3" s="1"/>
  <c r="J157" i="3"/>
  <c r="J153" i="3"/>
  <c r="L153" i="3" s="1"/>
  <c r="J149" i="3"/>
  <c r="J221" i="3"/>
  <c r="J152" i="3"/>
  <c r="K152" i="3" s="1"/>
  <c r="J148" i="3"/>
  <c r="L148" i="3" s="1"/>
  <c r="J132" i="3"/>
  <c r="J116" i="3"/>
  <c r="L116" i="3" s="1"/>
  <c r="J84" i="3"/>
  <c r="L84" i="3" s="1"/>
  <c r="J68" i="3"/>
  <c r="L68" i="3" s="1"/>
  <c r="J52" i="3"/>
  <c r="L52" i="3" s="1"/>
  <c r="J24" i="3"/>
  <c r="K24" i="3" s="1"/>
  <c r="J16" i="3"/>
  <c r="K16" i="3" s="1"/>
  <c r="J3" i="3"/>
  <c r="L3" i="3" s="1"/>
  <c r="J216" i="3"/>
  <c r="K216" i="3" s="1"/>
  <c r="J200" i="3"/>
  <c r="K200" i="3" s="1"/>
  <c r="J180" i="3"/>
  <c r="K180" i="3" s="1"/>
  <c r="J208" i="3"/>
  <c r="J192" i="3"/>
  <c r="J184" i="3"/>
  <c r="K184" i="3" s="1"/>
  <c r="J164" i="3"/>
  <c r="K164" i="3" s="1"/>
  <c r="J145" i="3"/>
  <c r="K145" i="3" s="1"/>
  <c r="J141" i="3"/>
  <c r="L141" i="3" s="1"/>
  <c r="J137" i="3"/>
  <c r="K137" i="3" s="1"/>
  <c r="J133" i="3"/>
  <c r="L133" i="3" s="1"/>
  <c r="J129" i="3"/>
  <c r="K129" i="3" s="1"/>
  <c r="J125" i="3"/>
  <c r="L125" i="3" s="1"/>
  <c r="J121" i="3"/>
  <c r="K121" i="3" s="1"/>
  <c r="J117" i="3"/>
  <c r="L117" i="3" s="1"/>
  <c r="J113" i="3"/>
  <c r="K113" i="3" s="1"/>
  <c r="J109" i="3"/>
  <c r="L109" i="3" s="1"/>
  <c r="J105" i="3"/>
  <c r="K105" i="3" s="1"/>
  <c r="J101" i="3"/>
  <c r="L101" i="3" s="1"/>
  <c r="J97" i="3"/>
  <c r="K97" i="3" s="1"/>
  <c r="J93" i="3"/>
  <c r="L93" i="3" s="1"/>
  <c r="J89" i="3"/>
  <c r="K89" i="3" s="1"/>
  <c r="J85" i="3"/>
  <c r="L85" i="3" s="1"/>
  <c r="J81" i="3"/>
  <c r="K81" i="3" s="1"/>
  <c r="J77" i="3"/>
  <c r="L77" i="3" s="1"/>
  <c r="J73" i="3"/>
  <c r="K73" i="3" s="1"/>
  <c r="J69" i="3"/>
  <c r="L69" i="3" s="1"/>
  <c r="J65" i="3"/>
  <c r="K65" i="3" s="1"/>
  <c r="J61" i="3"/>
  <c r="L61" i="3" s="1"/>
  <c r="J57" i="3"/>
  <c r="K57" i="3" s="1"/>
  <c r="J53" i="3"/>
  <c r="L53" i="3" s="1"/>
  <c r="J49" i="3"/>
  <c r="K49" i="3" s="1"/>
  <c r="J45" i="3"/>
  <c r="L45" i="3" s="1"/>
  <c r="J41" i="3"/>
  <c r="K41" i="3" s="1"/>
  <c r="J37" i="3"/>
  <c r="L37" i="3" s="1"/>
  <c r="J33" i="3"/>
  <c r="K33" i="3" s="1"/>
  <c r="J29" i="3"/>
  <c r="L29" i="3" s="1"/>
  <c r="J25" i="3"/>
  <c r="K25" i="3" s="1"/>
  <c r="J21" i="3"/>
  <c r="L21" i="3" s="1"/>
  <c r="J17" i="3"/>
  <c r="K17" i="3" s="1"/>
  <c r="J13" i="3"/>
  <c r="L13" i="3" s="1"/>
  <c r="J9" i="3"/>
  <c r="K9" i="3" s="1"/>
  <c r="J5" i="3"/>
  <c r="L5" i="3" s="1"/>
  <c r="J212" i="3"/>
  <c r="K212" i="3" s="1"/>
  <c r="J196" i="3"/>
  <c r="K196" i="3" s="1"/>
  <c r="J179" i="3"/>
  <c r="K179" i="3" s="1"/>
  <c r="J158" i="3"/>
  <c r="K158" i="3" s="1"/>
  <c r="J136" i="3"/>
  <c r="L136" i="3" s="1"/>
  <c r="J100" i="3"/>
  <c r="L100" i="3" s="1"/>
  <c r="J172" i="3"/>
  <c r="J156" i="3"/>
  <c r="L156" i="3" s="1"/>
  <c r="J140" i="3"/>
  <c r="L140" i="3" s="1"/>
  <c r="J128" i="3"/>
  <c r="K128" i="3" s="1"/>
  <c r="J120" i="3"/>
  <c r="K120" i="3" s="1"/>
  <c r="J112" i="3"/>
  <c r="K112" i="3" s="1"/>
  <c r="J104" i="3"/>
  <c r="L104" i="3" s="1"/>
  <c r="J92" i="3"/>
  <c r="J76" i="3"/>
  <c r="J64" i="3"/>
  <c r="K64" i="3" s="1"/>
  <c r="J60" i="3"/>
  <c r="J48" i="3"/>
  <c r="K48" i="3" s="1"/>
  <c r="J40" i="3"/>
  <c r="L40" i="3" s="1"/>
  <c r="J28" i="3"/>
  <c r="J12" i="3"/>
  <c r="J4" i="3"/>
  <c r="L4" i="3" s="1"/>
  <c r="J15" i="3"/>
  <c r="L15" i="3" s="1"/>
  <c r="J30" i="3"/>
  <c r="K30" i="3" s="1"/>
  <c r="J46" i="3"/>
  <c r="K46" i="3" s="1"/>
  <c r="J62" i="3"/>
  <c r="K62" i="3" s="1"/>
  <c r="J78" i="3"/>
  <c r="L78" i="3" s="1"/>
  <c r="J99" i="3"/>
  <c r="L99" i="3" s="1"/>
  <c r="J115" i="3"/>
  <c r="L115" i="3" s="1"/>
  <c r="K2" i="4"/>
  <c r="J22" i="3"/>
  <c r="K22" i="3" s="1"/>
  <c r="J35" i="3"/>
  <c r="L35" i="3" s="1"/>
  <c r="J51" i="3"/>
  <c r="L51" i="3" s="1"/>
  <c r="J67" i="3"/>
  <c r="L67" i="3" s="1"/>
  <c r="J83" i="3"/>
  <c r="L83" i="3" s="1"/>
  <c r="J94" i="3"/>
  <c r="K94" i="3" s="1"/>
  <c r="J110" i="3"/>
  <c r="K110" i="3" s="1"/>
  <c r="J131" i="3"/>
  <c r="L131" i="3" s="1"/>
  <c r="J154" i="3"/>
  <c r="L154" i="3" s="1"/>
  <c r="J95" i="3"/>
  <c r="K95" i="3" s="1"/>
  <c r="J31" i="3"/>
  <c r="L31" i="3" s="1"/>
  <c r="J215" i="3"/>
  <c r="J207" i="3"/>
  <c r="K207" i="3" s="1"/>
  <c r="J199" i="3"/>
  <c r="J191" i="3"/>
  <c r="K191" i="3" s="1"/>
  <c r="J187" i="3"/>
  <c r="L187" i="3" s="1"/>
  <c r="J183" i="3"/>
  <c r="J171" i="3"/>
  <c r="L171" i="3" s="1"/>
  <c r="J167" i="3"/>
  <c r="J155" i="3"/>
  <c r="L155" i="3" s="1"/>
  <c r="J151" i="3"/>
  <c r="J139" i="3"/>
  <c r="L139" i="3" s="1"/>
  <c r="J135" i="3"/>
  <c r="K135" i="3" s="1"/>
  <c r="J123" i="3"/>
  <c r="L123" i="3" s="1"/>
  <c r="J119" i="3"/>
  <c r="K119" i="3" s="1"/>
  <c r="J107" i="3"/>
  <c r="L107" i="3" s="1"/>
  <c r="J103" i="3"/>
  <c r="K103" i="3" s="1"/>
  <c r="J91" i="3"/>
  <c r="L91" i="3" s="1"/>
  <c r="J87" i="3"/>
  <c r="K87" i="3" s="1"/>
  <c r="J75" i="3"/>
  <c r="L75" i="3" s="1"/>
  <c r="J71" i="3"/>
  <c r="K71" i="3" s="1"/>
  <c r="J59" i="3"/>
  <c r="L59" i="3" s="1"/>
  <c r="J55" i="3"/>
  <c r="K55" i="3" s="1"/>
  <c r="J43" i="3"/>
  <c r="L43" i="3" s="1"/>
  <c r="J39" i="3"/>
  <c r="K39" i="3" s="1"/>
  <c r="J27" i="3"/>
  <c r="L27" i="3" s="1"/>
  <c r="J19" i="3"/>
  <c r="L19" i="3" s="1"/>
  <c r="J11" i="3"/>
  <c r="L11" i="3" s="1"/>
  <c r="J6" i="3"/>
  <c r="K6" i="3" s="1"/>
  <c r="J174" i="3"/>
  <c r="K174" i="3" s="1"/>
  <c r="J163" i="3"/>
  <c r="K163" i="3" s="1"/>
  <c r="J142" i="3"/>
  <c r="K142" i="3" s="1"/>
  <c r="J127" i="3"/>
  <c r="K127" i="3" s="1"/>
  <c r="J111" i="3"/>
  <c r="K111" i="3" s="1"/>
  <c r="J90" i="3"/>
  <c r="K90" i="3" s="1"/>
  <c r="J47" i="3"/>
  <c r="K47" i="3" s="1"/>
  <c r="J220" i="3"/>
  <c r="L220" i="3" s="1"/>
  <c r="J204" i="3"/>
  <c r="L204" i="3" s="1"/>
  <c r="J188" i="3"/>
  <c r="J168" i="3"/>
  <c r="K168" i="3" s="1"/>
  <c r="J147" i="3"/>
  <c r="J122" i="3"/>
  <c r="L122" i="3" s="1"/>
  <c r="J79" i="3"/>
  <c r="K79" i="3" s="1"/>
  <c r="J58" i="3"/>
  <c r="K58" i="3" s="1"/>
  <c r="J36" i="3"/>
  <c r="L36" i="3" s="1"/>
  <c r="J10" i="3"/>
  <c r="L10" i="3" s="1"/>
  <c r="J176" i="3"/>
  <c r="J160" i="3"/>
  <c r="J144" i="3"/>
  <c r="K144" i="3" s="1"/>
  <c r="J124" i="3"/>
  <c r="J108" i="3"/>
  <c r="J96" i="3"/>
  <c r="K96" i="3" s="1"/>
  <c r="J88" i="3"/>
  <c r="K88" i="3" s="1"/>
  <c r="J80" i="3"/>
  <c r="K80" i="3" s="1"/>
  <c r="J72" i="3"/>
  <c r="L72" i="3" s="1"/>
  <c r="J56" i="3"/>
  <c r="L56" i="3" s="1"/>
  <c r="J44" i="3"/>
  <c r="J32" i="3"/>
  <c r="K32" i="3" s="1"/>
  <c r="J20" i="3"/>
  <c r="L20" i="3" s="1"/>
  <c r="J8" i="3"/>
  <c r="L8" i="3" s="1"/>
  <c r="J175" i="3"/>
  <c r="K175" i="3" s="1"/>
  <c r="J143" i="3"/>
  <c r="K143" i="3" s="1"/>
  <c r="J74" i="3"/>
  <c r="J219" i="3"/>
  <c r="L219" i="3" s="1"/>
  <c r="J211" i="3"/>
  <c r="K211" i="3" s="1"/>
  <c r="J203" i="3"/>
  <c r="L203" i="3" s="1"/>
  <c r="J195" i="3"/>
  <c r="K195" i="3" s="1"/>
  <c r="J218" i="3"/>
  <c r="L218" i="3" s="1"/>
  <c r="J214" i="3"/>
  <c r="L214" i="3" s="1"/>
  <c r="J210" i="3"/>
  <c r="L210" i="3" s="1"/>
  <c r="J206" i="3"/>
  <c r="K206" i="3" s="1"/>
  <c r="J202" i="3"/>
  <c r="J198" i="3"/>
  <c r="J194" i="3"/>
  <c r="K194" i="3" s="1"/>
  <c r="J190" i="3"/>
  <c r="K190" i="3" s="1"/>
  <c r="J186" i="3"/>
  <c r="L186" i="3" s="1"/>
  <c r="J182" i="3"/>
  <c r="L182" i="3" s="1"/>
  <c r="J166" i="3"/>
  <c r="J150" i="3"/>
  <c r="K150" i="3" s="1"/>
  <c r="J134" i="3"/>
  <c r="K134" i="3" s="1"/>
  <c r="J118" i="3"/>
  <c r="K118" i="3" s="1"/>
  <c r="J102" i="3"/>
  <c r="K102" i="3" s="1"/>
  <c r="J86" i="3"/>
  <c r="K86" i="3" s="1"/>
  <c r="J70" i="3"/>
  <c r="L70" i="3" s="1"/>
  <c r="J54" i="3"/>
  <c r="K54" i="3" s="1"/>
  <c r="J38" i="3"/>
  <c r="K38" i="3" s="1"/>
  <c r="J26" i="3"/>
  <c r="K26" i="3" s="1"/>
  <c r="J170" i="3"/>
  <c r="J159" i="3"/>
  <c r="K159" i="3" s="1"/>
  <c r="J138" i="3"/>
  <c r="L138" i="3" s="1"/>
  <c r="J126" i="3"/>
  <c r="K126" i="3" s="1"/>
  <c r="J106" i="3"/>
  <c r="L106" i="3" s="1"/>
  <c r="J63" i="3"/>
  <c r="K63" i="3" s="1"/>
  <c r="J42" i="3"/>
  <c r="G2" i="4"/>
  <c r="J2" i="4"/>
  <c r="H2" i="4"/>
  <c r="J23" i="3"/>
  <c r="K23" i="3" s="1"/>
  <c r="J7" i="3"/>
  <c r="K7" i="3" s="1"/>
  <c r="J178" i="3"/>
  <c r="L178" i="3" s="1"/>
  <c r="J162" i="3"/>
  <c r="K162" i="3" s="1"/>
  <c r="J146" i="3"/>
  <c r="L146" i="3" s="1"/>
  <c r="J130" i="3"/>
  <c r="L130" i="3" s="1"/>
  <c r="J114" i="3"/>
  <c r="L114" i="3" s="1"/>
  <c r="J98" i="3"/>
  <c r="L98" i="3" s="1"/>
  <c r="J82" i="3"/>
  <c r="L82" i="3" s="1"/>
  <c r="J66" i="3"/>
  <c r="L66" i="3" s="1"/>
  <c r="J50" i="3"/>
  <c r="L50" i="3" s="1"/>
  <c r="J34" i="3"/>
  <c r="L34" i="3" s="1"/>
  <c r="J14" i="3"/>
  <c r="L14" i="3" s="1"/>
  <c r="L2" i="4"/>
  <c r="J18" i="3"/>
  <c r="L18" i="3" s="1"/>
  <c r="N2" i="4"/>
  <c r="E2" i="4"/>
  <c r="A38" i="4"/>
  <c r="A30" i="4"/>
  <c r="A22" i="4"/>
  <c r="A18" i="4"/>
  <c r="O18" i="4" s="1"/>
  <c r="A10" i="4"/>
  <c r="A45" i="4"/>
  <c r="A41" i="4"/>
  <c r="A37" i="4"/>
  <c r="A33" i="4"/>
  <c r="A29" i="4"/>
  <c r="A25" i="4"/>
  <c r="A21" i="4"/>
  <c r="O21" i="4" s="1"/>
  <c r="A17" i="4"/>
  <c r="A13" i="4"/>
  <c r="A9" i="4"/>
  <c r="A5" i="4"/>
  <c r="A42" i="4"/>
  <c r="A34" i="4"/>
  <c r="A26" i="4"/>
  <c r="A14" i="4"/>
  <c r="A6" i="4"/>
  <c r="A44" i="4"/>
  <c r="A40" i="4"/>
  <c r="A36" i="4"/>
  <c r="A32" i="4"/>
  <c r="A28" i="4"/>
  <c r="A24" i="4"/>
  <c r="A20" i="4"/>
  <c r="O20" i="4" s="1"/>
  <c r="A16" i="4"/>
  <c r="A12" i="4"/>
  <c r="A8" i="4"/>
  <c r="A4" i="4"/>
  <c r="A43" i="4"/>
  <c r="A39" i="4"/>
  <c r="A35" i="4"/>
  <c r="A31" i="4"/>
  <c r="A27" i="4"/>
  <c r="A23" i="4"/>
  <c r="A19" i="4"/>
  <c r="O19" i="4" s="1"/>
  <c r="A15" i="4"/>
  <c r="A11" i="4"/>
  <c r="A7" i="4"/>
  <c r="A3" i="4"/>
  <c r="L94" i="3" l="1"/>
  <c r="L112" i="3"/>
  <c r="K139" i="3"/>
  <c r="K8" i="3"/>
  <c r="K84" i="3"/>
  <c r="K178" i="3"/>
  <c r="K106" i="3"/>
  <c r="L30" i="3"/>
  <c r="L120" i="3"/>
  <c r="K19" i="3"/>
  <c r="K107" i="3"/>
  <c r="L163" i="3"/>
  <c r="K20" i="3"/>
  <c r="K218" i="3"/>
  <c r="K5" i="3"/>
  <c r="K37" i="3"/>
  <c r="K69" i="3"/>
  <c r="K101" i="3"/>
  <c r="K133" i="3"/>
  <c r="K193" i="3"/>
  <c r="L126" i="3"/>
  <c r="L54" i="3"/>
  <c r="K50" i="3"/>
  <c r="L24" i="3"/>
  <c r="L7" i="3"/>
  <c r="L39" i="3"/>
  <c r="K75" i="3"/>
  <c r="L119" i="3"/>
  <c r="L195" i="3"/>
  <c r="K40" i="3"/>
  <c r="K116" i="3"/>
  <c r="L152" i="3"/>
  <c r="L17" i="3"/>
  <c r="L49" i="3"/>
  <c r="L81" i="3"/>
  <c r="L113" i="3"/>
  <c r="L145" i="3"/>
  <c r="K209" i="3"/>
  <c r="L142" i="3"/>
  <c r="K171" i="3"/>
  <c r="L86" i="3"/>
  <c r="K70" i="3"/>
  <c r="L64" i="3"/>
  <c r="K43" i="3"/>
  <c r="L87" i="3"/>
  <c r="L135" i="3"/>
  <c r="L207" i="3"/>
  <c r="K72" i="3"/>
  <c r="K154" i="3"/>
  <c r="L164" i="3"/>
  <c r="K21" i="3"/>
  <c r="K53" i="3"/>
  <c r="K85" i="3"/>
  <c r="K117" i="3"/>
  <c r="K161" i="3"/>
  <c r="L58" i="3"/>
  <c r="L158" i="3"/>
  <c r="L124" i="3"/>
  <c r="K124" i="3"/>
  <c r="K215" i="3"/>
  <c r="L215" i="3"/>
  <c r="K192" i="3"/>
  <c r="L192" i="3"/>
  <c r="K149" i="3"/>
  <c r="L149" i="3"/>
  <c r="K165" i="3"/>
  <c r="L165" i="3"/>
  <c r="K213" i="3"/>
  <c r="L213" i="3"/>
  <c r="K10" i="3"/>
  <c r="K27" i="3"/>
  <c r="L216" i="3"/>
  <c r="K138" i="3"/>
  <c r="K203" i="3"/>
  <c r="K198" i="3"/>
  <c r="L198" i="3"/>
  <c r="L12" i="3"/>
  <c r="K12" i="3"/>
  <c r="L62" i="3"/>
  <c r="K34" i="3"/>
  <c r="L32" i="3"/>
  <c r="K52" i="3"/>
  <c r="K136" i="3"/>
  <c r="L196" i="3"/>
  <c r="L170" i="3"/>
  <c r="K170" i="3"/>
  <c r="L202" i="3"/>
  <c r="K202" i="3"/>
  <c r="K160" i="3"/>
  <c r="L160" i="3"/>
  <c r="K199" i="3"/>
  <c r="L199" i="3"/>
  <c r="L28" i="3"/>
  <c r="K28" i="3"/>
  <c r="K157" i="3"/>
  <c r="L157" i="3"/>
  <c r="K173" i="3"/>
  <c r="L173" i="3"/>
  <c r="K189" i="3"/>
  <c r="L189" i="3"/>
  <c r="K205" i="3"/>
  <c r="L205" i="3"/>
  <c r="L6" i="3"/>
  <c r="L38" i="3"/>
  <c r="L102" i="3"/>
  <c r="K18" i="3"/>
  <c r="K82" i="3"/>
  <c r="L48" i="3"/>
  <c r="L88" i="3"/>
  <c r="L128" i="3"/>
  <c r="K11" i="3"/>
  <c r="L23" i="3"/>
  <c r="K31" i="3"/>
  <c r="L47" i="3"/>
  <c r="L63" i="3"/>
  <c r="L79" i="3"/>
  <c r="L95" i="3"/>
  <c r="L111" i="3"/>
  <c r="L127" i="3"/>
  <c r="L143" i="3"/>
  <c r="L179" i="3"/>
  <c r="L211" i="3"/>
  <c r="K56" i="3"/>
  <c r="K186" i="3"/>
  <c r="K140" i="3"/>
  <c r="L168" i="3"/>
  <c r="L200" i="3"/>
  <c r="L9" i="3"/>
  <c r="L25" i="3"/>
  <c r="L41" i="3"/>
  <c r="L57" i="3"/>
  <c r="L73" i="3"/>
  <c r="L89" i="3"/>
  <c r="L105" i="3"/>
  <c r="L121" i="3"/>
  <c r="L137" i="3"/>
  <c r="K153" i="3"/>
  <c r="K169" i="3"/>
  <c r="K185" i="3"/>
  <c r="K201" i="3"/>
  <c r="K217" i="3"/>
  <c r="K182" i="3"/>
  <c r="K114" i="3"/>
  <c r="K130" i="3"/>
  <c r="K146" i="3"/>
  <c r="L174" i="3"/>
  <c r="L206" i="3"/>
  <c r="K155" i="3"/>
  <c r="K187" i="3"/>
  <c r="K219" i="3"/>
  <c r="L42" i="3"/>
  <c r="K42" i="3"/>
  <c r="K166" i="3"/>
  <c r="L166" i="3"/>
  <c r="L92" i="3"/>
  <c r="K92" i="3"/>
  <c r="L132" i="3"/>
  <c r="K132" i="3"/>
  <c r="K181" i="3"/>
  <c r="L181" i="3"/>
  <c r="K197" i="3"/>
  <c r="L197" i="3"/>
  <c r="K122" i="3"/>
  <c r="K204" i="3"/>
  <c r="L44" i="3"/>
  <c r="K44" i="3"/>
  <c r="K147" i="3"/>
  <c r="L147" i="3"/>
  <c r="K167" i="3"/>
  <c r="L167" i="3"/>
  <c r="L60" i="3"/>
  <c r="K60" i="3"/>
  <c r="K208" i="3"/>
  <c r="L208" i="3"/>
  <c r="K14" i="3"/>
  <c r="K98" i="3"/>
  <c r="L80" i="3"/>
  <c r="K59" i="3"/>
  <c r="K91" i="3"/>
  <c r="K123" i="3"/>
  <c r="L175" i="3"/>
  <c r="L110" i="3"/>
  <c r="L162" i="3"/>
  <c r="L194" i="3"/>
  <c r="K220" i="3"/>
  <c r="L74" i="3"/>
  <c r="K74" i="3"/>
  <c r="L108" i="3"/>
  <c r="K108" i="3"/>
  <c r="K176" i="3"/>
  <c r="L176" i="3"/>
  <c r="K188" i="3"/>
  <c r="L188" i="3"/>
  <c r="K151" i="3"/>
  <c r="L151" i="3"/>
  <c r="K183" i="3"/>
  <c r="L183" i="3"/>
  <c r="L76" i="3"/>
  <c r="K76" i="3"/>
  <c r="K172" i="3"/>
  <c r="L172" i="3"/>
  <c r="K221" i="3"/>
  <c r="L221" i="3"/>
  <c r="L46" i="3"/>
  <c r="K66" i="3"/>
  <c r="L16" i="3"/>
  <c r="L96" i="3"/>
  <c r="K3" i="3"/>
  <c r="K35" i="3"/>
  <c r="K51" i="3"/>
  <c r="K67" i="3"/>
  <c r="K83" i="3"/>
  <c r="K99" i="3"/>
  <c r="K115" i="3"/>
  <c r="K131" i="3"/>
  <c r="L159" i="3"/>
  <c r="L191" i="3"/>
  <c r="K4" i="3"/>
  <c r="K36" i="3"/>
  <c r="K68" i="3"/>
  <c r="K100" i="3"/>
  <c r="L144" i="3"/>
  <c r="K210" i="3"/>
  <c r="K148" i="3"/>
  <c r="L180" i="3"/>
  <c r="L212" i="3"/>
  <c r="K13" i="3"/>
  <c r="K29" i="3"/>
  <c r="K45" i="3"/>
  <c r="K61" i="3"/>
  <c r="K77" i="3"/>
  <c r="K93" i="3"/>
  <c r="K109" i="3"/>
  <c r="K125" i="3"/>
  <c r="K141" i="3"/>
  <c r="L26" i="3"/>
  <c r="L90" i="3"/>
  <c r="L118" i="3"/>
  <c r="L134" i="3"/>
  <c r="L150" i="3"/>
  <c r="K156" i="3"/>
  <c r="I2" i="4"/>
  <c r="H23" i="4"/>
  <c r="F23" i="4"/>
  <c r="E23" i="4"/>
  <c r="N23" i="4"/>
  <c r="L23" i="4"/>
  <c r="K23" i="4"/>
  <c r="H28" i="4"/>
  <c r="F28" i="4"/>
  <c r="E28" i="4"/>
  <c r="N28" i="4"/>
  <c r="L28" i="4"/>
  <c r="K28" i="4"/>
  <c r="H34" i="4"/>
  <c r="N34" i="4"/>
  <c r="L34" i="4"/>
  <c r="K34" i="4"/>
  <c r="E34" i="4"/>
  <c r="F34" i="4"/>
  <c r="H45" i="4"/>
  <c r="F45" i="4"/>
  <c r="N45" i="4"/>
  <c r="L45" i="4"/>
  <c r="K45" i="4"/>
  <c r="E45" i="4"/>
  <c r="H7" i="4"/>
  <c r="F7" i="4"/>
  <c r="E7" i="4"/>
  <c r="N7" i="4"/>
  <c r="L7" i="4"/>
  <c r="K7" i="4"/>
  <c r="H12" i="4"/>
  <c r="F12" i="4"/>
  <c r="E12" i="4"/>
  <c r="N12" i="4"/>
  <c r="L12" i="4"/>
  <c r="K12" i="4"/>
  <c r="H44" i="4"/>
  <c r="F44" i="4"/>
  <c r="E44" i="4"/>
  <c r="N44" i="4"/>
  <c r="L44" i="4"/>
  <c r="K44" i="4"/>
  <c r="M44" i="4" s="1"/>
  <c r="H13" i="4"/>
  <c r="F13" i="4"/>
  <c r="N13" i="4"/>
  <c r="L13" i="4"/>
  <c r="K13" i="4"/>
  <c r="E13" i="4"/>
  <c r="H29" i="4"/>
  <c r="F29" i="4"/>
  <c r="N29" i="4"/>
  <c r="L29" i="4"/>
  <c r="E29" i="4"/>
  <c r="K29" i="4"/>
  <c r="H30" i="4"/>
  <c r="K30" i="4"/>
  <c r="F30" i="4"/>
  <c r="E30" i="4"/>
  <c r="N30" i="4"/>
  <c r="L30" i="4"/>
  <c r="H11" i="4"/>
  <c r="F11" i="4"/>
  <c r="E11" i="4"/>
  <c r="N11" i="4"/>
  <c r="L11" i="4"/>
  <c r="K11" i="4"/>
  <c r="M11" i="4" s="1"/>
  <c r="H27" i="4"/>
  <c r="F27" i="4"/>
  <c r="E27" i="4"/>
  <c r="N27" i="4"/>
  <c r="L27" i="4"/>
  <c r="K27" i="4"/>
  <c r="H43" i="4"/>
  <c r="F43" i="4"/>
  <c r="E43" i="4"/>
  <c r="N43" i="4"/>
  <c r="L43" i="4"/>
  <c r="K43" i="4"/>
  <c r="M43" i="4" s="1"/>
  <c r="H16" i="4"/>
  <c r="F16" i="4"/>
  <c r="E16" i="4"/>
  <c r="N16" i="4"/>
  <c r="L16" i="4"/>
  <c r="K16" i="4"/>
  <c r="H32" i="4"/>
  <c r="F32" i="4"/>
  <c r="E32" i="4"/>
  <c r="N32" i="4"/>
  <c r="L32" i="4"/>
  <c r="K32" i="4"/>
  <c r="M32" i="4" s="1"/>
  <c r="H6" i="4"/>
  <c r="F6" i="4"/>
  <c r="E6" i="4"/>
  <c r="N6" i="4"/>
  <c r="L6" i="4"/>
  <c r="K6" i="4"/>
  <c r="H42" i="4"/>
  <c r="L42" i="4"/>
  <c r="K42" i="4"/>
  <c r="F42" i="4"/>
  <c r="E42" i="4"/>
  <c r="N42" i="4"/>
  <c r="H17" i="4"/>
  <c r="E17" i="4"/>
  <c r="K17" i="4"/>
  <c r="F17" i="4"/>
  <c r="N17" i="4"/>
  <c r="L17" i="4"/>
  <c r="H33" i="4"/>
  <c r="E33" i="4"/>
  <c r="K33" i="4"/>
  <c r="L33" i="4"/>
  <c r="F33" i="4"/>
  <c r="N33" i="4"/>
  <c r="H10" i="4"/>
  <c r="L10" i="4"/>
  <c r="K10" i="4"/>
  <c r="F10" i="4"/>
  <c r="E10" i="4"/>
  <c r="N10" i="4"/>
  <c r="H38" i="4"/>
  <c r="F38" i="4"/>
  <c r="E38" i="4"/>
  <c r="N38" i="4"/>
  <c r="L38" i="4"/>
  <c r="K38" i="4"/>
  <c r="M38" i="4" s="1"/>
  <c r="H15" i="4"/>
  <c r="F15" i="4"/>
  <c r="E15" i="4"/>
  <c r="N15" i="4"/>
  <c r="L15" i="4"/>
  <c r="K15" i="4"/>
  <c r="H31" i="4"/>
  <c r="F31" i="4"/>
  <c r="E31" i="4"/>
  <c r="N31" i="4"/>
  <c r="L31" i="4"/>
  <c r="K31" i="4"/>
  <c r="M31" i="4" s="1"/>
  <c r="H4" i="4"/>
  <c r="F4" i="4"/>
  <c r="E4" i="4"/>
  <c r="N4" i="4"/>
  <c r="L4" i="4"/>
  <c r="K4" i="4"/>
  <c r="H20" i="4"/>
  <c r="F20" i="4"/>
  <c r="E20" i="4"/>
  <c r="N20" i="4"/>
  <c r="L20" i="4"/>
  <c r="K20" i="4"/>
  <c r="M20" i="4" s="1"/>
  <c r="H36" i="4"/>
  <c r="F36" i="4"/>
  <c r="E36" i="4"/>
  <c r="N36" i="4"/>
  <c r="L36" i="4"/>
  <c r="K36" i="4"/>
  <c r="H14" i="4"/>
  <c r="E14" i="4"/>
  <c r="N14" i="4"/>
  <c r="L14" i="4"/>
  <c r="K14" i="4"/>
  <c r="F14" i="4"/>
  <c r="H5" i="4"/>
  <c r="F5" i="4"/>
  <c r="N5" i="4"/>
  <c r="L5" i="4"/>
  <c r="E5" i="4"/>
  <c r="K5" i="4"/>
  <c r="H21" i="4"/>
  <c r="F21" i="4"/>
  <c r="N21" i="4"/>
  <c r="L21" i="4"/>
  <c r="K21" i="4"/>
  <c r="E21" i="4"/>
  <c r="H37" i="4"/>
  <c r="F37" i="4"/>
  <c r="N37" i="4"/>
  <c r="L37" i="4"/>
  <c r="E37" i="4"/>
  <c r="K37" i="4"/>
  <c r="H18" i="4"/>
  <c r="F18" i="4"/>
  <c r="E18" i="4"/>
  <c r="N18" i="4"/>
  <c r="L18" i="4"/>
  <c r="K18" i="4"/>
  <c r="M18" i="4" s="1"/>
  <c r="M2" i="4"/>
  <c r="H39" i="4"/>
  <c r="F39" i="4"/>
  <c r="E39" i="4"/>
  <c r="N39" i="4"/>
  <c r="L39" i="4"/>
  <c r="K39" i="4"/>
  <c r="H3" i="4"/>
  <c r="F3" i="4"/>
  <c r="E3" i="4"/>
  <c r="N3" i="4"/>
  <c r="L3" i="4"/>
  <c r="K3" i="4"/>
  <c r="H19" i="4"/>
  <c r="F19" i="4"/>
  <c r="E19" i="4"/>
  <c r="N19" i="4"/>
  <c r="L19" i="4"/>
  <c r="K19" i="4"/>
  <c r="H35" i="4"/>
  <c r="F35" i="4"/>
  <c r="E35" i="4"/>
  <c r="N35" i="4"/>
  <c r="L35" i="4"/>
  <c r="K35" i="4"/>
  <c r="H8" i="4"/>
  <c r="F8" i="4"/>
  <c r="E8" i="4"/>
  <c r="N8" i="4"/>
  <c r="L8" i="4"/>
  <c r="K8" i="4"/>
  <c r="H24" i="4"/>
  <c r="F24" i="4"/>
  <c r="E24" i="4"/>
  <c r="N24" i="4"/>
  <c r="L24" i="4"/>
  <c r="K24" i="4"/>
  <c r="H40" i="4"/>
  <c r="F40" i="4"/>
  <c r="E40" i="4"/>
  <c r="N40" i="4"/>
  <c r="L40" i="4"/>
  <c r="K40" i="4"/>
  <c r="H26" i="4"/>
  <c r="F26" i="4"/>
  <c r="E26" i="4"/>
  <c r="N26" i="4"/>
  <c r="L26" i="4"/>
  <c r="K26" i="4"/>
  <c r="H9" i="4"/>
  <c r="E9" i="4"/>
  <c r="K9" i="4"/>
  <c r="F9" i="4"/>
  <c r="N9" i="4"/>
  <c r="L9" i="4"/>
  <c r="H25" i="4"/>
  <c r="E25" i="4"/>
  <c r="K25" i="4"/>
  <c r="N25" i="4"/>
  <c r="L25" i="4"/>
  <c r="F25" i="4"/>
  <c r="H41" i="4"/>
  <c r="E41" i="4"/>
  <c r="K41" i="4"/>
  <c r="F41" i="4"/>
  <c r="N41" i="4"/>
  <c r="L41" i="4"/>
  <c r="H22" i="4"/>
  <c r="L22" i="4"/>
  <c r="K22" i="4"/>
  <c r="F22" i="4"/>
  <c r="E22" i="4"/>
  <c r="N22" i="4"/>
  <c r="J27" i="4"/>
  <c r="G27" i="4"/>
  <c r="J32" i="4"/>
  <c r="G32" i="4"/>
  <c r="J11" i="4"/>
  <c r="G11" i="4"/>
  <c r="I11" i="4" s="1"/>
  <c r="J16" i="4"/>
  <c r="G16" i="4"/>
  <c r="I16" i="4" s="1"/>
  <c r="G6" i="4"/>
  <c r="J6" i="4"/>
  <c r="J17" i="4"/>
  <c r="G17" i="4"/>
  <c r="I17" i="4" s="1"/>
  <c r="G10" i="4"/>
  <c r="J10" i="4"/>
  <c r="J15" i="4"/>
  <c r="G15" i="4"/>
  <c r="I15" i="4" s="1"/>
  <c r="J31" i="4"/>
  <c r="G31" i="4"/>
  <c r="I31" i="4" s="1"/>
  <c r="J4" i="4"/>
  <c r="G4" i="4"/>
  <c r="I4" i="4" s="1"/>
  <c r="J20" i="4"/>
  <c r="G20" i="4"/>
  <c r="I20" i="4" s="1"/>
  <c r="J36" i="4"/>
  <c r="G36" i="4"/>
  <c r="I36" i="4" s="1"/>
  <c r="G14" i="4"/>
  <c r="J14" i="4"/>
  <c r="G5" i="4"/>
  <c r="J5" i="4"/>
  <c r="G21" i="4"/>
  <c r="J21" i="4"/>
  <c r="G37" i="4"/>
  <c r="J37" i="4"/>
  <c r="G18" i="4"/>
  <c r="J18" i="4"/>
  <c r="J3" i="4"/>
  <c r="G3" i="4"/>
  <c r="J19" i="4"/>
  <c r="G19" i="4"/>
  <c r="J35" i="4"/>
  <c r="G35" i="4"/>
  <c r="J8" i="4"/>
  <c r="G8" i="4"/>
  <c r="J24" i="4"/>
  <c r="G24" i="4"/>
  <c r="J40" i="4"/>
  <c r="G40" i="4"/>
  <c r="G26" i="4"/>
  <c r="I26" i="4" s="1"/>
  <c r="J26" i="4"/>
  <c r="J9" i="4"/>
  <c r="G9" i="4"/>
  <c r="J25" i="4"/>
  <c r="G25" i="4"/>
  <c r="J41" i="4"/>
  <c r="G41" i="4"/>
  <c r="G22" i="4"/>
  <c r="I22" i="4" s="1"/>
  <c r="J22" i="4"/>
  <c r="J7" i="4"/>
  <c r="G7" i="4"/>
  <c r="I7" i="4" s="1"/>
  <c r="J23" i="4"/>
  <c r="G23" i="4"/>
  <c r="J39" i="4"/>
  <c r="G39" i="4"/>
  <c r="J12" i="4"/>
  <c r="G12" i="4"/>
  <c r="I12" i="4" s="1"/>
  <c r="J28" i="4"/>
  <c r="G28" i="4"/>
  <c r="J44" i="4"/>
  <c r="G44" i="4"/>
  <c r="G34" i="4"/>
  <c r="J34" i="4"/>
  <c r="G13" i="4"/>
  <c r="J13" i="4"/>
  <c r="G29" i="4"/>
  <c r="J29" i="4"/>
  <c r="G45" i="4"/>
  <c r="J45" i="4"/>
  <c r="G30" i="4"/>
  <c r="J30" i="4"/>
  <c r="J43" i="4"/>
  <c r="G43" i="4"/>
  <c r="G42" i="4"/>
  <c r="J42" i="4"/>
  <c r="J33" i="4"/>
  <c r="G33" i="4"/>
  <c r="G38" i="4"/>
  <c r="J38" i="4"/>
  <c r="I42" i="4" l="1"/>
  <c r="I29" i="4"/>
  <c r="I38" i="4"/>
  <c r="I34" i="4"/>
  <c r="I33" i="4"/>
  <c r="I43" i="4"/>
  <c r="I44" i="4"/>
  <c r="I23" i="4"/>
  <c r="I32" i="4"/>
  <c r="M41" i="4"/>
  <c r="M9" i="4"/>
  <c r="I25" i="4"/>
  <c r="I24" i="4"/>
  <c r="I35" i="4"/>
  <c r="I3" i="4"/>
  <c r="M26" i="4"/>
  <c r="M24" i="4"/>
  <c r="M35" i="4"/>
  <c r="M3" i="4"/>
  <c r="M42" i="4"/>
  <c r="M13" i="4"/>
  <c r="M45" i="4"/>
  <c r="I18" i="4"/>
  <c r="I21" i="4"/>
  <c r="I14" i="4"/>
  <c r="I30" i="4"/>
  <c r="I45" i="4"/>
  <c r="I5" i="4"/>
  <c r="I13" i="4"/>
  <c r="I37" i="4"/>
  <c r="I28" i="4"/>
  <c r="I27" i="4"/>
  <c r="I10" i="4"/>
  <c r="I6" i="4"/>
  <c r="M22" i="4"/>
  <c r="M25" i="4"/>
  <c r="M37" i="4"/>
  <c r="M5" i="4"/>
  <c r="M36" i="4"/>
  <c r="M4" i="4"/>
  <c r="M15" i="4"/>
  <c r="M6" i="4"/>
  <c r="M16" i="4"/>
  <c r="M27" i="4"/>
  <c r="M12" i="4"/>
  <c r="M34" i="4"/>
  <c r="M28" i="4"/>
  <c r="M33" i="4"/>
  <c r="M30" i="4"/>
  <c r="M29" i="4"/>
  <c r="M7" i="4"/>
  <c r="M23" i="4"/>
  <c r="I39" i="4"/>
  <c r="I41" i="4"/>
  <c r="I9" i="4"/>
  <c r="I40" i="4"/>
  <c r="I8" i="4"/>
  <c r="I19" i="4"/>
  <c r="M40" i="4"/>
  <c r="M8" i="4"/>
  <c r="M19" i="4"/>
  <c r="M39" i="4"/>
  <c r="M21" i="4"/>
  <c r="M14" i="4"/>
  <c r="M10" i="4"/>
  <c r="M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<sst xmlns="http://schemas.openxmlformats.org/spreadsheetml/2006/main" count="468" uniqueCount="29">
  <si>
    <t>symbol</t>
  </si>
  <si>
    <t>time_series</t>
  </si>
  <si>
    <t>q_order</t>
  </si>
  <si>
    <t>^DJI</t>
  </si>
  <si>
    <t>^FCHI</t>
  </si>
  <si>
    <t>^MERV</t>
  </si>
  <si>
    <t>MXN=X</t>
  </si>
  <si>
    <t>EURCOP=X</t>
  </si>
  <si>
    <t>rsquared_tts</t>
  </si>
  <si>
    <t>average_error_tts</t>
  </si>
  <si>
    <t>max_abs_parameter</t>
  </si>
  <si>
    <t>max_error_parameter</t>
  </si>
  <si>
    <t>absolute log-return</t>
  </si>
  <si>
    <t>log-return volatility</t>
  </si>
  <si>
    <t>parameters_tts</t>
  </si>
  <si>
    <t>error_parameters_tts</t>
  </si>
  <si>
    <t>^IXIC</t>
  </si>
  <si>
    <t>key</t>
  </si>
  <si>
    <t>final_max_parameter</t>
  </si>
  <si>
    <t>coefficient_position</t>
  </si>
  <si>
    <t>max_coefficient_position</t>
  </si>
  <si>
    <t>min_coefficient_position</t>
  </si>
  <si>
    <t>min_abs_parameter</t>
  </si>
  <si>
    <t>min_error_parameter</t>
  </si>
  <si>
    <t>final_min_parameter</t>
  </si>
  <si>
    <t>abs_parameter</t>
  </si>
  <si>
    <t>order_contribution_max</t>
  </si>
  <si>
    <t>order_contribution_min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</si>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</sst>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C35-0603-4203-A3CF-4D1598960B93}">
  <dimension ref="A1:M221"/>
  <sheetViews>
    <sheetView topLeftCell="E205" workbookViewId="0">
      <selection activeCell="M221" sqref="J217:M221"/>
    </sheetView>
  </sheetViews>
  <sheetFormatPr defaultRowHeight="15" x14ac:dyDescent="0.25"/>
  <cols>
    <col min="1" max="1" width="10.28515625" bestFit="1" customWidth="1"/>
    <col min="2" max="2" width="18.5703125" bestFit="1" customWidth="1"/>
    <col min="3" max="3" width="10.28515625" bestFit="1" customWidth="1"/>
    <col min="4" max="4" width="16.85546875" bestFit="1" customWidth="1"/>
    <col min="5" max="5" width="22.42578125" bestFit="1" customWidth="1"/>
    <col min="6" max="6" width="12.140625" bestFit="1" customWidth="1"/>
    <col min="8" max="8" width="30" bestFit="1" customWidth="1"/>
    <col min="9" max="9" width="19" bestFit="1" customWidth="1"/>
    <col min="10" max="10" width="23.7109375" bestFit="1" customWidth="1"/>
    <col min="11" max="11" width="22.7109375" bestFit="1" customWidth="1"/>
    <col min="12" max="12" width="2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8</v>
      </c>
      <c r="G1" t="s">
        <v>9</v>
      </c>
      <c r="H1" t="s">
        <v>17</v>
      </c>
      <c r="I1" s="3" t="s">
        <v>25</v>
      </c>
      <c r="J1" s="3" t="s">
        <v>19</v>
      </c>
      <c r="K1" t="s">
        <v>27</v>
      </c>
      <c r="L1" t="s">
        <v>26</v>
      </c>
      <c r="M1" t="s">
        <v>28</v>
      </c>
    </row>
    <row r="2" spans="1:13" x14ac:dyDescent="0.25">
      <c r="A2" t="s">
        <v>3</v>
      </c>
      <c r="B2" t="s">
        <v>12</v>
      </c>
      <c r="C2">
        <v>-2</v>
      </c>
      <c r="D2">
        <v>-187111146.009547</v>
      </c>
      <c r="E2">
        <v>1583830.3074022499</v>
      </c>
      <c r="F2">
        <v>0.91860833692798605</v>
      </c>
      <c r="G2">
        <v>3.5587253980304601E-2</v>
      </c>
      <c r="H2" t="str">
        <f>_xlfn.CONCAT(A2,B2,C2)</f>
        <v>^DJIabsolute log-return-2</v>
      </c>
      <c r="I2">
        <f>ABS(D2)</f>
        <v>187111146.009547</v>
      </c>
      <c r="J2">
        <f>COUNTIFS($H$2:$H2,$H2)</f>
        <v>1</v>
      </c>
      <c r="K2">
        <f>LOG10(I2)+(5-J2)*(-4)</f>
        <v>-7.7279003412746423</v>
      </c>
      <c r="L2">
        <f>LOG10(I2)+(5-J2)*(-3)</f>
        <v>-3.7279003412746423</v>
      </c>
      <c r="M2">
        <f>AVERAGE(K2,L2)</f>
        <v>-5.7279003412746423</v>
      </c>
    </row>
    <row r="3" spans="1:13" x14ac:dyDescent="0.25">
      <c r="A3" t="s">
        <v>3</v>
      </c>
      <c r="B3" t="s">
        <v>12</v>
      </c>
      <c r="C3">
        <v>-2</v>
      </c>
      <c r="D3">
        <v>2462166.63569107</v>
      </c>
      <c r="E3">
        <v>19355.113204664602</v>
      </c>
      <c r="F3">
        <v>0.91860833692798605</v>
      </c>
      <c r="G3">
        <v>3.5587253980304601E-2</v>
      </c>
      <c r="H3" t="str">
        <f t="shared" ref="H3:H66" si="0">_xlfn.CONCAT(A3,B3,C3)</f>
        <v>^DJIabsolute log-return-2</v>
      </c>
      <c r="I3">
        <f t="shared" ref="I3:I66" si="1">ABS(D3)</f>
        <v>2462166.63569107</v>
      </c>
      <c r="J3">
        <f>COUNTIFS($H$2:$H3,$H3)</f>
        <v>2</v>
      </c>
      <c r="K3">
        <f t="shared" ref="K3:K66" si="2">LOG10(I3)+(5-J3)*(-4)</f>
        <v>-5.6086825580203996</v>
      </c>
      <c r="L3">
        <f t="shared" ref="L3:L66" si="3">LOG10(I3)+(5-J3)*(-3)</f>
        <v>-2.6086825580203996</v>
      </c>
      <c r="M3">
        <f t="shared" ref="M3:M66" si="4">AVERAGE(K3,L3)</f>
        <v>-4.1086825580203996</v>
      </c>
    </row>
    <row r="4" spans="1:13" x14ac:dyDescent="0.25">
      <c r="A4" t="s">
        <v>3</v>
      </c>
      <c r="B4" t="s">
        <v>12</v>
      </c>
      <c r="C4">
        <v>-2</v>
      </c>
      <c r="D4">
        <v>-9132.7730457257294</v>
      </c>
      <c r="E4">
        <v>78.550139961365204</v>
      </c>
      <c r="F4">
        <v>0.91860833692798605</v>
      </c>
      <c r="G4">
        <v>3.5587253980304601E-2</v>
      </c>
      <c r="H4" t="str">
        <f t="shared" si="0"/>
        <v>^DJIabsolute log-return-2</v>
      </c>
      <c r="I4">
        <f t="shared" si="1"/>
        <v>9132.7730457257294</v>
      </c>
      <c r="J4">
        <f>COUNTIFS($H$2:$H4,$H4)</f>
        <v>3</v>
      </c>
      <c r="K4">
        <f t="shared" si="2"/>
        <v>-4.0393973346671732</v>
      </c>
      <c r="L4">
        <f t="shared" si="3"/>
        <v>-2.0393973346671732</v>
      </c>
      <c r="M4">
        <f t="shared" si="4"/>
        <v>-3.0393973346671732</v>
      </c>
    </row>
    <row r="5" spans="1:13" x14ac:dyDescent="0.25">
      <c r="A5" t="s">
        <v>3</v>
      </c>
      <c r="B5" t="s">
        <v>12</v>
      </c>
      <c r="C5">
        <v>-2</v>
      </c>
      <c r="D5">
        <v>9.5466247552559498</v>
      </c>
      <c r="E5">
        <v>0.116329928826417</v>
      </c>
      <c r="F5">
        <v>0.91860833692798605</v>
      </c>
      <c r="G5">
        <v>3.5587253980304601E-2</v>
      </c>
      <c r="H5" t="str">
        <f t="shared" si="0"/>
        <v>^DJIabsolute log-return-2</v>
      </c>
      <c r="I5">
        <f t="shared" si="1"/>
        <v>9.5466247552559498</v>
      </c>
      <c r="J5">
        <f>COUNTIFS($H$2:$H5,$H5)</f>
        <v>4</v>
      </c>
      <c r="K5">
        <f t="shared" si="2"/>
        <v>-3.0201501477110466</v>
      </c>
      <c r="L5">
        <f t="shared" si="3"/>
        <v>-2.0201501477110466</v>
      </c>
      <c r="M5">
        <f t="shared" si="4"/>
        <v>-2.5201501477110466</v>
      </c>
    </row>
    <row r="6" spans="1:13" x14ac:dyDescent="0.25">
      <c r="A6" t="s">
        <v>3</v>
      </c>
      <c r="B6" t="s">
        <v>12</v>
      </c>
      <c r="C6">
        <v>-2</v>
      </c>
      <c r="D6">
        <v>0.75027114684295804</v>
      </c>
      <c r="E6" s="1">
        <v>4.45471808759756E-5</v>
      </c>
      <c r="F6">
        <v>0.91860833692798605</v>
      </c>
      <c r="G6">
        <v>3.5587253980304601E-2</v>
      </c>
      <c r="H6" t="str">
        <f t="shared" si="0"/>
        <v>^DJIabsolute log-return-2</v>
      </c>
      <c r="I6">
        <f t="shared" si="1"/>
        <v>0.75027114684295804</v>
      </c>
      <c r="J6">
        <f>COUNTIFS($H$2:$H6,$H6)</f>
        <v>5</v>
      </c>
      <c r="K6">
        <f t="shared" si="2"/>
        <v>-0.1247817548797476</v>
      </c>
      <c r="L6">
        <f t="shared" si="3"/>
        <v>-0.1247817548797476</v>
      </c>
      <c r="M6">
        <f t="shared" si="4"/>
        <v>-0.1247817548797476</v>
      </c>
    </row>
    <row r="7" spans="1:13" x14ac:dyDescent="0.25">
      <c r="A7" t="s">
        <v>3</v>
      </c>
      <c r="B7" t="s">
        <v>12</v>
      </c>
      <c r="C7">
        <v>-1</v>
      </c>
      <c r="D7">
        <v>-87842031.285073802</v>
      </c>
      <c r="E7">
        <v>1211643.8022735601</v>
      </c>
      <c r="F7">
        <v>0.97445032117575303</v>
      </c>
      <c r="G7">
        <v>3.0885223148348798E-2</v>
      </c>
      <c r="H7" t="str">
        <f t="shared" si="0"/>
        <v>^DJIabsolute log-return-1</v>
      </c>
      <c r="I7">
        <f t="shared" si="1"/>
        <v>87842031.285073802</v>
      </c>
      <c r="J7">
        <f>COUNTIFS($H$2:$H7,$H7)</f>
        <v>1</v>
      </c>
      <c r="K7">
        <f t="shared" si="2"/>
        <v>-8.0562976300240052</v>
      </c>
      <c r="L7">
        <f t="shared" si="3"/>
        <v>-4.0562976300240061</v>
      </c>
      <c r="M7">
        <f t="shared" si="4"/>
        <v>-6.0562976300240052</v>
      </c>
    </row>
    <row r="8" spans="1:13" x14ac:dyDescent="0.25">
      <c r="A8" t="s">
        <v>3</v>
      </c>
      <c r="B8" t="s">
        <v>12</v>
      </c>
      <c r="C8">
        <v>-1</v>
      </c>
      <c r="D8">
        <v>1382471.5006260399</v>
      </c>
      <c r="E8">
        <v>14806.8280087402</v>
      </c>
      <c r="F8">
        <v>0.97445032117575303</v>
      </c>
      <c r="G8">
        <v>3.0885223148348798E-2</v>
      </c>
      <c r="H8" t="str">
        <f t="shared" si="0"/>
        <v>^DJIabsolute log-return-1</v>
      </c>
      <c r="I8">
        <f t="shared" si="1"/>
        <v>1382471.5006260399</v>
      </c>
      <c r="J8">
        <f>COUNTIFS($H$2:$H8,$H8)</f>
        <v>2</v>
      </c>
      <c r="K8">
        <f t="shared" si="2"/>
        <v>-5.859343812825017</v>
      </c>
      <c r="L8">
        <f t="shared" si="3"/>
        <v>-2.859343812825017</v>
      </c>
      <c r="M8">
        <f t="shared" si="4"/>
        <v>-4.359343812825017</v>
      </c>
    </row>
    <row r="9" spans="1:13" x14ac:dyDescent="0.25">
      <c r="A9" t="s">
        <v>3</v>
      </c>
      <c r="B9" t="s">
        <v>12</v>
      </c>
      <c r="C9">
        <v>-1</v>
      </c>
      <c r="D9">
        <v>-5506.9269672855498</v>
      </c>
      <c r="E9">
        <v>60.091532411708997</v>
      </c>
      <c r="F9">
        <v>0.97445032117575303</v>
      </c>
      <c r="G9">
        <v>3.0885223148348798E-2</v>
      </c>
      <c r="H9" t="str">
        <f t="shared" si="0"/>
        <v>^DJIabsolute log-return-1</v>
      </c>
      <c r="I9">
        <f t="shared" si="1"/>
        <v>5506.9269672855498</v>
      </c>
      <c r="J9">
        <f>COUNTIFS($H$2:$H9,$H9)</f>
        <v>3</v>
      </c>
      <c r="K9">
        <f t="shared" si="2"/>
        <v>-4.2590906830820376</v>
      </c>
      <c r="L9">
        <f t="shared" si="3"/>
        <v>-2.2590906830820372</v>
      </c>
      <c r="M9">
        <f t="shared" si="4"/>
        <v>-3.2590906830820376</v>
      </c>
    </row>
    <row r="10" spans="1:13" x14ac:dyDescent="0.25">
      <c r="A10" t="s">
        <v>3</v>
      </c>
      <c r="B10" t="s">
        <v>12</v>
      </c>
      <c r="C10">
        <v>-1</v>
      </c>
      <c r="D10">
        <v>7.53587212338571</v>
      </c>
      <c r="E10">
        <v>8.8993395708304293E-2</v>
      </c>
      <c r="F10">
        <v>0.97445032117575303</v>
      </c>
      <c r="G10">
        <v>3.0885223148348798E-2</v>
      </c>
      <c r="H10" t="str">
        <f t="shared" si="0"/>
        <v>^DJIabsolute log-return-1</v>
      </c>
      <c r="I10">
        <f t="shared" si="1"/>
        <v>7.53587212338571</v>
      </c>
      <c r="J10">
        <f>COUNTIFS($H$2:$H10,$H10)</f>
        <v>4</v>
      </c>
      <c r="K10">
        <f t="shared" si="2"/>
        <v>-3.1228664797187813</v>
      </c>
      <c r="L10">
        <f t="shared" si="3"/>
        <v>-2.1228664797187813</v>
      </c>
      <c r="M10">
        <f t="shared" si="4"/>
        <v>-2.6228664797187813</v>
      </c>
    </row>
    <row r="11" spans="1:13" x14ac:dyDescent="0.25">
      <c r="A11" t="s">
        <v>3</v>
      </c>
      <c r="B11" t="s">
        <v>12</v>
      </c>
      <c r="C11">
        <v>-1</v>
      </c>
      <c r="D11">
        <v>0.771911016708419</v>
      </c>
      <c r="E11" s="1">
        <v>3.4078976368159101E-5</v>
      </c>
      <c r="F11">
        <v>0.97445032117575303</v>
      </c>
      <c r="G11">
        <v>3.0885223148348798E-2</v>
      </c>
      <c r="H11" t="str">
        <f t="shared" si="0"/>
        <v>^DJIabsolute log-return-1</v>
      </c>
      <c r="I11">
        <f t="shared" si="1"/>
        <v>0.771911016708419</v>
      </c>
      <c r="J11">
        <f>COUNTIFS($H$2:$H11,$H11)</f>
        <v>5</v>
      </c>
      <c r="K11">
        <f t="shared" si="2"/>
        <v>-0.11243276077807129</v>
      </c>
      <c r="L11">
        <f t="shared" si="3"/>
        <v>-0.11243276077807129</v>
      </c>
      <c r="M11">
        <f t="shared" si="4"/>
        <v>-0.11243276077807129</v>
      </c>
    </row>
    <row r="12" spans="1:13" x14ac:dyDescent="0.25">
      <c r="A12" t="s">
        <v>3</v>
      </c>
      <c r="B12" t="s">
        <v>12</v>
      </c>
      <c r="C12">
        <v>1</v>
      </c>
      <c r="D12">
        <v>500649216.79079801</v>
      </c>
      <c r="E12">
        <v>2453081.59148206</v>
      </c>
      <c r="F12">
        <v>0.98984591416131495</v>
      </c>
      <c r="G12">
        <v>4.2782094616306901E-2</v>
      </c>
      <c r="H12" t="str">
        <f t="shared" si="0"/>
        <v>^DJIabsolute log-return1</v>
      </c>
      <c r="I12">
        <f t="shared" si="1"/>
        <v>500649216.79079801</v>
      </c>
      <c r="J12">
        <f>COUNTIFS($H$2:$H12,$H12)</f>
        <v>1</v>
      </c>
      <c r="K12">
        <f t="shared" si="2"/>
        <v>-7.3004664589027808</v>
      </c>
      <c r="L12">
        <f t="shared" si="3"/>
        <v>-3.3004664589027808</v>
      </c>
      <c r="M12">
        <f t="shared" si="4"/>
        <v>-5.3004664589027808</v>
      </c>
    </row>
    <row r="13" spans="1:13" x14ac:dyDescent="0.25">
      <c r="A13" t="s">
        <v>3</v>
      </c>
      <c r="B13" t="s">
        <v>12</v>
      </c>
      <c r="C13">
        <v>1</v>
      </c>
      <c r="D13">
        <v>-6180760.58710708</v>
      </c>
      <c r="E13">
        <v>29977.751834594499</v>
      </c>
      <c r="F13">
        <v>0.98984591416131495</v>
      </c>
      <c r="G13">
        <v>4.2782094616306901E-2</v>
      </c>
      <c r="H13" t="str">
        <f t="shared" si="0"/>
        <v>^DJIabsolute log-return1</v>
      </c>
      <c r="I13">
        <f t="shared" si="1"/>
        <v>6180760.58710708</v>
      </c>
      <c r="J13">
        <f>COUNTIFS($H$2:$H13,$H13)</f>
        <v>2</v>
      </c>
      <c r="K13">
        <f t="shared" si="2"/>
        <v>-5.2089580785586396</v>
      </c>
      <c r="L13">
        <f t="shared" si="3"/>
        <v>-2.2089580785586396</v>
      </c>
      <c r="M13">
        <f t="shared" si="4"/>
        <v>-3.7089580785586396</v>
      </c>
    </row>
    <row r="14" spans="1:13" x14ac:dyDescent="0.25">
      <c r="A14" t="s">
        <v>3</v>
      </c>
      <c r="B14" t="s">
        <v>12</v>
      </c>
      <c r="C14">
        <v>1</v>
      </c>
      <c r="D14">
        <v>23215.6067104344</v>
      </c>
      <c r="E14">
        <v>121.66069903259201</v>
      </c>
      <c r="F14">
        <v>0.98984591416131495</v>
      </c>
      <c r="G14">
        <v>4.2782094616306901E-2</v>
      </c>
      <c r="H14" t="str">
        <f t="shared" si="0"/>
        <v>^DJIabsolute log-return1</v>
      </c>
      <c r="I14">
        <f t="shared" si="1"/>
        <v>23215.6067104344</v>
      </c>
      <c r="J14">
        <f>COUNTIFS($H$2:$H14,$H14)</f>
        <v>3</v>
      </c>
      <c r="K14">
        <f t="shared" si="2"/>
        <v>-3.6342199621140789</v>
      </c>
      <c r="L14">
        <f t="shared" si="3"/>
        <v>-1.6342199621140789</v>
      </c>
      <c r="M14">
        <f t="shared" si="4"/>
        <v>-2.6342199621140789</v>
      </c>
    </row>
    <row r="15" spans="1:13" x14ac:dyDescent="0.25">
      <c r="A15" t="s">
        <v>3</v>
      </c>
      <c r="B15" t="s">
        <v>12</v>
      </c>
      <c r="C15">
        <v>1</v>
      </c>
      <c r="D15">
        <v>-9.0332037099101292</v>
      </c>
      <c r="E15">
        <v>0.180175114473312</v>
      </c>
      <c r="F15">
        <v>0.98984591416131495</v>
      </c>
      <c r="G15">
        <v>4.2782094616306901E-2</v>
      </c>
      <c r="H15" t="str">
        <f t="shared" si="0"/>
        <v>^DJIabsolute log-return1</v>
      </c>
      <c r="I15">
        <f t="shared" si="1"/>
        <v>9.0332037099101292</v>
      </c>
      <c r="J15">
        <f>COUNTIFS($H$2:$H15,$H15)</f>
        <v>4</v>
      </c>
      <c r="K15">
        <f t="shared" si="2"/>
        <v>-3.0441581957797208</v>
      </c>
      <c r="L15">
        <f t="shared" si="3"/>
        <v>-2.0441581957797208</v>
      </c>
      <c r="M15">
        <f t="shared" si="4"/>
        <v>-2.5441581957797208</v>
      </c>
    </row>
    <row r="16" spans="1:13" x14ac:dyDescent="0.25">
      <c r="A16" t="s">
        <v>3</v>
      </c>
      <c r="B16" t="s">
        <v>12</v>
      </c>
      <c r="C16">
        <v>1</v>
      </c>
      <c r="D16">
        <v>0.82284676092712195</v>
      </c>
      <c r="E16" s="1">
        <v>6.8995945366465299E-5</v>
      </c>
      <c r="F16">
        <v>0.98984591416131495</v>
      </c>
      <c r="G16">
        <v>4.2782094616306901E-2</v>
      </c>
      <c r="H16" t="str">
        <f t="shared" si="0"/>
        <v>^DJIabsolute log-return1</v>
      </c>
      <c r="I16">
        <f t="shared" si="1"/>
        <v>0.82284676092712195</v>
      </c>
      <c r="J16">
        <f>COUNTIFS($H$2:$H16,$H16)</f>
        <v>5</v>
      </c>
      <c r="K16">
        <f t="shared" si="2"/>
        <v>-8.4681036088187958E-2</v>
      </c>
      <c r="L16">
        <f t="shared" si="3"/>
        <v>-8.4681036088187958E-2</v>
      </c>
      <c r="M16">
        <f t="shared" si="4"/>
        <v>-8.4681036088187958E-2</v>
      </c>
    </row>
    <row r="17" spans="1:13" x14ac:dyDescent="0.25">
      <c r="A17" t="s">
        <v>3</v>
      </c>
      <c r="B17" t="s">
        <v>12</v>
      </c>
      <c r="C17">
        <v>2</v>
      </c>
      <c r="D17">
        <v>986752828.79387903</v>
      </c>
      <c r="E17">
        <v>4803233.3083811402</v>
      </c>
      <c r="F17">
        <v>0.98176319643508203</v>
      </c>
      <c r="G17">
        <v>5.86054212140147E-2</v>
      </c>
      <c r="H17" t="str">
        <f t="shared" si="0"/>
        <v>^DJIabsolute log-return2</v>
      </c>
      <c r="I17">
        <f t="shared" si="1"/>
        <v>986752828.79387903</v>
      </c>
      <c r="J17">
        <f>COUNTIFS($H$2:$H17,$H17)</f>
        <v>1</v>
      </c>
      <c r="K17">
        <f t="shared" si="2"/>
        <v>-7.005791619908063</v>
      </c>
      <c r="L17">
        <f t="shared" si="3"/>
        <v>-3.005791619908063</v>
      </c>
      <c r="M17">
        <f t="shared" si="4"/>
        <v>-5.005791619908063</v>
      </c>
    </row>
    <row r="18" spans="1:13" x14ac:dyDescent="0.25">
      <c r="A18" t="s">
        <v>3</v>
      </c>
      <c r="B18" t="s">
        <v>12</v>
      </c>
      <c r="C18">
        <v>2</v>
      </c>
      <c r="D18">
        <v>-12377108.7384238</v>
      </c>
      <c r="E18">
        <v>58697.654665173599</v>
      </c>
      <c r="F18">
        <v>0.98176319643508203</v>
      </c>
      <c r="G18">
        <v>5.86054212140147E-2</v>
      </c>
      <c r="H18" t="str">
        <f t="shared" si="0"/>
        <v>^DJIabsolute log-return2</v>
      </c>
      <c r="I18">
        <f t="shared" si="1"/>
        <v>12377108.7384238</v>
      </c>
      <c r="J18">
        <f>COUNTIFS($H$2:$H18,$H18)</f>
        <v>2</v>
      </c>
      <c r="K18">
        <f t="shared" si="2"/>
        <v>-4.9073807935708489</v>
      </c>
      <c r="L18">
        <f t="shared" si="3"/>
        <v>-1.9073807935708489</v>
      </c>
      <c r="M18">
        <f t="shared" si="4"/>
        <v>-3.4073807935708489</v>
      </c>
    </row>
    <row r="19" spans="1:13" x14ac:dyDescent="0.25">
      <c r="A19" t="s">
        <v>3</v>
      </c>
      <c r="B19" t="s">
        <v>12</v>
      </c>
      <c r="C19">
        <v>2</v>
      </c>
      <c r="D19">
        <v>46129.939091136599</v>
      </c>
      <c r="E19">
        <v>238.216586004883</v>
      </c>
      <c r="F19">
        <v>0.98176319643508203</v>
      </c>
      <c r="G19">
        <v>5.86054212140147E-2</v>
      </c>
      <c r="H19" t="str">
        <f t="shared" si="0"/>
        <v>^DJIabsolute log-return2</v>
      </c>
      <c r="I19">
        <f t="shared" si="1"/>
        <v>46129.939091136599</v>
      </c>
      <c r="J19">
        <f>COUNTIFS($H$2:$H19,$H19)</f>
        <v>3</v>
      </c>
      <c r="K19">
        <f t="shared" si="2"/>
        <v>-3.3360171188233556</v>
      </c>
      <c r="L19">
        <f t="shared" si="3"/>
        <v>-1.3360171188233556</v>
      </c>
      <c r="M19">
        <f t="shared" si="4"/>
        <v>-2.3360171188233556</v>
      </c>
    </row>
    <row r="20" spans="1:13" x14ac:dyDescent="0.25">
      <c r="A20" t="s">
        <v>3</v>
      </c>
      <c r="B20" t="s">
        <v>12</v>
      </c>
      <c r="C20">
        <v>2</v>
      </c>
      <c r="D20">
        <v>-22.9160899946495</v>
      </c>
      <c r="E20">
        <v>0.35279018610087998</v>
      </c>
      <c r="F20">
        <v>0.98176319643508203</v>
      </c>
      <c r="G20">
        <v>5.86054212140147E-2</v>
      </c>
      <c r="H20" t="str">
        <f t="shared" si="0"/>
        <v>^DJIabsolute log-return2</v>
      </c>
      <c r="I20">
        <f t="shared" si="1"/>
        <v>22.9160899946495</v>
      </c>
      <c r="J20">
        <f>COUNTIFS($H$2:$H20,$H20)</f>
        <v>4</v>
      </c>
      <c r="K20">
        <f t="shared" si="2"/>
        <v>-2.6398594808846814</v>
      </c>
      <c r="L20">
        <f t="shared" si="3"/>
        <v>-1.6398594808846814</v>
      </c>
      <c r="M20">
        <f t="shared" si="4"/>
        <v>-2.1398594808846814</v>
      </c>
    </row>
    <row r="21" spans="1:13" x14ac:dyDescent="0.25">
      <c r="A21" t="s">
        <v>3</v>
      </c>
      <c r="B21" t="s">
        <v>12</v>
      </c>
      <c r="C21">
        <v>2</v>
      </c>
      <c r="D21">
        <v>0.82436004637148796</v>
      </c>
      <c r="E21">
        <v>1.3509686105761699E-4</v>
      </c>
      <c r="F21">
        <v>0.98176319643508203</v>
      </c>
      <c r="G21">
        <v>5.86054212140147E-2</v>
      </c>
      <c r="H21" t="str">
        <f t="shared" si="0"/>
        <v>^DJIabsolute log-return2</v>
      </c>
      <c r="I21">
        <f t="shared" si="1"/>
        <v>0.82436004637148796</v>
      </c>
      <c r="J21">
        <f>COUNTIFS($H$2:$H21,$H21)</f>
        <v>5</v>
      </c>
      <c r="K21">
        <f t="shared" si="2"/>
        <v>-8.3883065001597604E-2</v>
      </c>
      <c r="L21">
        <f t="shared" si="3"/>
        <v>-8.3883065001597604E-2</v>
      </c>
      <c r="M21">
        <f t="shared" si="4"/>
        <v>-8.3883065001597604E-2</v>
      </c>
    </row>
    <row r="22" spans="1:13" x14ac:dyDescent="0.25">
      <c r="A22" t="s">
        <v>3</v>
      </c>
      <c r="B22" t="s">
        <v>13</v>
      </c>
      <c r="C22">
        <v>-2</v>
      </c>
      <c r="D22">
        <v>-142690749.79441699</v>
      </c>
      <c r="E22">
        <v>1292273.9435435201</v>
      </c>
      <c r="F22">
        <v>0.93145172183065394</v>
      </c>
      <c r="G22">
        <v>3.9132537580965701E-2</v>
      </c>
      <c r="H22" t="str">
        <f t="shared" si="0"/>
        <v>^DJIlog-return volatility-2</v>
      </c>
      <c r="I22">
        <f t="shared" si="1"/>
        <v>142690749.79441699</v>
      </c>
      <c r="J22">
        <f>COUNTIFS($H$2:$H22,$H22)</f>
        <v>1</v>
      </c>
      <c r="K22">
        <f t="shared" si="2"/>
        <v>-7.8456041799579062</v>
      </c>
      <c r="L22">
        <f t="shared" si="3"/>
        <v>-3.8456041799579062</v>
      </c>
      <c r="M22">
        <f t="shared" si="4"/>
        <v>-5.8456041799579062</v>
      </c>
    </row>
    <row r="23" spans="1:13" x14ac:dyDescent="0.25">
      <c r="A23" t="s">
        <v>3</v>
      </c>
      <c r="B23" t="s">
        <v>13</v>
      </c>
      <c r="C23">
        <v>-2</v>
      </c>
      <c r="D23">
        <v>1774461.0396904701</v>
      </c>
      <c r="E23">
        <v>17649.235168417599</v>
      </c>
      <c r="F23">
        <v>0.93145172183065394</v>
      </c>
      <c r="G23">
        <v>3.9132537580965701E-2</v>
      </c>
      <c r="H23" t="str">
        <f t="shared" si="0"/>
        <v>^DJIlog-return volatility-2</v>
      </c>
      <c r="I23">
        <f t="shared" si="1"/>
        <v>1774461.0396904701</v>
      </c>
      <c r="J23">
        <f>COUNTIFS($H$2:$H23,$H23)</f>
        <v>2</v>
      </c>
      <c r="K23">
        <f t="shared" si="2"/>
        <v>-5.7509335316408139</v>
      </c>
      <c r="L23">
        <f t="shared" si="3"/>
        <v>-2.7509335316408139</v>
      </c>
      <c r="M23">
        <f t="shared" si="4"/>
        <v>-4.2509335316408139</v>
      </c>
    </row>
    <row r="24" spans="1:13" x14ac:dyDescent="0.25">
      <c r="A24" t="s">
        <v>3</v>
      </c>
      <c r="B24" t="s">
        <v>13</v>
      </c>
      <c r="C24">
        <v>-2</v>
      </c>
      <c r="D24">
        <v>-6319.8504796141997</v>
      </c>
      <c r="E24">
        <v>80.41173937168</v>
      </c>
      <c r="F24">
        <v>0.93145172183065394</v>
      </c>
      <c r="G24">
        <v>3.9132537580965701E-2</v>
      </c>
      <c r="H24" t="str">
        <f t="shared" si="0"/>
        <v>^DJIlog-return volatility-2</v>
      </c>
      <c r="I24">
        <f t="shared" si="1"/>
        <v>6319.8504796141997</v>
      </c>
      <c r="J24">
        <f>COUNTIFS($H$2:$H24,$H24)</f>
        <v>3</v>
      </c>
      <c r="K24">
        <f t="shared" si="2"/>
        <v>-4.1992931965034748</v>
      </c>
      <c r="L24">
        <f t="shared" si="3"/>
        <v>-2.1992931965034748</v>
      </c>
      <c r="M24">
        <f t="shared" si="4"/>
        <v>-3.1992931965034748</v>
      </c>
    </row>
    <row r="25" spans="1:13" x14ac:dyDescent="0.25">
      <c r="A25" t="s">
        <v>3</v>
      </c>
      <c r="B25" t="s">
        <v>13</v>
      </c>
      <c r="C25">
        <v>-2</v>
      </c>
      <c r="D25">
        <v>9.0336825890628205</v>
      </c>
      <c r="E25">
        <v>0.13663391839233399</v>
      </c>
      <c r="F25">
        <v>0.93145172183065394</v>
      </c>
      <c r="G25">
        <v>3.9132537580965701E-2</v>
      </c>
      <c r="H25" t="str">
        <f t="shared" si="0"/>
        <v>^DJIlog-return volatility-2</v>
      </c>
      <c r="I25">
        <f t="shared" si="1"/>
        <v>9.0336825890628205</v>
      </c>
      <c r="J25">
        <f>COUNTIFS($H$2:$H25,$H25)</f>
        <v>4</v>
      </c>
      <c r="K25">
        <f t="shared" si="2"/>
        <v>-3.0441351730440798</v>
      </c>
      <c r="L25">
        <f t="shared" si="3"/>
        <v>-2.0441351730440798</v>
      </c>
      <c r="M25">
        <f t="shared" si="4"/>
        <v>-2.5441351730440798</v>
      </c>
    </row>
    <row r="26" spans="1:13" x14ac:dyDescent="0.25">
      <c r="A26" t="s">
        <v>3</v>
      </c>
      <c r="B26" t="s">
        <v>13</v>
      </c>
      <c r="C26">
        <v>-2</v>
      </c>
      <c r="D26">
        <v>0.58078107662714795</v>
      </c>
      <c r="E26" s="1">
        <v>6.6741901934683505E-5</v>
      </c>
      <c r="F26">
        <v>0.93145172183065394</v>
      </c>
      <c r="G26">
        <v>3.9132537580965701E-2</v>
      </c>
      <c r="H26" t="str">
        <f t="shared" si="0"/>
        <v>^DJIlog-return volatility-2</v>
      </c>
      <c r="I26">
        <f t="shared" si="1"/>
        <v>0.58078107662714795</v>
      </c>
      <c r="J26">
        <f>COUNTIFS($H$2:$H26,$H26)</f>
        <v>5</v>
      </c>
      <c r="K26">
        <f t="shared" si="2"/>
        <v>-0.2359875425322987</v>
      </c>
      <c r="L26">
        <f t="shared" si="3"/>
        <v>-0.2359875425322987</v>
      </c>
      <c r="M26">
        <f t="shared" si="4"/>
        <v>-0.2359875425322987</v>
      </c>
    </row>
    <row r="27" spans="1:13" x14ac:dyDescent="0.25">
      <c r="A27" t="s">
        <v>3</v>
      </c>
      <c r="B27" t="s">
        <v>13</v>
      </c>
      <c r="C27">
        <v>-1</v>
      </c>
      <c r="D27">
        <v>-110418739.088623</v>
      </c>
      <c r="E27">
        <v>931098.19604677102</v>
      </c>
      <c r="F27">
        <v>0.98212039771923498</v>
      </c>
      <c r="G27">
        <v>3.4298334955908803E-2</v>
      </c>
      <c r="H27" t="str">
        <f t="shared" si="0"/>
        <v>^DJIlog-return volatility-1</v>
      </c>
      <c r="I27">
        <f t="shared" si="1"/>
        <v>110418739.088623</v>
      </c>
      <c r="J27">
        <f>COUNTIFS($H$2:$H27,$H27)</f>
        <v>1</v>
      </c>
      <c r="K27">
        <f t="shared" si="2"/>
        <v>-7.9569572165327749</v>
      </c>
      <c r="L27">
        <f t="shared" si="3"/>
        <v>-3.9569572165327749</v>
      </c>
      <c r="M27">
        <f t="shared" si="4"/>
        <v>-5.9569572165327749</v>
      </c>
    </row>
    <row r="28" spans="1:13" x14ac:dyDescent="0.25">
      <c r="A28" t="s">
        <v>3</v>
      </c>
      <c r="B28" t="s">
        <v>13</v>
      </c>
      <c r="C28">
        <v>-1</v>
      </c>
      <c r="D28">
        <v>1324416.53869971</v>
      </c>
      <c r="E28">
        <v>12716.4763392642</v>
      </c>
      <c r="F28">
        <v>0.98212039771923498</v>
      </c>
      <c r="G28">
        <v>3.4298334955908803E-2</v>
      </c>
      <c r="H28" t="str">
        <f t="shared" si="0"/>
        <v>^DJIlog-return volatility-1</v>
      </c>
      <c r="I28">
        <f t="shared" si="1"/>
        <v>1324416.53869971</v>
      </c>
      <c r="J28">
        <f>COUNTIFS($H$2:$H28,$H28)</f>
        <v>2</v>
      </c>
      <c r="K28">
        <f t="shared" si="2"/>
        <v>-5.8779754046179651</v>
      </c>
      <c r="L28">
        <f t="shared" si="3"/>
        <v>-2.8779754046179651</v>
      </c>
      <c r="M28">
        <f t="shared" si="4"/>
        <v>-4.3779754046179651</v>
      </c>
    </row>
    <row r="29" spans="1:13" x14ac:dyDescent="0.25">
      <c r="A29" t="s">
        <v>3</v>
      </c>
      <c r="B29" t="s">
        <v>13</v>
      </c>
      <c r="C29">
        <v>-1</v>
      </c>
      <c r="D29">
        <v>-4297.19702155494</v>
      </c>
      <c r="E29">
        <v>57.937580374522597</v>
      </c>
      <c r="F29">
        <v>0.98212039771923498</v>
      </c>
      <c r="G29">
        <v>3.4298334955908803E-2</v>
      </c>
      <c r="H29" t="str">
        <f t="shared" si="0"/>
        <v>^DJIlog-return volatility-1</v>
      </c>
      <c r="I29">
        <f t="shared" si="1"/>
        <v>4297.19702155494</v>
      </c>
      <c r="J29">
        <f>COUNTIFS($H$2:$H29,$H29)</f>
        <v>3</v>
      </c>
      <c r="K29">
        <f t="shared" si="2"/>
        <v>-4.3668147339557155</v>
      </c>
      <c r="L29">
        <f t="shared" si="3"/>
        <v>-2.3668147339557155</v>
      </c>
      <c r="M29">
        <f t="shared" si="4"/>
        <v>-3.3668147339557155</v>
      </c>
    </row>
    <row r="30" spans="1:13" x14ac:dyDescent="0.25">
      <c r="A30" t="s">
        <v>3</v>
      </c>
      <c r="B30" t="s">
        <v>13</v>
      </c>
      <c r="C30">
        <v>-1</v>
      </c>
      <c r="D30">
        <v>8.01557755959365</v>
      </c>
      <c r="E30">
        <v>9.8446305111636906E-2</v>
      </c>
      <c r="F30">
        <v>0.98212039771923498</v>
      </c>
      <c r="G30">
        <v>3.4298334955908803E-2</v>
      </c>
      <c r="H30" t="str">
        <f t="shared" si="0"/>
        <v>^DJIlog-return volatility-1</v>
      </c>
      <c r="I30">
        <f t="shared" si="1"/>
        <v>8.01557755959365</v>
      </c>
      <c r="J30">
        <f>COUNTIFS($H$2:$H30,$H30)</f>
        <v>4</v>
      </c>
      <c r="K30">
        <f t="shared" si="2"/>
        <v>-3.0960651792477645</v>
      </c>
      <c r="L30">
        <f t="shared" si="3"/>
        <v>-2.0960651792477645</v>
      </c>
      <c r="M30">
        <f t="shared" si="4"/>
        <v>-2.5960651792477645</v>
      </c>
    </row>
    <row r="31" spans="1:13" x14ac:dyDescent="0.25">
      <c r="A31" t="s">
        <v>3</v>
      </c>
      <c r="B31" t="s">
        <v>13</v>
      </c>
      <c r="C31">
        <v>-1</v>
      </c>
      <c r="D31">
        <v>0.607405686596314</v>
      </c>
      <c r="E31" s="1">
        <v>4.8088305736252902E-5</v>
      </c>
      <c r="F31">
        <v>0.98212039771923498</v>
      </c>
      <c r="G31">
        <v>3.4298334955908803E-2</v>
      </c>
      <c r="H31" t="str">
        <f t="shared" si="0"/>
        <v>^DJIlog-return volatility-1</v>
      </c>
      <c r="I31">
        <f t="shared" si="1"/>
        <v>0.607405686596314</v>
      </c>
      <c r="J31">
        <f>COUNTIFS($H$2:$H31,$H31)</f>
        <v>5</v>
      </c>
      <c r="K31">
        <f t="shared" si="2"/>
        <v>-0.21652114648782381</v>
      </c>
      <c r="L31">
        <f t="shared" si="3"/>
        <v>-0.21652114648782381</v>
      </c>
      <c r="M31">
        <f t="shared" si="4"/>
        <v>-0.21652114648782381</v>
      </c>
    </row>
    <row r="32" spans="1:13" x14ac:dyDescent="0.25">
      <c r="A32" t="s">
        <v>3</v>
      </c>
      <c r="B32" t="s">
        <v>13</v>
      </c>
      <c r="C32">
        <v>1</v>
      </c>
      <c r="D32">
        <v>360005450.39205098</v>
      </c>
      <c r="E32">
        <v>2758580.9882458402</v>
      </c>
      <c r="F32">
        <v>0.97714564567286299</v>
      </c>
      <c r="G32">
        <v>5.5652399820001197E-2</v>
      </c>
      <c r="H32" t="str">
        <f t="shared" si="0"/>
        <v>^DJIlog-return volatility1</v>
      </c>
      <c r="I32">
        <f t="shared" si="1"/>
        <v>360005450.39205098</v>
      </c>
      <c r="J32">
        <f>COUNTIFS($H$2:$H32,$H32)</f>
        <v>1</v>
      </c>
      <c r="K32">
        <f t="shared" si="2"/>
        <v>-7.4436909240736195</v>
      </c>
      <c r="L32">
        <f t="shared" si="3"/>
        <v>-3.4436909240736195</v>
      </c>
      <c r="M32">
        <f t="shared" si="4"/>
        <v>-5.4436909240736195</v>
      </c>
    </row>
    <row r="33" spans="1:13" x14ac:dyDescent="0.25">
      <c r="A33" t="s">
        <v>3</v>
      </c>
      <c r="B33" t="s">
        <v>13</v>
      </c>
      <c r="C33">
        <v>1</v>
      </c>
      <c r="D33">
        <v>-4763468.5061404202</v>
      </c>
      <c r="E33">
        <v>37675.327925573998</v>
      </c>
      <c r="F33">
        <v>0.97714564567286299</v>
      </c>
      <c r="G33">
        <v>5.5652399820001197E-2</v>
      </c>
      <c r="H33" t="str">
        <f t="shared" si="0"/>
        <v>^DJIlog-return volatility1</v>
      </c>
      <c r="I33">
        <f t="shared" si="1"/>
        <v>4763468.5061404202</v>
      </c>
      <c r="J33">
        <f>COUNTIFS($H$2:$H33,$H33)</f>
        <v>2</v>
      </c>
      <c r="K33">
        <f t="shared" si="2"/>
        <v>-5.3220767017919641</v>
      </c>
      <c r="L33">
        <f t="shared" si="3"/>
        <v>-2.3220767017919641</v>
      </c>
      <c r="M33">
        <f t="shared" si="4"/>
        <v>-3.8220767017919641</v>
      </c>
    </row>
    <row r="34" spans="1:13" x14ac:dyDescent="0.25">
      <c r="A34" t="s">
        <v>3</v>
      </c>
      <c r="B34" t="s">
        <v>13</v>
      </c>
      <c r="C34">
        <v>1</v>
      </c>
      <c r="D34">
        <v>17255.9912756224</v>
      </c>
      <c r="E34">
        <v>171.65268755186699</v>
      </c>
      <c r="F34">
        <v>0.97714564567286299</v>
      </c>
      <c r="G34">
        <v>5.5652399820001197E-2</v>
      </c>
      <c r="H34" t="str">
        <f t="shared" si="0"/>
        <v>^DJIlog-return volatility1</v>
      </c>
      <c r="I34">
        <f t="shared" si="1"/>
        <v>17255.9912756224</v>
      </c>
      <c r="J34">
        <f>COUNTIFS($H$2:$H34,$H34)</f>
        <v>3</v>
      </c>
      <c r="K34">
        <f t="shared" si="2"/>
        <v>-3.7630600874784141</v>
      </c>
      <c r="L34">
        <f t="shared" si="3"/>
        <v>-1.7630600874784141</v>
      </c>
      <c r="M34">
        <f t="shared" si="4"/>
        <v>-2.7630600874784141</v>
      </c>
    </row>
    <row r="35" spans="1:13" x14ac:dyDescent="0.25">
      <c r="A35" t="s">
        <v>3</v>
      </c>
      <c r="B35" t="s">
        <v>13</v>
      </c>
      <c r="C35">
        <v>1</v>
      </c>
      <c r="D35">
        <v>6.7927942477248102</v>
      </c>
      <c r="E35">
        <v>0.29166859821772201</v>
      </c>
      <c r="F35">
        <v>0.97714564567286299</v>
      </c>
      <c r="G35">
        <v>5.5652399820001197E-2</v>
      </c>
      <c r="H35" t="str">
        <f t="shared" si="0"/>
        <v>^DJIlog-return volatility1</v>
      </c>
      <c r="I35">
        <f t="shared" si="1"/>
        <v>6.7927942477248102</v>
      </c>
      <c r="J35">
        <f>COUNTIFS($H$2:$H35,$H35)</f>
        <v>4</v>
      </c>
      <c r="K35">
        <f t="shared" si="2"/>
        <v>-3.1679515398963987</v>
      </c>
      <c r="L35">
        <f t="shared" si="3"/>
        <v>-2.1679515398963987</v>
      </c>
      <c r="M35">
        <f t="shared" si="4"/>
        <v>-2.6679515398963987</v>
      </c>
    </row>
    <row r="36" spans="1:13" x14ac:dyDescent="0.25">
      <c r="A36" t="s">
        <v>3</v>
      </c>
      <c r="B36" t="s">
        <v>13</v>
      </c>
      <c r="C36">
        <v>1</v>
      </c>
      <c r="D36">
        <v>0.68122674124463101</v>
      </c>
      <c r="E36">
        <v>1.42472068493104E-4</v>
      </c>
      <c r="F36">
        <v>0.97714564567286299</v>
      </c>
      <c r="G36">
        <v>5.5652399820001197E-2</v>
      </c>
      <c r="H36" t="str">
        <f t="shared" si="0"/>
        <v>^DJIlog-return volatility1</v>
      </c>
      <c r="I36">
        <f t="shared" si="1"/>
        <v>0.68122674124463101</v>
      </c>
      <c r="J36">
        <f>COUNTIFS($H$2:$H36,$H36)</f>
        <v>5</v>
      </c>
      <c r="K36">
        <f t="shared" si="2"/>
        <v>-0.16670831234326408</v>
      </c>
      <c r="L36">
        <f t="shared" si="3"/>
        <v>-0.16670831234326408</v>
      </c>
      <c r="M36">
        <f t="shared" si="4"/>
        <v>-0.16670831234326408</v>
      </c>
    </row>
    <row r="37" spans="1:13" x14ac:dyDescent="0.25">
      <c r="A37" t="s">
        <v>3</v>
      </c>
      <c r="B37" t="s">
        <v>13</v>
      </c>
      <c r="C37">
        <v>2</v>
      </c>
      <c r="D37">
        <v>677362999.138291</v>
      </c>
      <c r="E37">
        <v>5094435.9507450899</v>
      </c>
      <c r="F37">
        <v>0.95890078011868696</v>
      </c>
      <c r="G37">
        <v>7.4803824019095397E-2</v>
      </c>
      <c r="H37" t="str">
        <f t="shared" si="0"/>
        <v>^DJIlog-return volatility2</v>
      </c>
      <c r="I37">
        <f t="shared" si="1"/>
        <v>677362999.138291</v>
      </c>
      <c r="J37">
        <f>COUNTIFS($H$2:$H37,$H37)</f>
        <v>1</v>
      </c>
      <c r="K37">
        <f t="shared" si="2"/>
        <v>-7.1691785303204831</v>
      </c>
      <c r="L37">
        <f t="shared" si="3"/>
        <v>-3.1691785303204831</v>
      </c>
      <c r="M37">
        <f t="shared" si="4"/>
        <v>-5.1691785303204831</v>
      </c>
    </row>
    <row r="38" spans="1:13" x14ac:dyDescent="0.25">
      <c r="A38" t="s">
        <v>3</v>
      </c>
      <c r="B38" t="s">
        <v>13</v>
      </c>
      <c r="C38">
        <v>2</v>
      </c>
      <c r="D38">
        <v>-8766139.2333855201</v>
      </c>
      <c r="E38">
        <v>69577.273916544902</v>
      </c>
      <c r="F38">
        <v>0.95890078011868696</v>
      </c>
      <c r="G38">
        <v>7.4803824019095397E-2</v>
      </c>
      <c r="H38" t="str">
        <f t="shared" si="0"/>
        <v>^DJIlog-return volatility2</v>
      </c>
      <c r="I38">
        <f t="shared" si="1"/>
        <v>8766139.2333855201</v>
      </c>
      <c r="J38">
        <f>COUNTIFS($H$2:$H38,$H38)</f>
        <v>2</v>
      </c>
      <c r="K38">
        <f t="shared" si="2"/>
        <v>-5.0571916356885831</v>
      </c>
      <c r="L38">
        <f t="shared" si="3"/>
        <v>-2.0571916356885831</v>
      </c>
      <c r="M38">
        <f t="shared" si="4"/>
        <v>-3.5571916356885831</v>
      </c>
    </row>
    <row r="39" spans="1:13" x14ac:dyDescent="0.25">
      <c r="A39" t="s">
        <v>3</v>
      </c>
      <c r="B39" t="s">
        <v>13</v>
      </c>
      <c r="C39">
        <v>2</v>
      </c>
      <c r="D39">
        <v>30301.113927625702</v>
      </c>
      <c r="E39">
        <v>317.00125036470899</v>
      </c>
      <c r="F39">
        <v>0.95890078011868696</v>
      </c>
      <c r="G39">
        <v>7.4803824019095397E-2</v>
      </c>
      <c r="H39" t="str">
        <f t="shared" si="0"/>
        <v>^DJIlog-return volatility2</v>
      </c>
      <c r="I39">
        <f t="shared" si="1"/>
        <v>30301.113927625702</v>
      </c>
      <c r="J39">
        <f>COUNTIFS($H$2:$H39,$H39)</f>
        <v>3</v>
      </c>
      <c r="K39">
        <f t="shared" si="2"/>
        <v>-3.5185414056980662</v>
      </c>
      <c r="L39">
        <f t="shared" si="3"/>
        <v>-1.5185414056980662</v>
      </c>
      <c r="M39">
        <f t="shared" si="4"/>
        <v>-2.5185414056980662</v>
      </c>
    </row>
    <row r="40" spans="1:13" x14ac:dyDescent="0.25">
      <c r="A40" t="s">
        <v>3</v>
      </c>
      <c r="B40" t="s">
        <v>13</v>
      </c>
      <c r="C40">
        <v>2</v>
      </c>
      <c r="D40">
        <v>9.6722958080573704</v>
      </c>
      <c r="E40">
        <v>0.53864178677191799</v>
      </c>
      <c r="F40">
        <v>0.95890078011868696</v>
      </c>
      <c r="G40">
        <v>7.4803824019095397E-2</v>
      </c>
      <c r="H40" t="str">
        <f t="shared" si="0"/>
        <v>^DJIlog-return volatility2</v>
      </c>
      <c r="I40">
        <f t="shared" si="1"/>
        <v>9.6722958080573704</v>
      </c>
      <c r="J40">
        <f>COUNTIFS($H$2:$H40,$H40)</f>
        <v>4</v>
      </c>
      <c r="K40">
        <f t="shared" si="2"/>
        <v>-3.0144704299055007</v>
      </c>
      <c r="L40">
        <f t="shared" si="3"/>
        <v>-2.0144704299055007</v>
      </c>
      <c r="M40">
        <f t="shared" si="4"/>
        <v>-2.5144704299055007</v>
      </c>
    </row>
    <row r="41" spans="1:13" x14ac:dyDescent="0.25">
      <c r="A41" t="s">
        <v>3</v>
      </c>
      <c r="B41" t="s">
        <v>13</v>
      </c>
      <c r="C41">
        <v>2</v>
      </c>
      <c r="D41">
        <v>0.70385993575363903</v>
      </c>
      <c r="E41">
        <v>2.6311166168437299E-4</v>
      </c>
      <c r="F41">
        <v>0.95890078011868696</v>
      </c>
      <c r="G41">
        <v>7.4803824019095397E-2</v>
      </c>
      <c r="H41" t="str">
        <f t="shared" si="0"/>
        <v>^DJIlog-return volatility2</v>
      </c>
      <c r="I41">
        <f t="shared" si="1"/>
        <v>0.70385993575363903</v>
      </c>
      <c r="J41">
        <f>COUNTIFS($H$2:$H41,$H41)</f>
        <v>5</v>
      </c>
      <c r="K41">
        <f t="shared" si="2"/>
        <v>-0.15251375446759766</v>
      </c>
      <c r="L41">
        <f t="shared" si="3"/>
        <v>-0.15251375446759766</v>
      </c>
      <c r="M41">
        <f t="shared" si="4"/>
        <v>-0.15251375446759766</v>
      </c>
    </row>
    <row r="42" spans="1:13" x14ac:dyDescent="0.25">
      <c r="A42" t="s">
        <v>4</v>
      </c>
      <c r="B42" t="s">
        <v>12</v>
      </c>
      <c r="C42">
        <v>-2</v>
      </c>
      <c r="D42">
        <v>-103208008.60292099</v>
      </c>
      <c r="E42">
        <v>1015001.34422065</v>
      </c>
      <c r="F42">
        <v>0.80864061191443404</v>
      </c>
      <c r="G42">
        <v>4.4777875038982999E-2</v>
      </c>
      <c r="H42" t="str">
        <f t="shared" si="0"/>
        <v>^FCHIabsolute log-return-2</v>
      </c>
      <c r="I42">
        <f t="shared" si="1"/>
        <v>103208008.60292099</v>
      </c>
      <c r="J42">
        <f>COUNTIFS($H$2:$H42,$H42)</f>
        <v>1</v>
      </c>
      <c r="K42">
        <f t="shared" si="2"/>
        <v>-7.9862866015740348</v>
      </c>
      <c r="L42">
        <f t="shared" si="3"/>
        <v>-3.9862866015740348</v>
      </c>
      <c r="M42">
        <f t="shared" si="4"/>
        <v>-5.9862866015740348</v>
      </c>
    </row>
    <row r="43" spans="1:13" x14ac:dyDescent="0.25">
      <c r="A43" t="s">
        <v>4</v>
      </c>
      <c r="B43" t="s">
        <v>12</v>
      </c>
      <c r="C43">
        <v>-2</v>
      </c>
      <c r="D43">
        <v>1404050.90005675</v>
      </c>
      <c r="E43">
        <v>16624.193601223698</v>
      </c>
      <c r="F43">
        <v>0.80864061191443404</v>
      </c>
      <c r="G43">
        <v>4.4777875038982999E-2</v>
      </c>
      <c r="H43" t="str">
        <f t="shared" si="0"/>
        <v>^FCHIabsolute log-return-2</v>
      </c>
      <c r="I43">
        <f t="shared" si="1"/>
        <v>1404050.90005675</v>
      </c>
      <c r="J43">
        <f>COUNTIFS($H$2:$H43,$H43)</f>
        <v>2</v>
      </c>
      <c r="K43">
        <f t="shared" si="2"/>
        <v>-5.8526171477524525</v>
      </c>
      <c r="L43">
        <f t="shared" si="3"/>
        <v>-2.8526171477524525</v>
      </c>
      <c r="M43">
        <f t="shared" si="4"/>
        <v>-4.3526171477524525</v>
      </c>
    </row>
    <row r="44" spans="1:13" x14ac:dyDescent="0.25">
      <c r="A44" t="s">
        <v>4</v>
      </c>
      <c r="B44" t="s">
        <v>12</v>
      </c>
      <c r="C44">
        <v>-2</v>
      </c>
      <c r="D44">
        <v>-5441.3391007876098</v>
      </c>
      <c r="E44">
        <v>92.122046669381405</v>
      </c>
      <c r="F44">
        <v>0.80864061191443404</v>
      </c>
      <c r="G44">
        <v>4.4777875038982999E-2</v>
      </c>
      <c r="H44" t="str">
        <f t="shared" si="0"/>
        <v>^FCHIabsolute log-return-2</v>
      </c>
      <c r="I44">
        <f t="shared" si="1"/>
        <v>5441.3391007876098</v>
      </c>
      <c r="J44">
        <f>COUNTIFS($H$2:$H44,$H44)</f>
        <v>3</v>
      </c>
      <c r="K44">
        <f t="shared" si="2"/>
        <v>-4.2642942082951798</v>
      </c>
      <c r="L44">
        <f t="shared" si="3"/>
        <v>-2.2642942082951802</v>
      </c>
      <c r="M44">
        <f t="shared" si="4"/>
        <v>-3.2642942082951798</v>
      </c>
    </row>
    <row r="45" spans="1:13" x14ac:dyDescent="0.25">
      <c r="A45" t="s">
        <v>4</v>
      </c>
      <c r="B45" t="s">
        <v>12</v>
      </c>
      <c r="C45">
        <v>-2</v>
      </c>
      <c r="D45">
        <v>7.1799017240393699</v>
      </c>
      <c r="E45">
        <v>0.19685611670470901</v>
      </c>
      <c r="F45">
        <v>0.80864061191443404</v>
      </c>
      <c r="G45">
        <v>4.4777875038982999E-2</v>
      </c>
      <c r="H45" t="str">
        <f t="shared" si="0"/>
        <v>^FCHIabsolute log-return-2</v>
      </c>
      <c r="I45">
        <f t="shared" si="1"/>
        <v>7.1799017240393699</v>
      </c>
      <c r="J45">
        <f>COUNTIFS($H$2:$H45,$H45)</f>
        <v>4</v>
      </c>
      <c r="K45">
        <f t="shared" si="2"/>
        <v>-3.1438815001866001</v>
      </c>
      <c r="L45">
        <f t="shared" si="3"/>
        <v>-2.1438815001866001</v>
      </c>
      <c r="M45">
        <f t="shared" si="4"/>
        <v>-2.6438815001866001</v>
      </c>
    </row>
    <row r="46" spans="1:13" x14ac:dyDescent="0.25">
      <c r="A46" t="s">
        <v>4</v>
      </c>
      <c r="B46" t="s">
        <v>12</v>
      </c>
      <c r="C46">
        <v>-2</v>
      </c>
      <c r="D46">
        <v>0.81158530051100697</v>
      </c>
      <c r="E46">
        <v>1.2875870742475401E-4</v>
      </c>
      <c r="F46">
        <v>0.80864061191443404</v>
      </c>
      <c r="G46">
        <v>4.4777875038982999E-2</v>
      </c>
      <c r="H46" t="str">
        <f t="shared" si="0"/>
        <v>^FCHIabsolute log-return-2</v>
      </c>
      <c r="I46">
        <f t="shared" si="1"/>
        <v>0.81158530051100697</v>
      </c>
      <c r="J46">
        <f>COUNTIFS($H$2:$H46,$H46)</f>
        <v>5</v>
      </c>
      <c r="K46">
        <f t="shared" si="2"/>
        <v>-9.0665827539096994E-2</v>
      </c>
      <c r="L46">
        <f t="shared" si="3"/>
        <v>-9.0665827539096994E-2</v>
      </c>
      <c r="M46">
        <f t="shared" si="4"/>
        <v>-9.0665827539096994E-2</v>
      </c>
    </row>
    <row r="47" spans="1:13" x14ac:dyDescent="0.25">
      <c r="A47" t="s">
        <v>4</v>
      </c>
      <c r="B47" t="s">
        <v>12</v>
      </c>
      <c r="C47">
        <v>-1</v>
      </c>
      <c r="D47">
        <v>-128702579.77907901</v>
      </c>
      <c r="E47">
        <v>916121.91639143799</v>
      </c>
      <c r="F47">
        <v>0.89402153278410901</v>
      </c>
      <c r="G47">
        <v>4.2923828555773098E-2</v>
      </c>
      <c r="H47" t="str">
        <f t="shared" si="0"/>
        <v>^FCHIabsolute log-return-1</v>
      </c>
      <c r="I47">
        <f t="shared" si="1"/>
        <v>128702579.77907901</v>
      </c>
      <c r="J47">
        <f>COUNTIFS($H$2:$H47,$H47)</f>
        <v>1</v>
      </c>
      <c r="K47">
        <f t="shared" si="2"/>
        <v>-7.8904127477918866</v>
      </c>
      <c r="L47">
        <f t="shared" si="3"/>
        <v>-3.8904127477918866</v>
      </c>
      <c r="M47">
        <f t="shared" si="4"/>
        <v>-5.8904127477918866</v>
      </c>
    </row>
    <row r="48" spans="1:13" x14ac:dyDescent="0.25">
      <c r="A48" t="s">
        <v>4</v>
      </c>
      <c r="B48" t="s">
        <v>12</v>
      </c>
      <c r="C48">
        <v>-1</v>
      </c>
      <c r="D48">
        <v>1822814.24343339</v>
      </c>
      <c r="E48">
        <v>15004.697468759599</v>
      </c>
      <c r="F48">
        <v>0.89402153278410901</v>
      </c>
      <c r="G48">
        <v>4.2923828555773098E-2</v>
      </c>
      <c r="H48" t="str">
        <f t="shared" si="0"/>
        <v>^FCHIabsolute log-return-1</v>
      </c>
      <c r="I48">
        <f t="shared" si="1"/>
        <v>1822814.24343339</v>
      </c>
      <c r="J48">
        <f>COUNTIFS($H$2:$H48,$H48)</f>
        <v>2</v>
      </c>
      <c r="K48">
        <f t="shared" si="2"/>
        <v>-5.7392575865080895</v>
      </c>
      <c r="L48">
        <f t="shared" si="3"/>
        <v>-2.7392575865080895</v>
      </c>
      <c r="M48">
        <f t="shared" si="4"/>
        <v>-4.2392575865080895</v>
      </c>
    </row>
    <row r="49" spans="1:13" x14ac:dyDescent="0.25">
      <c r="A49" t="s">
        <v>4</v>
      </c>
      <c r="B49" t="s">
        <v>12</v>
      </c>
      <c r="C49">
        <v>-1</v>
      </c>
      <c r="D49">
        <v>-7386.6084528009396</v>
      </c>
      <c r="E49">
        <v>83.147698687488699</v>
      </c>
      <c r="F49">
        <v>0.89402153278410901</v>
      </c>
      <c r="G49">
        <v>4.2923828555773098E-2</v>
      </c>
      <c r="H49" t="str">
        <f t="shared" si="0"/>
        <v>^FCHIabsolute log-return-1</v>
      </c>
      <c r="I49">
        <f t="shared" si="1"/>
        <v>7386.6084528009396</v>
      </c>
      <c r="J49">
        <f>COUNTIFS($H$2:$H49,$H49)</f>
        <v>3</v>
      </c>
      <c r="K49">
        <f t="shared" si="2"/>
        <v>-4.1315549213248604</v>
      </c>
      <c r="L49">
        <f t="shared" si="3"/>
        <v>-2.1315549213248604</v>
      </c>
      <c r="M49">
        <f t="shared" si="4"/>
        <v>-3.1315549213248604</v>
      </c>
    </row>
    <row r="50" spans="1:13" x14ac:dyDescent="0.25">
      <c r="A50" t="s">
        <v>4</v>
      </c>
      <c r="B50" t="s">
        <v>12</v>
      </c>
      <c r="C50">
        <v>-1</v>
      </c>
      <c r="D50">
        <v>9.6221005433254696</v>
      </c>
      <c r="E50">
        <v>0.17767878231468501</v>
      </c>
      <c r="F50">
        <v>0.89402153278410901</v>
      </c>
      <c r="G50">
        <v>4.2923828555773098E-2</v>
      </c>
      <c r="H50" t="str">
        <f t="shared" si="0"/>
        <v>^FCHIabsolute log-return-1</v>
      </c>
      <c r="I50">
        <f t="shared" si="1"/>
        <v>9.6221005433254696</v>
      </c>
      <c r="J50">
        <f>COUNTIFS($H$2:$H50,$H50)</f>
        <v>4</v>
      </c>
      <c r="K50">
        <f t="shared" si="2"/>
        <v>-3.0167301093765735</v>
      </c>
      <c r="L50">
        <f t="shared" si="3"/>
        <v>-2.0167301093765735</v>
      </c>
      <c r="M50">
        <f t="shared" si="4"/>
        <v>-2.5167301093765735</v>
      </c>
    </row>
    <row r="51" spans="1:13" x14ac:dyDescent="0.25">
      <c r="A51" t="s">
        <v>4</v>
      </c>
      <c r="B51" t="s">
        <v>12</v>
      </c>
      <c r="C51">
        <v>-1</v>
      </c>
      <c r="D51">
        <v>0.82186144736822198</v>
      </c>
      <c r="E51">
        <v>1.1621528825523E-4</v>
      </c>
      <c r="F51">
        <v>0.89402153278410901</v>
      </c>
      <c r="G51">
        <v>4.2923828555773098E-2</v>
      </c>
      <c r="H51" t="str">
        <f t="shared" si="0"/>
        <v>^FCHIabsolute log-return-1</v>
      </c>
      <c r="I51">
        <f t="shared" si="1"/>
        <v>0.82186144736822198</v>
      </c>
      <c r="J51">
        <f>COUNTIFS($H$2:$H51,$H51)</f>
        <v>5</v>
      </c>
      <c r="K51">
        <f t="shared" si="2"/>
        <v>-8.5201391359243622E-2</v>
      </c>
      <c r="L51">
        <f t="shared" si="3"/>
        <v>-8.5201391359243622E-2</v>
      </c>
      <c r="M51">
        <f t="shared" si="4"/>
        <v>-8.5201391359243622E-2</v>
      </c>
    </row>
    <row r="52" spans="1:13" x14ac:dyDescent="0.25">
      <c r="A52" t="s">
        <v>4</v>
      </c>
      <c r="B52" t="s">
        <v>12</v>
      </c>
      <c r="C52">
        <v>1</v>
      </c>
      <c r="D52">
        <v>-228112912.36030999</v>
      </c>
      <c r="E52">
        <v>952955.00583959301</v>
      </c>
      <c r="F52">
        <v>0.949454279613001</v>
      </c>
      <c r="G52">
        <v>4.3170122165662697E-2</v>
      </c>
      <c r="H52" t="str">
        <f t="shared" si="0"/>
        <v>^FCHIabsolute log-return1</v>
      </c>
      <c r="I52">
        <f t="shared" si="1"/>
        <v>228112912.36030999</v>
      </c>
      <c r="J52">
        <f>COUNTIFS($H$2:$H52,$H52)</f>
        <v>1</v>
      </c>
      <c r="K52">
        <f t="shared" si="2"/>
        <v>-7.6418501307333742</v>
      </c>
      <c r="L52">
        <f t="shared" si="3"/>
        <v>-3.6418501307333742</v>
      </c>
      <c r="M52">
        <f t="shared" si="4"/>
        <v>-5.6418501307333742</v>
      </c>
    </row>
    <row r="53" spans="1:13" x14ac:dyDescent="0.25">
      <c r="A53" t="s">
        <v>4</v>
      </c>
      <c r="B53" t="s">
        <v>12</v>
      </c>
      <c r="C53">
        <v>1</v>
      </c>
      <c r="D53">
        <v>3552721.6445399499</v>
      </c>
      <c r="E53">
        <v>15607.9680096351</v>
      </c>
      <c r="F53">
        <v>0.949454279613001</v>
      </c>
      <c r="G53">
        <v>4.3170122165662697E-2</v>
      </c>
      <c r="H53" t="str">
        <f t="shared" si="0"/>
        <v>^FCHIabsolute log-return1</v>
      </c>
      <c r="I53">
        <f t="shared" si="1"/>
        <v>3552721.6445399499</v>
      </c>
      <c r="J53">
        <f>COUNTIFS($H$2:$H53,$H53)</f>
        <v>2</v>
      </c>
      <c r="K53">
        <f t="shared" si="2"/>
        <v>-5.4494388181160689</v>
      </c>
      <c r="L53">
        <f t="shared" si="3"/>
        <v>-2.4494388181160689</v>
      </c>
      <c r="M53">
        <f t="shared" si="4"/>
        <v>-3.9494388181160689</v>
      </c>
    </row>
    <row r="54" spans="1:13" x14ac:dyDescent="0.25">
      <c r="A54" t="s">
        <v>4</v>
      </c>
      <c r="B54" t="s">
        <v>12</v>
      </c>
      <c r="C54">
        <v>1</v>
      </c>
      <c r="D54">
        <v>-16725.083821373199</v>
      </c>
      <c r="E54">
        <v>86.490688925325102</v>
      </c>
      <c r="F54">
        <v>0.949454279613001</v>
      </c>
      <c r="G54">
        <v>4.3170122165662697E-2</v>
      </c>
      <c r="H54" t="str">
        <f t="shared" si="0"/>
        <v>^FCHIabsolute log-return1</v>
      </c>
      <c r="I54">
        <f t="shared" si="1"/>
        <v>16725.083821373199</v>
      </c>
      <c r="J54">
        <f>COUNTIFS($H$2:$H54,$H54)</f>
        <v>3</v>
      </c>
      <c r="K54">
        <f t="shared" si="2"/>
        <v>-3.776631696994003</v>
      </c>
      <c r="L54">
        <f t="shared" si="3"/>
        <v>-1.776631696994003</v>
      </c>
      <c r="M54">
        <f t="shared" si="4"/>
        <v>-2.776631696994003</v>
      </c>
    </row>
    <row r="55" spans="1:13" x14ac:dyDescent="0.25">
      <c r="A55" t="s">
        <v>4</v>
      </c>
      <c r="B55" t="s">
        <v>12</v>
      </c>
      <c r="C55">
        <v>1</v>
      </c>
      <c r="D55">
        <v>26.7900146067735</v>
      </c>
      <c r="E55">
        <v>0.184822436849023</v>
      </c>
      <c r="F55">
        <v>0.949454279613001</v>
      </c>
      <c r="G55">
        <v>4.3170122165662697E-2</v>
      </c>
      <c r="H55" t="str">
        <f t="shared" si="0"/>
        <v>^FCHIabsolute log-return1</v>
      </c>
      <c r="I55">
        <f t="shared" si="1"/>
        <v>26.7900146067735</v>
      </c>
      <c r="J55">
        <f>COUNTIFS($H$2:$H55,$H55)</f>
        <v>4</v>
      </c>
      <c r="K55">
        <f t="shared" si="2"/>
        <v>-2.5720270496004733</v>
      </c>
      <c r="L55">
        <f t="shared" si="3"/>
        <v>-1.5720270496004736</v>
      </c>
      <c r="M55">
        <f t="shared" si="4"/>
        <v>-2.0720270496004733</v>
      </c>
    </row>
    <row r="56" spans="1:13" x14ac:dyDescent="0.25">
      <c r="A56" t="s">
        <v>4</v>
      </c>
      <c r="B56" t="s">
        <v>12</v>
      </c>
      <c r="C56">
        <v>1</v>
      </c>
      <c r="D56">
        <v>0.84984707281996896</v>
      </c>
      <c r="E56">
        <v>1.20887775651241E-4</v>
      </c>
      <c r="F56">
        <v>0.949454279613001</v>
      </c>
      <c r="G56">
        <v>4.3170122165662697E-2</v>
      </c>
      <c r="H56" t="str">
        <f t="shared" si="0"/>
        <v>^FCHIabsolute log-return1</v>
      </c>
      <c r="I56">
        <f t="shared" si="1"/>
        <v>0.84984707281996896</v>
      </c>
      <c r="J56">
        <f>COUNTIFS($H$2:$H56,$H56)</f>
        <v>5</v>
      </c>
      <c r="K56">
        <f t="shared" si="2"/>
        <v>-7.0659217115920228E-2</v>
      </c>
      <c r="L56">
        <f t="shared" si="3"/>
        <v>-7.0659217115920228E-2</v>
      </c>
      <c r="M56">
        <f t="shared" si="4"/>
        <v>-7.0659217115920228E-2</v>
      </c>
    </row>
    <row r="57" spans="1:13" x14ac:dyDescent="0.25">
      <c r="A57" t="s">
        <v>4</v>
      </c>
      <c r="B57" t="s">
        <v>12</v>
      </c>
      <c r="C57">
        <v>2</v>
      </c>
      <c r="D57">
        <v>-215623027.75744301</v>
      </c>
      <c r="E57">
        <v>1304195.29595425</v>
      </c>
      <c r="F57">
        <v>0.88214254407354797</v>
      </c>
      <c r="G57">
        <v>5.1613319606846703E-2</v>
      </c>
      <c r="H57" t="str">
        <f t="shared" si="0"/>
        <v>^FCHIabsolute log-return2</v>
      </c>
      <c r="I57">
        <f t="shared" si="1"/>
        <v>215623027.75744301</v>
      </c>
      <c r="J57">
        <f>COUNTIFS($H$2:$H57,$H57)</f>
        <v>1</v>
      </c>
      <c r="K57">
        <f t="shared" si="2"/>
        <v>-7.6663048599326871</v>
      </c>
      <c r="L57">
        <f t="shared" si="3"/>
        <v>-3.6663048599326871</v>
      </c>
      <c r="M57">
        <f t="shared" si="4"/>
        <v>-5.6663048599326871</v>
      </c>
    </row>
    <row r="58" spans="1:13" x14ac:dyDescent="0.25">
      <c r="A58" t="s">
        <v>4</v>
      </c>
      <c r="B58" t="s">
        <v>12</v>
      </c>
      <c r="C58">
        <v>2</v>
      </c>
      <c r="D58">
        <v>3431737.2917588898</v>
      </c>
      <c r="E58">
        <v>21360.755054365</v>
      </c>
      <c r="F58">
        <v>0.88214254407354797</v>
      </c>
      <c r="G58">
        <v>5.1613319606846703E-2</v>
      </c>
      <c r="H58" t="str">
        <f t="shared" si="0"/>
        <v>^FCHIabsolute log-return2</v>
      </c>
      <c r="I58">
        <f t="shared" si="1"/>
        <v>3431737.2917588898</v>
      </c>
      <c r="J58">
        <f>COUNTIFS($H$2:$H58,$H58)</f>
        <v>2</v>
      </c>
      <c r="K58">
        <f t="shared" si="2"/>
        <v>-5.4644859659009537</v>
      </c>
      <c r="L58">
        <f t="shared" si="3"/>
        <v>-2.4644859659009537</v>
      </c>
      <c r="M58">
        <f t="shared" si="4"/>
        <v>-3.9644859659009537</v>
      </c>
    </row>
    <row r="59" spans="1:13" x14ac:dyDescent="0.25">
      <c r="A59" t="s">
        <v>4</v>
      </c>
      <c r="B59" t="s">
        <v>12</v>
      </c>
      <c r="C59">
        <v>2</v>
      </c>
      <c r="D59">
        <v>-16801.7703261756</v>
      </c>
      <c r="E59">
        <v>118.369439216985</v>
      </c>
      <c r="F59">
        <v>0.88214254407354797</v>
      </c>
      <c r="G59">
        <v>5.1613319606846703E-2</v>
      </c>
      <c r="H59" t="str">
        <f t="shared" si="0"/>
        <v>^FCHIabsolute log-return2</v>
      </c>
      <c r="I59">
        <f t="shared" si="1"/>
        <v>16801.7703261756</v>
      </c>
      <c r="J59">
        <f>COUNTIFS($H$2:$H59,$H59)</f>
        <v>3</v>
      </c>
      <c r="K59">
        <f t="shared" si="2"/>
        <v>-3.7746449562275259</v>
      </c>
      <c r="L59">
        <f t="shared" si="3"/>
        <v>-1.7746449562275259</v>
      </c>
      <c r="M59">
        <f t="shared" si="4"/>
        <v>-2.7746449562275259</v>
      </c>
    </row>
    <row r="60" spans="1:13" x14ac:dyDescent="0.25">
      <c r="A60" t="s">
        <v>4</v>
      </c>
      <c r="B60" t="s">
        <v>12</v>
      </c>
      <c r="C60">
        <v>2</v>
      </c>
      <c r="D60">
        <v>28.696035459270401</v>
      </c>
      <c r="E60">
        <v>0.25294431662377098</v>
      </c>
      <c r="F60">
        <v>0.88214254407354797</v>
      </c>
      <c r="G60">
        <v>5.1613319606846703E-2</v>
      </c>
      <c r="H60" t="str">
        <f t="shared" si="0"/>
        <v>^FCHIabsolute log-return2</v>
      </c>
      <c r="I60">
        <f t="shared" si="1"/>
        <v>28.696035459270401</v>
      </c>
      <c r="J60">
        <f>COUNTIFS($H$2:$H60,$H60)</f>
        <v>4</v>
      </c>
      <c r="K60">
        <f t="shared" si="2"/>
        <v>-2.5421780996804326</v>
      </c>
      <c r="L60">
        <f t="shared" si="3"/>
        <v>-1.5421780996804326</v>
      </c>
      <c r="M60">
        <f t="shared" si="4"/>
        <v>-2.0421780996804326</v>
      </c>
    </row>
    <row r="61" spans="1:13" x14ac:dyDescent="0.25">
      <c r="A61" t="s">
        <v>4</v>
      </c>
      <c r="B61" t="s">
        <v>12</v>
      </c>
      <c r="C61">
        <v>2</v>
      </c>
      <c r="D61">
        <v>0.85880026717215097</v>
      </c>
      <c r="E61">
        <v>1.6544460900734301E-4</v>
      </c>
      <c r="F61">
        <v>0.88214254407354797</v>
      </c>
      <c r="G61">
        <v>5.1613319606846703E-2</v>
      </c>
      <c r="H61" t="str">
        <f t="shared" si="0"/>
        <v>^FCHIabsolute log-return2</v>
      </c>
      <c r="I61">
        <f t="shared" si="1"/>
        <v>0.85880026717215097</v>
      </c>
      <c r="J61">
        <f>COUNTIFS($H$2:$H61,$H61)</f>
        <v>5</v>
      </c>
      <c r="K61">
        <f t="shared" si="2"/>
        <v>-6.6107829127064158E-2</v>
      </c>
      <c r="L61">
        <f t="shared" si="3"/>
        <v>-6.6107829127064158E-2</v>
      </c>
      <c r="M61">
        <f t="shared" si="4"/>
        <v>-6.6107829127064158E-2</v>
      </c>
    </row>
    <row r="62" spans="1:13" x14ac:dyDescent="0.25">
      <c r="A62" t="s">
        <v>4</v>
      </c>
      <c r="B62" t="s">
        <v>13</v>
      </c>
      <c r="C62">
        <v>-2</v>
      </c>
      <c r="D62">
        <v>31818995.2657643</v>
      </c>
      <c r="E62">
        <v>1443489.49229005</v>
      </c>
      <c r="F62">
        <v>0.81062100811197901</v>
      </c>
      <c r="G62">
        <v>5.3735607916697598E-2</v>
      </c>
      <c r="H62" t="str">
        <f t="shared" si="0"/>
        <v>^FCHIlog-return volatility-2</v>
      </c>
      <c r="I62">
        <f t="shared" si="1"/>
        <v>31818995.2657643</v>
      </c>
      <c r="J62">
        <f>COUNTIFS($H$2:$H62,$H62)</f>
        <v>1</v>
      </c>
      <c r="K62">
        <f t="shared" si="2"/>
        <v>-8.4973135379962734</v>
      </c>
      <c r="L62">
        <f t="shared" si="3"/>
        <v>-4.4973135379962725</v>
      </c>
      <c r="M62">
        <f t="shared" si="4"/>
        <v>-6.4973135379962734</v>
      </c>
    </row>
    <row r="63" spans="1:13" x14ac:dyDescent="0.25">
      <c r="A63" t="s">
        <v>4</v>
      </c>
      <c r="B63" t="s">
        <v>13</v>
      </c>
      <c r="C63">
        <v>-2</v>
      </c>
      <c r="D63">
        <v>-835661.22153389698</v>
      </c>
      <c r="E63">
        <v>22187.536801062699</v>
      </c>
      <c r="F63">
        <v>0.81062100811197901</v>
      </c>
      <c r="G63">
        <v>5.3735607916697598E-2</v>
      </c>
      <c r="H63" t="str">
        <f t="shared" si="0"/>
        <v>^FCHIlog-return volatility-2</v>
      </c>
      <c r="I63">
        <f t="shared" si="1"/>
        <v>835661.22153389698</v>
      </c>
      <c r="J63">
        <f>COUNTIFS($H$2:$H63,$H63)</f>
        <v>2</v>
      </c>
      <c r="K63">
        <f t="shared" si="2"/>
        <v>-6.0779697505964911</v>
      </c>
      <c r="L63">
        <f t="shared" si="3"/>
        <v>-3.0779697505964911</v>
      </c>
      <c r="M63">
        <f t="shared" si="4"/>
        <v>-4.5779697505964911</v>
      </c>
    </row>
    <row r="64" spans="1:13" x14ac:dyDescent="0.25">
      <c r="A64" t="s">
        <v>4</v>
      </c>
      <c r="B64" t="s">
        <v>13</v>
      </c>
      <c r="C64">
        <v>-2</v>
      </c>
      <c r="D64">
        <v>7689.2641406797302</v>
      </c>
      <c r="E64">
        <v>113.823162756182</v>
      </c>
      <c r="F64">
        <v>0.81062100811197901</v>
      </c>
      <c r="G64">
        <v>5.3735607916697598E-2</v>
      </c>
      <c r="H64" t="str">
        <f t="shared" si="0"/>
        <v>^FCHIlog-return volatility-2</v>
      </c>
      <c r="I64">
        <f t="shared" si="1"/>
        <v>7689.2641406797302</v>
      </c>
      <c r="J64">
        <f>COUNTIFS($H$2:$H64,$H64)</f>
        <v>3</v>
      </c>
      <c r="K64">
        <f t="shared" si="2"/>
        <v>-4.1141152200078768</v>
      </c>
      <c r="L64">
        <f t="shared" si="3"/>
        <v>-2.1141152200078772</v>
      </c>
      <c r="M64">
        <f t="shared" si="4"/>
        <v>-3.1141152200078768</v>
      </c>
    </row>
    <row r="65" spans="1:13" x14ac:dyDescent="0.25">
      <c r="A65" t="s">
        <v>4</v>
      </c>
      <c r="B65" t="s">
        <v>13</v>
      </c>
      <c r="C65">
        <v>-2</v>
      </c>
      <c r="D65">
        <v>-23.8839258513086</v>
      </c>
      <c r="E65">
        <v>0.22010488877256801</v>
      </c>
      <c r="F65">
        <v>0.81062100811197901</v>
      </c>
      <c r="G65">
        <v>5.3735607916697598E-2</v>
      </c>
      <c r="H65" t="str">
        <f t="shared" si="0"/>
        <v>^FCHIlog-return volatility-2</v>
      </c>
      <c r="I65">
        <f t="shared" si="1"/>
        <v>23.8839258513086</v>
      </c>
      <c r="J65">
        <f>COUNTIFS($H$2:$H65,$H65)</f>
        <v>4</v>
      </c>
      <c r="K65">
        <f t="shared" si="2"/>
        <v>-2.6218942857743599</v>
      </c>
      <c r="L65">
        <f t="shared" si="3"/>
        <v>-1.6218942857743601</v>
      </c>
      <c r="M65">
        <f t="shared" si="4"/>
        <v>-2.1218942857743599</v>
      </c>
    </row>
    <row r="66" spans="1:13" x14ac:dyDescent="0.25">
      <c r="A66" t="s">
        <v>4</v>
      </c>
      <c r="B66" t="s">
        <v>13</v>
      </c>
      <c r="C66">
        <v>-2</v>
      </c>
      <c r="D66">
        <v>0.62406019548261005</v>
      </c>
      <c r="E66">
        <v>1.2839774676774699E-4</v>
      </c>
      <c r="F66">
        <v>0.81062100811197901</v>
      </c>
      <c r="G66">
        <v>5.3735607916697598E-2</v>
      </c>
      <c r="H66" t="str">
        <f t="shared" si="0"/>
        <v>^FCHIlog-return volatility-2</v>
      </c>
      <c r="I66">
        <f t="shared" si="1"/>
        <v>0.62406019548261005</v>
      </c>
      <c r="J66">
        <f>COUNTIFS($H$2:$H66,$H66)</f>
        <v>5</v>
      </c>
      <c r="K66">
        <f t="shared" si="2"/>
        <v>-0.20477351720048448</v>
      </c>
      <c r="L66">
        <f t="shared" si="3"/>
        <v>-0.20477351720048448</v>
      </c>
      <c r="M66">
        <f t="shared" si="4"/>
        <v>-0.20477351720048448</v>
      </c>
    </row>
    <row r="67" spans="1:13" x14ac:dyDescent="0.25">
      <c r="A67" t="s">
        <v>4</v>
      </c>
      <c r="B67" t="s">
        <v>13</v>
      </c>
      <c r="C67">
        <v>-1</v>
      </c>
      <c r="D67">
        <v>-40700795.363400698</v>
      </c>
      <c r="E67">
        <v>1288776.0209198999</v>
      </c>
      <c r="F67">
        <v>0.887381823565219</v>
      </c>
      <c r="G67">
        <v>5.1848027274951101E-2</v>
      </c>
      <c r="H67" t="str">
        <f t="shared" ref="H67:H130" si="5">_xlfn.CONCAT(A67,B67,C67)</f>
        <v>^FCHIlog-return volatility-1</v>
      </c>
      <c r="I67">
        <f t="shared" ref="I67:I130" si="6">ABS(D67)</f>
        <v>40700795.363400698</v>
      </c>
      <c r="J67">
        <f>COUNTIFS($H$2:$H67,$H67)</f>
        <v>1</v>
      </c>
      <c r="K67">
        <f t="shared" ref="K67:K130" si="7">LOG10(I67)+(5-J67)*(-4)</f>
        <v>-8.3903971038322496</v>
      </c>
      <c r="L67">
        <f t="shared" ref="L67:L130" si="8">LOG10(I67)+(5-J67)*(-3)</f>
        <v>-4.3903971038322505</v>
      </c>
      <c r="M67">
        <f t="shared" ref="M67:M130" si="9">AVERAGE(K67,L67)</f>
        <v>-6.3903971038322496</v>
      </c>
    </row>
    <row r="68" spans="1:13" x14ac:dyDescent="0.25">
      <c r="A68" t="s">
        <v>4</v>
      </c>
      <c r="B68" t="s">
        <v>13</v>
      </c>
      <c r="C68">
        <v>-1</v>
      </c>
      <c r="D68">
        <v>166699.89196565599</v>
      </c>
      <c r="E68">
        <v>19809.472493715701</v>
      </c>
      <c r="F68">
        <v>0.887381823565219</v>
      </c>
      <c r="G68">
        <v>5.1848027274951101E-2</v>
      </c>
      <c r="H68" t="str">
        <f t="shared" si="5"/>
        <v>^FCHIlog-return volatility-1</v>
      </c>
      <c r="I68">
        <f t="shared" si="6"/>
        <v>166699.89196565599</v>
      </c>
      <c r="J68">
        <f>COUNTIFS($H$2:$H68,$H68)</f>
        <v>2</v>
      </c>
      <c r="K68">
        <f t="shared" si="7"/>
        <v>-6.7780646816281118</v>
      </c>
      <c r="L68">
        <f t="shared" si="8"/>
        <v>-3.7780646816281118</v>
      </c>
      <c r="M68">
        <f t="shared" si="9"/>
        <v>-5.2780646816281118</v>
      </c>
    </row>
    <row r="69" spans="1:13" x14ac:dyDescent="0.25">
      <c r="A69" t="s">
        <v>4</v>
      </c>
      <c r="B69" t="s">
        <v>13</v>
      </c>
      <c r="C69">
        <v>-1</v>
      </c>
      <c r="D69">
        <v>3510.78554001985</v>
      </c>
      <c r="E69">
        <v>101.623575072034</v>
      </c>
      <c r="F69">
        <v>0.887381823565219</v>
      </c>
      <c r="G69">
        <v>5.1848027274951101E-2</v>
      </c>
      <c r="H69" t="str">
        <f t="shared" si="5"/>
        <v>^FCHIlog-return volatility-1</v>
      </c>
      <c r="I69">
        <f t="shared" si="6"/>
        <v>3510.78554001985</v>
      </c>
      <c r="J69">
        <f>COUNTIFS($H$2:$H69,$H69)</f>
        <v>3</v>
      </c>
      <c r="K69">
        <f t="shared" si="7"/>
        <v>-4.4545956990537743</v>
      </c>
      <c r="L69">
        <f t="shared" si="8"/>
        <v>-2.4545956990537743</v>
      </c>
      <c r="M69">
        <f t="shared" si="9"/>
        <v>-3.4545956990537743</v>
      </c>
    </row>
    <row r="70" spans="1:13" x14ac:dyDescent="0.25">
      <c r="A70" t="s">
        <v>4</v>
      </c>
      <c r="B70" t="s">
        <v>13</v>
      </c>
      <c r="C70">
        <v>-1</v>
      </c>
      <c r="D70">
        <v>-18.109499656430899</v>
      </c>
      <c r="E70">
        <v>0.196514005992035</v>
      </c>
      <c r="F70">
        <v>0.887381823565219</v>
      </c>
      <c r="G70">
        <v>5.1848027274951101E-2</v>
      </c>
      <c r="H70" t="str">
        <f t="shared" si="5"/>
        <v>^FCHIlog-return volatility-1</v>
      </c>
      <c r="I70">
        <f t="shared" si="6"/>
        <v>18.109499656430899</v>
      </c>
      <c r="J70">
        <f>COUNTIFS($H$2:$H70,$H70)</f>
        <v>4</v>
      </c>
      <c r="K70">
        <f t="shared" si="7"/>
        <v>-2.7420935485513702</v>
      </c>
      <c r="L70">
        <f t="shared" si="8"/>
        <v>-1.74209354855137</v>
      </c>
      <c r="M70">
        <f t="shared" si="9"/>
        <v>-2.2420935485513702</v>
      </c>
    </row>
    <row r="71" spans="1:13" x14ac:dyDescent="0.25">
      <c r="A71" t="s">
        <v>4</v>
      </c>
      <c r="B71" t="s">
        <v>13</v>
      </c>
      <c r="C71">
        <v>-1</v>
      </c>
      <c r="D71">
        <v>0.657287961693095</v>
      </c>
      <c r="E71">
        <v>1.14636052467479E-4</v>
      </c>
      <c r="F71">
        <v>0.887381823565219</v>
      </c>
      <c r="G71">
        <v>5.1848027274951101E-2</v>
      </c>
      <c r="H71" t="str">
        <f t="shared" si="5"/>
        <v>^FCHIlog-return volatility-1</v>
      </c>
      <c r="I71">
        <f t="shared" si="6"/>
        <v>0.657287961693095</v>
      </c>
      <c r="J71">
        <f>COUNTIFS($H$2:$H71,$H71)</f>
        <v>5</v>
      </c>
      <c r="K71">
        <f t="shared" si="7"/>
        <v>-0.18224432180169109</v>
      </c>
      <c r="L71">
        <f t="shared" si="8"/>
        <v>-0.18224432180169109</v>
      </c>
      <c r="M71">
        <f t="shared" si="9"/>
        <v>-0.18224432180169109</v>
      </c>
    </row>
    <row r="72" spans="1:13" x14ac:dyDescent="0.25">
      <c r="A72" t="s">
        <v>4</v>
      </c>
      <c r="B72" t="s">
        <v>13</v>
      </c>
      <c r="C72">
        <v>1</v>
      </c>
      <c r="D72">
        <v>-307866897.81437302</v>
      </c>
      <c r="E72">
        <v>1365181.95260695</v>
      </c>
      <c r="F72">
        <v>0.93053125137409898</v>
      </c>
      <c r="G72">
        <v>4.8085857776144901E-2</v>
      </c>
      <c r="H72" t="str">
        <f t="shared" si="5"/>
        <v>^FCHIlog-return volatility1</v>
      </c>
      <c r="I72">
        <f t="shared" si="6"/>
        <v>307866897.81437302</v>
      </c>
      <c r="J72">
        <f>COUNTIFS($H$2:$H72,$H72)</f>
        <v>1</v>
      </c>
      <c r="K72">
        <f t="shared" si="7"/>
        <v>-7.5116370044043563</v>
      </c>
      <c r="L72">
        <f t="shared" si="8"/>
        <v>-3.5116370044043563</v>
      </c>
      <c r="M72">
        <f t="shared" si="9"/>
        <v>-5.5116370044043563</v>
      </c>
    </row>
    <row r="73" spans="1:13" x14ac:dyDescent="0.25">
      <c r="A73" t="s">
        <v>4</v>
      </c>
      <c r="B73" t="s">
        <v>13</v>
      </c>
      <c r="C73">
        <v>1</v>
      </c>
      <c r="D73">
        <v>4410837.7488783598</v>
      </c>
      <c r="E73">
        <v>20983.890063210099</v>
      </c>
      <c r="F73">
        <v>0.93053125137409898</v>
      </c>
      <c r="G73">
        <v>4.8085857776144901E-2</v>
      </c>
      <c r="H73" t="str">
        <f t="shared" si="5"/>
        <v>^FCHIlog-return volatility1</v>
      </c>
      <c r="I73">
        <f t="shared" si="6"/>
        <v>4410837.7488783598</v>
      </c>
      <c r="J73">
        <f>COUNTIFS($H$2:$H73,$H73)</f>
        <v>2</v>
      </c>
      <c r="K73">
        <f t="shared" si="7"/>
        <v>-5.3554789172981749</v>
      </c>
      <c r="L73">
        <f t="shared" si="8"/>
        <v>-2.3554789172981749</v>
      </c>
      <c r="M73">
        <f t="shared" si="9"/>
        <v>-3.8554789172981749</v>
      </c>
    </row>
    <row r="74" spans="1:13" x14ac:dyDescent="0.25">
      <c r="A74" t="s">
        <v>4</v>
      </c>
      <c r="B74" t="s">
        <v>13</v>
      </c>
      <c r="C74">
        <v>1</v>
      </c>
      <c r="D74">
        <v>-18332.788214791999</v>
      </c>
      <c r="E74">
        <v>107.64839537339699</v>
      </c>
      <c r="F74">
        <v>0.93053125137409898</v>
      </c>
      <c r="G74">
        <v>4.8085857776144901E-2</v>
      </c>
      <c r="H74" t="str">
        <f t="shared" si="5"/>
        <v>^FCHIlog-return volatility1</v>
      </c>
      <c r="I74">
        <f t="shared" si="6"/>
        <v>18332.788214791999</v>
      </c>
      <c r="J74">
        <f>COUNTIFS($H$2:$H74,$H74)</f>
        <v>3</v>
      </c>
      <c r="K74">
        <f t="shared" si="7"/>
        <v>-3.7367714786160091</v>
      </c>
      <c r="L74">
        <f t="shared" si="8"/>
        <v>-1.7367714786160091</v>
      </c>
      <c r="M74">
        <f t="shared" si="9"/>
        <v>-2.7367714786160091</v>
      </c>
    </row>
    <row r="75" spans="1:13" x14ac:dyDescent="0.25">
      <c r="A75" t="s">
        <v>4</v>
      </c>
      <c r="B75" t="s">
        <v>13</v>
      </c>
      <c r="C75">
        <v>1</v>
      </c>
      <c r="D75">
        <v>22.677702573308199</v>
      </c>
      <c r="E75">
        <v>0.20816446772755001</v>
      </c>
      <c r="F75">
        <v>0.93053125137409898</v>
      </c>
      <c r="G75">
        <v>4.8085857776144901E-2</v>
      </c>
      <c r="H75" t="str">
        <f t="shared" si="5"/>
        <v>^FCHIlog-return volatility1</v>
      </c>
      <c r="I75">
        <f t="shared" si="6"/>
        <v>22.677702573308199</v>
      </c>
      <c r="J75">
        <f>COUNTIFS($H$2:$H75,$H75)</f>
        <v>4</v>
      </c>
      <c r="K75">
        <f t="shared" si="7"/>
        <v>-2.6444009449411023</v>
      </c>
      <c r="L75">
        <f t="shared" si="8"/>
        <v>-1.6444009449411023</v>
      </c>
      <c r="M75">
        <f t="shared" si="9"/>
        <v>-2.1444009449411023</v>
      </c>
    </row>
    <row r="76" spans="1:13" x14ac:dyDescent="0.25">
      <c r="A76" t="s">
        <v>4</v>
      </c>
      <c r="B76" t="s">
        <v>13</v>
      </c>
      <c r="C76">
        <v>1</v>
      </c>
      <c r="D76">
        <v>0.74818845111707599</v>
      </c>
      <c r="E76">
        <v>1.214323260259E-4</v>
      </c>
      <c r="F76">
        <v>0.93053125137409898</v>
      </c>
      <c r="G76">
        <v>4.8085857776144901E-2</v>
      </c>
      <c r="H76" t="str">
        <f t="shared" si="5"/>
        <v>^FCHIlog-return volatility1</v>
      </c>
      <c r="I76">
        <f t="shared" si="6"/>
        <v>0.74818845111707599</v>
      </c>
      <c r="J76">
        <f>COUNTIFS($H$2:$H76,$H76)</f>
        <v>5</v>
      </c>
      <c r="K76">
        <f t="shared" si="7"/>
        <v>-0.12598899976630326</v>
      </c>
      <c r="L76">
        <f t="shared" si="8"/>
        <v>-0.12598899976630326</v>
      </c>
      <c r="M76">
        <f t="shared" si="9"/>
        <v>-0.12598899976630326</v>
      </c>
    </row>
    <row r="77" spans="1:13" x14ac:dyDescent="0.25">
      <c r="A77" t="s">
        <v>4</v>
      </c>
      <c r="B77" t="s">
        <v>13</v>
      </c>
      <c r="C77">
        <v>2</v>
      </c>
      <c r="D77">
        <v>-313791880.95645601</v>
      </c>
      <c r="E77">
        <v>1419149.9865930299</v>
      </c>
      <c r="F77">
        <v>0.901776095127652</v>
      </c>
      <c r="G77">
        <v>5.03279131290017E-2</v>
      </c>
      <c r="H77" t="str">
        <f t="shared" si="5"/>
        <v>^FCHIlog-return volatility2</v>
      </c>
      <c r="I77">
        <f t="shared" si="6"/>
        <v>313791880.95645601</v>
      </c>
      <c r="J77">
        <f>COUNTIFS($H$2:$H77,$H77)</f>
        <v>1</v>
      </c>
      <c r="K77">
        <f t="shared" si="7"/>
        <v>-7.5033582975286404</v>
      </c>
      <c r="L77">
        <f t="shared" si="8"/>
        <v>-3.5033582975286404</v>
      </c>
      <c r="M77">
        <f t="shared" si="9"/>
        <v>-5.5033582975286404</v>
      </c>
    </row>
    <row r="78" spans="1:13" x14ac:dyDescent="0.25">
      <c r="A78" t="s">
        <v>4</v>
      </c>
      <c r="B78" t="s">
        <v>13</v>
      </c>
      <c r="C78">
        <v>2</v>
      </c>
      <c r="D78">
        <v>4629233.2541542798</v>
      </c>
      <c r="E78">
        <v>21813.419995047399</v>
      </c>
      <c r="F78">
        <v>0.901776095127652</v>
      </c>
      <c r="G78">
        <v>5.03279131290017E-2</v>
      </c>
      <c r="H78" t="str">
        <f t="shared" si="5"/>
        <v>^FCHIlog-return volatility2</v>
      </c>
      <c r="I78">
        <f t="shared" si="6"/>
        <v>4629233.2541542798</v>
      </c>
      <c r="J78">
        <f>COUNTIFS($H$2:$H78,$H78)</f>
        <v>2</v>
      </c>
      <c r="K78">
        <f t="shared" si="7"/>
        <v>-5.3344909357780219</v>
      </c>
      <c r="L78">
        <f t="shared" si="8"/>
        <v>-2.3344909357780219</v>
      </c>
      <c r="M78">
        <f t="shared" si="9"/>
        <v>-3.8344909357780219</v>
      </c>
    </row>
    <row r="79" spans="1:13" x14ac:dyDescent="0.25">
      <c r="A79" t="s">
        <v>4</v>
      </c>
      <c r="B79" t="s">
        <v>13</v>
      </c>
      <c r="C79">
        <v>2</v>
      </c>
      <c r="D79">
        <v>-20593.8755494588</v>
      </c>
      <c r="E79">
        <v>111.903925011014</v>
      </c>
      <c r="F79">
        <v>0.901776095127652</v>
      </c>
      <c r="G79">
        <v>5.03279131290017E-2</v>
      </c>
      <c r="H79" t="str">
        <f t="shared" si="5"/>
        <v>^FCHIlog-return volatility2</v>
      </c>
      <c r="I79">
        <f t="shared" si="6"/>
        <v>20593.8755494588</v>
      </c>
      <c r="J79">
        <f>COUNTIFS($H$2:$H79,$H79)</f>
        <v>3</v>
      </c>
      <c r="K79">
        <f t="shared" si="7"/>
        <v>-3.6862619160647876</v>
      </c>
      <c r="L79">
        <f t="shared" si="8"/>
        <v>-1.6862619160647876</v>
      </c>
      <c r="M79">
        <f t="shared" si="9"/>
        <v>-2.6862619160647876</v>
      </c>
    </row>
    <row r="80" spans="1:13" x14ac:dyDescent="0.25">
      <c r="A80" t="s">
        <v>4</v>
      </c>
      <c r="B80" t="s">
        <v>13</v>
      </c>
      <c r="C80">
        <v>2</v>
      </c>
      <c r="D80">
        <v>30.059621366425102</v>
      </c>
      <c r="E80">
        <v>0.21639357378009</v>
      </c>
      <c r="F80">
        <v>0.901776095127652</v>
      </c>
      <c r="G80">
        <v>5.03279131290017E-2</v>
      </c>
      <c r="H80" t="str">
        <f t="shared" si="5"/>
        <v>^FCHIlog-return volatility2</v>
      </c>
      <c r="I80">
        <f t="shared" si="6"/>
        <v>30.059621366425102</v>
      </c>
      <c r="J80">
        <f>COUNTIFS($H$2:$H80,$H80)</f>
        <v>4</v>
      </c>
      <c r="K80">
        <f t="shared" si="7"/>
        <v>-2.5220164941252876</v>
      </c>
      <c r="L80">
        <f t="shared" si="8"/>
        <v>-1.5220164941252876</v>
      </c>
      <c r="M80">
        <f t="shared" si="9"/>
        <v>-2.0220164941252876</v>
      </c>
    </row>
    <row r="81" spans="1:13" x14ac:dyDescent="0.25">
      <c r="A81" t="s">
        <v>4</v>
      </c>
      <c r="B81" t="s">
        <v>13</v>
      </c>
      <c r="C81">
        <v>2</v>
      </c>
      <c r="D81">
        <v>0.78752364881381998</v>
      </c>
      <c r="E81">
        <v>1.26232758587626E-4</v>
      </c>
      <c r="F81">
        <v>0.901776095127652</v>
      </c>
      <c r="G81">
        <v>5.03279131290017E-2</v>
      </c>
      <c r="H81" t="str">
        <f t="shared" si="5"/>
        <v>^FCHIlog-return volatility2</v>
      </c>
      <c r="I81">
        <f t="shared" si="6"/>
        <v>0.78752364881381998</v>
      </c>
      <c r="J81">
        <f>COUNTIFS($H$2:$H81,$H81)</f>
        <v>5</v>
      </c>
      <c r="K81">
        <f t="shared" si="7"/>
        <v>-0.10373639576676172</v>
      </c>
      <c r="L81">
        <f t="shared" si="8"/>
        <v>-0.10373639576676172</v>
      </c>
      <c r="M81">
        <f t="shared" si="9"/>
        <v>-0.10373639576676172</v>
      </c>
    </row>
    <row r="82" spans="1:13" x14ac:dyDescent="0.25">
      <c r="A82" t="s">
        <v>16</v>
      </c>
      <c r="B82" t="s">
        <v>12</v>
      </c>
      <c r="C82">
        <v>-2</v>
      </c>
      <c r="D82">
        <v>514301658.598701</v>
      </c>
      <c r="E82">
        <v>4343276.6826854898</v>
      </c>
      <c r="F82">
        <v>0.83496910894825405</v>
      </c>
      <c r="G82">
        <v>4.0948862687393797E-2</v>
      </c>
      <c r="H82" t="str">
        <f t="shared" si="5"/>
        <v>^IXICabsolute log-return-2</v>
      </c>
      <c r="I82">
        <f t="shared" si="6"/>
        <v>514301658.598701</v>
      </c>
      <c r="J82">
        <f>COUNTIFS($H$2:$H82,$H82)</f>
        <v>1</v>
      </c>
      <c r="K82">
        <f t="shared" si="7"/>
        <v>-7.2887820750973393</v>
      </c>
      <c r="L82">
        <f t="shared" si="8"/>
        <v>-3.2887820750973393</v>
      </c>
      <c r="M82">
        <f t="shared" si="9"/>
        <v>-5.2887820750973393</v>
      </c>
    </row>
    <row r="83" spans="1:13" x14ac:dyDescent="0.25">
      <c r="A83" t="s">
        <v>16</v>
      </c>
      <c r="B83" t="s">
        <v>12</v>
      </c>
      <c r="C83">
        <v>-2</v>
      </c>
      <c r="D83">
        <v>-5217837.2811494097</v>
      </c>
      <c r="E83">
        <v>47906.455479951997</v>
      </c>
      <c r="F83">
        <v>0.83496910894825405</v>
      </c>
      <c r="G83">
        <v>4.0948862687393797E-2</v>
      </c>
      <c r="H83" t="str">
        <f t="shared" si="5"/>
        <v>^IXICabsolute log-return-2</v>
      </c>
      <c r="I83">
        <f t="shared" si="6"/>
        <v>5217837.2811494097</v>
      </c>
      <c r="J83">
        <f>COUNTIFS($H$2:$H83,$H83)</f>
        <v>2</v>
      </c>
      <c r="K83">
        <f t="shared" si="7"/>
        <v>-5.2825094685475644</v>
      </c>
      <c r="L83">
        <f t="shared" si="8"/>
        <v>-2.2825094685475644</v>
      </c>
      <c r="M83">
        <f t="shared" si="9"/>
        <v>-3.7825094685475644</v>
      </c>
    </row>
    <row r="84" spans="1:13" x14ac:dyDescent="0.25">
      <c r="A84" t="s">
        <v>16</v>
      </c>
      <c r="B84" t="s">
        <v>12</v>
      </c>
      <c r="C84">
        <v>-2</v>
      </c>
      <c r="D84">
        <v>14708.147843225301</v>
      </c>
      <c r="E84">
        <v>177.09610932030199</v>
      </c>
      <c r="F84">
        <v>0.83496910894825405</v>
      </c>
      <c r="G84">
        <v>4.0948862687393797E-2</v>
      </c>
      <c r="H84" t="str">
        <f t="shared" si="5"/>
        <v>^IXICabsolute log-return-2</v>
      </c>
      <c r="I84">
        <f t="shared" si="6"/>
        <v>14708.147843225301</v>
      </c>
      <c r="J84">
        <f>COUNTIFS($H$2:$H84,$H84)</f>
        <v>3</v>
      </c>
      <c r="K84">
        <f t="shared" si="7"/>
        <v>-3.8324420133439538</v>
      </c>
      <c r="L84">
        <f t="shared" si="8"/>
        <v>-1.8324420133439538</v>
      </c>
      <c r="M84">
        <f t="shared" si="9"/>
        <v>-2.8324420133439538</v>
      </c>
    </row>
    <row r="85" spans="1:13" x14ac:dyDescent="0.25">
      <c r="A85" t="s">
        <v>16</v>
      </c>
      <c r="B85" t="s">
        <v>12</v>
      </c>
      <c r="C85">
        <v>-2</v>
      </c>
      <c r="D85">
        <v>-4.3417474600206996</v>
      </c>
      <c r="E85">
        <v>0.24335002772120201</v>
      </c>
      <c r="F85">
        <v>0.83496910894825405</v>
      </c>
      <c r="G85">
        <v>4.0948862687393797E-2</v>
      </c>
      <c r="H85" t="str">
        <f t="shared" si="5"/>
        <v>^IXICabsolute log-return-2</v>
      </c>
      <c r="I85">
        <f t="shared" si="6"/>
        <v>4.3417474600206996</v>
      </c>
      <c r="J85">
        <f>COUNTIFS($H$2:$H85,$H85)</f>
        <v>4</v>
      </c>
      <c r="K85">
        <f t="shared" si="7"/>
        <v>-3.3623354411093995</v>
      </c>
      <c r="L85">
        <f t="shared" si="8"/>
        <v>-2.3623354411093995</v>
      </c>
      <c r="M85">
        <f t="shared" si="9"/>
        <v>-2.8623354411093995</v>
      </c>
    </row>
    <row r="86" spans="1:13" x14ac:dyDescent="0.25">
      <c r="A86" t="s">
        <v>16</v>
      </c>
      <c r="B86" t="s">
        <v>12</v>
      </c>
      <c r="C86">
        <v>-2</v>
      </c>
      <c r="D86">
        <v>0.84649647146474105</v>
      </c>
      <c r="E86" s="1">
        <v>8.9503245017618201E-5</v>
      </c>
      <c r="F86">
        <v>0.83496910894825405</v>
      </c>
      <c r="G86">
        <v>4.0948862687393797E-2</v>
      </c>
      <c r="H86" t="str">
        <f t="shared" si="5"/>
        <v>^IXICabsolute log-return-2</v>
      </c>
      <c r="I86">
        <f t="shared" si="6"/>
        <v>0.84649647146474105</v>
      </c>
      <c r="J86">
        <f>COUNTIFS($H$2:$H86,$H86)</f>
        <v>5</v>
      </c>
      <c r="K86">
        <f t="shared" si="7"/>
        <v>-7.2374847864066671E-2</v>
      </c>
      <c r="L86">
        <f t="shared" si="8"/>
        <v>-7.2374847864066671E-2</v>
      </c>
      <c r="M86">
        <f t="shared" si="9"/>
        <v>-7.2374847864066671E-2</v>
      </c>
    </row>
    <row r="87" spans="1:13" x14ac:dyDescent="0.25">
      <c r="A87" t="s">
        <v>16</v>
      </c>
      <c r="B87" t="s">
        <v>12</v>
      </c>
      <c r="C87">
        <v>-1</v>
      </c>
      <c r="D87">
        <v>709415521.71302998</v>
      </c>
      <c r="E87">
        <v>3243490.2184847998</v>
      </c>
      <c r="F87">
        <v>0.94495140508693498</v>
      </c>
      <c r="G87">
        <v>3.6290240538352302E-2</v>
      </c>
      <c r="H87" t="str">
        <f t="shared" si="5"/>
        <v>^IXICabsolute log-return-1</v>
      </c>
      <c r="I87">
        <f t="shared" si="6"/>
        <v>709415521.71302998</v>
      </c>
      <c r="J87">
        <f>COUNTIFS($H$2:$H87,$H87)</f>
        <v>1</v>
      </c>
      <c r="K87">
        <f t="shared" si="7"/>
        <v>-7.149099313579649</v>
      </c>
      <c r="L87">
        <f t="shared" si="8"/>
        <v>-3.149099313579649</v>
      </c>
      <c r="M87">
        <f t="shared" si="9"/>
        <v>-5.149099313579649</v>
      </c>
    </row>
    <row r="88" spans="1:13" x14ac:dyDescent="0.25">
      <c r="A88" t="s">
        <v>16</v>
      </c>
      <c r="B88" t="s">
        <v>12</v>
      </c>
      <c r="C88">
        <v>-1</v>
      </c>
      <c r="D88">
        <v>-7507740.4322263198</v>
      </c>
      <c r="E88">
        <v>35775.781996791004</v>
      </c>
      <c r="F88">
        <v>0.94495140508693498</v>
      </c>
      <c r="G88">
        <v>3.6290240538352302E-2</v>
      </c>
      <c r="H88" t="str">
        <f t="shared" si="5"/>
        <v>^IXICabsolute log-return-1</v>
      </c>
      <c r="I88">
        <f t="shared" si="6"/>
        <v>7507740.4322263198</v>
      </c>
      <c r="J88">
        <f>COUNTIFS($H$2:$H88,$H88)</f>
        <v>2</v>
      </c>
      <c r="K88">
        <f t="shared" si="7"/>
        <v>-5.1244907508083459</v>
      </c>
      <c r="L88">
        <f t="shared" si="8"/>
        <v>-2.1244907508083459</v>
      </c>
      <c r="M88">
        <f t="shared" si="9"/>
        <v>-3.6244907508083459</v>
      </c>
    </row>
    <row r="89" spans="1:13" x14ac:dyDescent="0.25">
      <c r="A89" t="s">
        <v>16</v>
      </c>
      <c r="B89" t="s">
        <v>12</v>
      </c>
      <c r="C89">
        <v>-1</v>
      </c>
      <c r="D89">
        <v>23665.9666863743</v>
      </c>
      <c r="E89">
        <v>132.252568804102</v>
      </c>
      <c r="F89">
        <v>0.94495140508693498</v>
      </c>
      <c r="G89">
        <v>3.6290240538352302E-2</v>
      </c>
      <c r="H89" t="str">
        <f t="shared" si="5"/>
        <v>^IXICabsolute log-return-1</v>
      </c>
      <c r="I89">
        <f t="shared" si="6"/>
        <v>23665.9666863743</v>
      </c>
      <c r="J89">
        <f>COUNTIFS($H$2:$H89,$H89)</f>
        <v>3</v>
      </c>
      <c r="K89">
        <f t="shared" si="7"/>
        <v>-3.6258757511586488</v>
      </c>
      <c r="L89">
        <f t="shared" si="8"/>
        <v>-1.6258757511586488</v>
      </c>
      <c r="M89">
        <f t="shared" si="9"/>
        <v>-2.6258757511586488</v>
      </c>
    </row>
    <row r="90" spans="1:13" x14ac:dyDescent="0.25">
      <c r="A90" t="s">
        <v>16</v>
      </c>
      <c r="B90" t="s">
        <v>12</v>
      </c>
      <c r="C90">
        <v>-1</v>
      </c>
      <c r="D90">
        <v>-14.7611417552716</v>
      </c>
      <c r="E90">
        <v>0.18172994544148799</v>
      </c>
      <c r="F90">
        <v>0.94495140508693498</v>
      </c>
      <c r="G90">
        <v>3.6290240538352302E-2</v>
      </c>
      <c r="H90" t="str">
        <f t="shared" si="5"/>
        <v>^IXICabsolute log-return-1</v>
      </c>
      <c r="I90">
        <f t="shared" si="6"/>
        <v>14.7611417552716</v>
      </c>
      <c r="J90">
        <f>COUNTIFS($H$2:$H90,$H90)</f>
        <v>4</v>
      </c>
      <c r="K90">
        <f t="shared" si="7"/>
        <v>-2.8308800490958594</v>
      </c>
      <c r="L90">
        <f t="shared" si="8"/>
        <v>-1.8308800490958597</v>
      </c>
      <c r="M90">
        <f t="shared" si="9"/>
        <v>-2.3308800490958594</v>
      </c>
    </row>
    <row r="91" spans="1:13" x14ac:dyDescent="0.25">
      <c r="A91" t="s">
        <v>16</v>
      </c>
      <c r="B91" t="s">
        <v>12</v>
      </c>
      <c r="C91">
        <v>-1</v>
      </c>
      <c r="D91">
        <v>0.842723568243534</v>
      </c>
      <c r="E91" s="1">
        <v>6.6839605428451704E-5</v>
      </c>
      <c r="F91">
        <v>0.94495140508693498</v>
      </c>
      <c r="G91">
        <v>3.6290240538352302E-2</v>
      </c>
      <c r="H91" t="str">
        <f t="shared" si="5"/>
        <v>^IXICabsolute log-return-1</v>
      </c>
      <c r="I91">
        <f t="shared" si="6"/>
        <v>0.842723568243534</v>
      </c>
      <c r="J91">
        <f>COUNTIFS($H$2:$H91,$H91)</f>
        <v>5</v>
      </c>
      <c r="K91">
        <f t="shared" si="7"/>
        <v>-7.4314860101560035E-2</v>
      </c>
      <c r="L91">
        <f t="shared" si="8"/>
        <v>-7.4314860101560035E-2</v>
      </c>
      <c r="M91">
        <f t="shared" si="9"/>
        <v>-7.4314860101560035E-2</v>
      </c>
    </row>
    <row r="92" spans="1:13" x14ac:dyDescent="0.25">
      <c r="A92" t="s">
        <v>16</v>
      </c>
      <c r="B92" t="s">
        <v>12</v>
      </c>
      <c r="C92">
        <v>1</v>
      </c>
      <c r="D92">
        <v>1223538284.11006</v>
      </c>
      <c r="E92">
        <v>4308897.2094671903</v>
      </c>
      <c r="F92">
        <v>0.96823476660102004</v>
      </c>
      <c r="G92">
        <v>4.12490576917727E-2</v>
      </c>
      <c r="H92" t="str">
        <f t="shared" si="5"/>
        <v>^IXICabsolute log-return1</v>
      </c>
      <c r="I92">
        <f t="shared" si="6"/>
        <v>1223538284.11006</v>
      </c>
      <c r="J92">
        <f>COUNTIFS($H$2:$H92,$H92)</f>
        <v>1</v>
      </c>
      <c r="K92">
        <f t="shared" si="7"/>
        <v>-6.9123824371682439</v>
      </c>
      <c r="L92">
        <f t="shared" si="8"/>
        <v>-2.9123824371682439</v>
      </c>
      <c r="M92">
        <f t="shared" si="9"/>
        <v>-4.9123824371682439</v>
      </c>
    </row>
    <row r="93" spans="1:13" x14ac:dyDescent="0.25">
      <c r="A93" t="s">
        <v>16</v>
      </c>
      <c r="B93" t="s">
        <v>12</v>
      </c>
      <c r="C93">
        <v>1</v>
      </c>
      <c r="D93">
        <v>-14447282.324208001</v>
      </c>
      <c r="E93">
        <v>47527.248990592903</v>
      </c>
      <c r="F93">
        <v>0.96823476660102004</v>
      </c>
      <c r="G93">
        <v>4.12490576917727E-2</v>
      </c>
      <c r="H93" t="str">
        <f t="shared" si="5"/>
        <v>^IXICabsolute log-return1</v>
      </c>
      <c r="I93">
        <f t="shared" si="6"/>
        <v>14447282.324208001</v>
      </c>
      <c r="J93">
        <f>COUNTIFS($H$2:$H93,$H93)</f>
        <v>2</v>
      </c>
      <c r="K93">
        <f t="shared" si="7"/>
        <v>-4.8402138402848349</v>
      </c>
      <c r="L93">
        <f t="shared" si="8"/>
        <v>-1.8402138402848349</v>
      </c>
      <c r="M93">
        <f t="shared" si="9"/>
        <v>-3.3402138402848349</v>
      </c>
    </row>
    <row r="94" spans="1:13" x14ac:dyDescent="0.25">
      <c r="A94" t="s">
        <v>16</v>
      </c>
      <c r="B94" t="s">
        <v>12</v>
      </c>
      <c r="C94">
        <v>1</v>
      </c>
      <c r="D94">
        <v>54694.414013186703</v>
      </c>
      <c r="E94">
        <v>175.694294194935</v>
      </c>
      <c r="F94">
        <v>0.96823476660102004</v>
      </c>
      <c r="G94">
        <v>4.12490576917727E-2</v>
      </c>
      <c r="H94" t="str">
        <f t="shared" si="5"/>
        <v>^IXICabsolute log-return1</v>
      </c>
      <c r="I94">
        <f t="shared" si="6"/>
        <v>54694.414013186703</v>
      </c>
      <c r="J94">
        <f>COUNTIFS($H$2:$H94,$H94)</f>
        <v>3</v>
      </c>
      <c r="K94">
        <f t="shared" si="7"/>
        <v>-3.2620570262648805</v>
      </c>
      <c r="L94">
        <f t="shared" si="8"/>
        <v>-1.2620570262648805</v>
      </c>
      <c r="M94">
        <f t="shared" si="9"/>
        <v>-2.2620570262648805</v>
      </c>
    </row>
    <row r="95" spans="1:13" x14ac:dyDescent="0.25">
      <c r="A95" t="s">
        <v>16</v>
      </c>
      <c r="B95" t="s">
        <v>12</v>
      </c>
      <c r="C95">
        <v>1</v>
      </c>
      <c r="D95">
        <v>-59.835660658321402</v>
      </c>
      <c r="E95">
        <v>0.241423775637363</v>
      </c>
      <c r="F95">
        <v>0.96823476660102004</v>
      </c>
      <c r="G95">
        <v>4.12490576917727E-2</v>
      </c>
      <c r="H95" t="str">
        <f t="shared" si="5"/>
        <v>^IXICabsolute log-return1</v>
      </c>
      <c r="I95">
        <f t="shared" si="6"/>
        <v>59.835660658321402</v>
      </c>
      <c r="J95">
        <f>COUNTIFS($H$2:$H95,$H95)</f>
        <v>4</v>
      </c>
      <c r="K95">
        <f t="shared" si="7"/>
        <v>-2.2230399094697857</v>
      </c>
      <c r="L95">
        <f t="shared" si="8"/>
        <v>-1.2230399094697859</v>
      </c>
      <c r="M95">
        <f t="shared" si="9"/>
        <v>-1.7230399094697857</v>
      </c>
    </row>
    <row r="96" spans="1:13" x14ac:dyDescent="0.25">
      <c r="A96" t="s">
        <v>16</v>
      </c>
      <c r="B96" t="s">
        <v>12</v>
      </c>
      <c r="C96">
        <v>1</v>
      </c>
      <c r="D96">
        <v>0.837564378340797</v>
      </c>
      <c r="E96" s="1">
        <v>8.8794776587020497E-5</v>
      </c>
      <c r="F96">
        <v>0.96823476660102004</v>
      </c>
      <c r="G96">
        <v>4.12490576917727E-2</v>
      </c>
      <c r="H96" t="str">
        <f t="shared" si="5"/>
        <v>^IXICabsolute log-return1</v>
      </c>
      <c r="I96">
        <f t="shared" si="6"/>
        <v>0.837564378340797</v>
      </c>
      <c r="J96">
        <f>COUNTIFS($H$2:$H96,$H96)</f>
        <v>5</v>
      </c>
      <c r="K96">
        <f t="shared" si="7"/>
        <v>-7.6981801504715008E-2</v>
      </c>
      <c r="L96">
        <f t="shared" si="8"/>
        <v>-7.6981801504715008E-2</v>
      </c>
      <c r="M96">
        <f t="shared" si="9"/>
        <v>-7.6981801504715008E-2</v>
      </c>
    </row>
    <row r="97" spans="1:13" x14ac:dyDescent="0.25">
      <c r="A97" t="s">
        <v>16</v>
      </c>
      <c r="B97" t="s">
        <v>12</v>
      </c>
      <c r="C97">
        <v>2</v>
      </c>
      <c r="D97">
        <v>1342792270.2335701</v>
      </c>
      <c r="E97">
        <v>11681030.971161099</v>
      </c>
      <c r="F97">
        <v>0.75454808709974497</v>
      </c>
      <c r="G97">
        <v>5.7426015232709099E-2</v>
      </c>
      <c r="H97" t="str">
        <f t="shared" si="5"/>
        <v>^IXICabsolute log-return2</v>
      </c>
      <c r="I97">
        <f t="shared" si="6"/>
        <v>1342792270.2335701</v>
      </c>
      <c r="J97">
        <f>COUNTIFS($H$2:$H97,$H97)</f>
        <v>1</v>
      </c>
      <c r="K97">
        <f t="shared" si="7"/>
        <v>-6.8719911674274279</v>
      </c>
      <c r="L97">
        <f t="shared" si="8"/>
        <v>-2.8719911674274279</v>
      </c>
      <c r="M97">
        <f t="shared" si="9"/>
        <v>-4.8719911674274279</v>
      </c>
    </row>
    <row r="98" spans="1:13" x14ac:dyDescent="0.25">
      <c r="A98" t="s">
        <v>16</v>
      </c>
      <c r="B98" t="s">
        <v>12</v>
      </c>
      <c r="C98">
        <v>2</v>
      </c>
      <c r="D98">
        <v>-17601725.326678701</v>
      </c>
      <c r="E98">
        <v>128842.077321647</v>
      </c>
      <c r="F98">
        <v>0.75454808709974497</v>
      </c>
      <c r="G98">
        <v>5.7426015232709099E-2</v>
      </c>
      <c r="H98" t="str">
        <f t="shared" si="5"/>
        <v>^IXICabsolute log-return2</v>
      </c>
      <c r="I98">
        <f t="shared" si="6"/>
        <v>17601725.326678701</v>
      </c>
      <c r="J98">
        <f>COUNTIFS($H$2:$H98,$H98)</f>
        <v>2</v>
      </c>
      <c r="K98">
        <f t="shared" si="7"/>
        <v>-4.7544447604170132</v>
      </c>
      <c r="L98">
        <f t="shared" si="8"/>
        <v>-1.7544447604170132</v>
      </c>
      <c r="M98">
        <f t="shared" si="9"/>
        <v>-3.2544447604170132</v>
      </c>
    </row>
    <row r="99" spans="1:13" x14ac:dyDescent="0.25">
      <c r="A99" t="s">
        <v>16</v>
      </c>
      <c r="B99" t="s">
        <v>12</v>
      </c>
      <c r="C99">
        <v>2</v>
      </c>
      <c r="D99">
        <v>77453.609285989296</v>
      </c>
      <c r="E99">
        <v>476.29135534683701</v>
      </c>
      <c r="F99">
        <v>0.75454808709974497</v>
      </c>
      <c r="G99">
        <v>5.7426015232709099E-2</v>
      </c>
      <c r="H99" t="str">
        <f t="shared" si="5"/>
        <v>^IXICabsolute log-return2</v>
      </c>
      <c r="I99">
        <f t="shared" si="6"/>
        <v>77453.609285989296</v>
      </c>
      <c r="J99">
        <f>COUNTIFS($H$2:$H99,$H99)</f>
        <v>3</v>
      </c>
      <c r="K99">
        <f t="shared" si="7"/>
        <v>-3.1109583396030818</v>
      </c>
      <c r="L99">
        <f t="shared" si="8"/>
        <v>-1.1109583396030818</v>
      </c>
      <c r="M99">
        <f t="shared" si="9"/>
        <v>-2.1109583396030818</v>
      </c>
    </row>
    <row r="100" spans="1:13" x14ac:dyDescent="0.25">
      <c r="A100" t="s">
        <v>16</v>
      </c>
      <c r="B100" t="s">
        <v>12</v>
      </c>
      <c r="C100">
        <v>2</v>
      </c>
      <c r="D100">
        <v>-118.272078636289</v>
      </c>
      <c r="E100">
        <v>0.65447804004203602</v>
      </c>
      <c r="F100">
        <v>0.75454808709974497</v>
      </c>
      <c r="G100">
        <v>5.7426015232709099E-2</v>
      </c>
      <c r="H100" t="str">
        <f t="shared" si="5"/>
        <v>^IXICabsolute log-return2</v>
      </c>
      <c r="I100">
        <f t="shared" si="6"/>
        <v>118.272078636289</v>
      </c>
      <c r="J100">
        <f>COUNTIFS($H$2:$H100,$H100)</f>
        <v>4</v>
      </c>
      <c r="K100">
        <f t="shared" si="7"/>
        <v>-1.9271177703798688</v>
      </c>
      <c r="L100">
        <f t="shared" si="8"/>
        <v>-0.92711777037986876</v>
      </c>
      <c r="M100">
        <f t="shared" si="9"/>
        <v>-1.4271177703798688</v>
      </c>
    </row>
    <row r="101" spans="1:13" x14ac:dyDescent="0.25">
      <c r="A101" t="s">
        <v>16</v>
      </c>
      <c r="B101" t="s">
        <v>12</v>
      </c>
      <c r="C101">
        <v>2</v>
      </c>
      <c r="D101">
        <v>0.83654618667220004</v>
      </c>
      <c r="E101">
        <v>2.4071461558921E-4</v>
      </c>
      <c r="F101">
        <v>0.75454808709974497</v>
      </c>
      <c r="G101">
        <v>5.7426015232709099E-2</v>
      </c>
      <c r="H101" t="str">
        <f t="shared" si="5"/>
        <v>^IXICabsolute log-return2</v>
      </c>
      <c r="I101">
        <f t="shared" si="6"/>
        <v>0.83654618667220004</v>
      </c>
      <c r="J101">
        <f>COUNTIFS($H$2:$H101,$H101)</f>
        <v>5</v>
      </c>
      <c r="K101">
        <f t="shared" si="7"/>
        <v>-7.7510076144343201E-2</v>
      </c>
      <c r="L101">
        <f t="shared" si="8"/>
        <v>-7.7510076144343201E-2</v>
      </c>
      <c r="M101">
        <f t="shared" si="9"/>
        <v>-7.7510076144343201E-2</v>
      </c>
    </row>
    <row r="102" spans="1:13" x14ac:dyDescent="0.25">
      <c r="A102" t="s">
        <v>5</v>
      </c>
      <c r="B102" t="s">
        <v>12</v>
      </c>
      <c r="C102">
        <v>-2</v>
      </c>
      <c r="D102">
        <v>220016930.10798299</v>
      </c>
      <c r="E102">
        <v>908990.76842632296</v>
      </c>
      <c r="F102">
        <v>0.60454662047879903</v>
      </c>
      <c r="G102">
        <v>4.1601211023193398E-2</v>
      </c>
      <c r="H102" t="str">
        <f t="shared" si="5"/>
        <v>^MERVabsolute log-return-2</v>
      </c>
      <c r="I102">
        <f t="shared" si="6"/>
        <v>220016930.10798299</v>
      </c>
      <c r="J102">
        <f>COUNTIFS($H$2:$H102,$H102)</f>
        <v>1</v>
      </c>
      <c r="K102">
        <f t="shared" si="7"/>
        <v>-7.6575438993160763</v>
      </c>
      <c r="L102">
        <f t="shared" si="8"/>
        <v>-3.6575438993160763</v>
      </c>
      <c r="M102">
        <f t="shared" si="9"/>
        <v>-5.6575438993160763</v>
      </c>
    </row>
    <row r="103" spans="1:13" x14ac:dyDescent="0.25">
      <c r="A103" t="s">
        <v>5</v>
      </c>
      <c r="B103" t="s">
        <v>12</v>
      </c>
      <c r="C103">
        <v>-2</v>
      </c>
      <c r="D103">
        <v>-3289071.9705813401</v>
      </c>
      <c r="E103">
        <v>13660.1389231638</v>
      </c>
      <c r="F103">
        <v>0.60454662047879903</v>
      </c>
      <c r="G103">
        <v>4.1601211023193398E-2</v>
      </c>
      <c r="H103" t="str">
        <f t="shared" si="5"/>
        <v>^MERVabsolute log-return-2</v>
      </c>
      <c r="I103">
        <f t="shared" si="6"/>
        <v>3289071.9705813401</v>
      </c>
      <c r="J103">
        <f>COUNTIFS($H$2:$H103,$H103)</f>
        <v>2</v>
      </c>
      <c r="K103">
        <f t="shared" si="7"/>
        <v>-5.4829266232992362</v>
      </c>
      <c r="L103">
        <f t="shared" si="8"/>
        <v>-2.4829266232992362</v>
      </c>
      <c r="M103">
        <f t="shared" si="9"/>
        <v>-3.9829266232992362</v>
      </c>
    </row>
    <row r="104" spans="1:13" x14ac:dyDescent="0.25">
      <c r="A104" t="s">
        <v>5</v>
      </c>
      <c r="B104" t="s">
        <v>12</v>
      </c>
      <c r="C104">
        <v>-2</v>
      </c>
      <c r="D104">
        <v>15784.9212749612</v>
      </c>
      <c r="E104">
        <v>67.947817179439596</v>
      </c>
      <c r="F104">
        <v>0.60454662047879903</v>
      </c>
      <c r="G104">
        <v>4.1601211023193398E-2</v>
      </c>
      <c r="H104" t="str">
        <f t="shared" si="5"/>
        <v>^MERVabsolute log-return-2</v>
      </c>
      <c r="I104">
        <f t="shared" si="6"/>
        <v>15784.9212749612</v>
      </c>
      <c r="J104">
        <f>COUNTIFS($H$2:$H104,$H104)</f>
        <v>3</v>
      </c>
      <c r="K104">
        <f t="shared" si="7"/>
        <v>-3.8017575797480196</v>
      </c>
      <c r="L104">
        <f t="shared" si="8"/>
        <v>-1.8017575797480196</v>
      </c>
      <c r="M104">
        <f t="shared" si="9"/>
        <v>-2.8017575797480196</v>
      </c>
    </row>
    <row r="105" spans="1:13" x14ac:dyDescent="0.25">
      <c r="A105" t="s">
        <v>5</v>
      </c>
      <c r="B105" t="s">
        <v>12</v>
      </c>
      <c r="C105">
        <v>-2</v>
      </c>
      <c r="D105">
        <v>-25.917937215953</v>
      </c>
      <c r="E105">
        <v>0.125314399530876</v>
      </c>
      <c r="F105">
        <v>0.60454662047879903</v>
      </c>
      <c r="G105">
        <v>4.1601211023193398E-2</v>
      </c>
      <c r="H105" t="str">
        <f t="shared" si="5"/>
        <v>^MERVabsolute log-return-2</v>
      </c>
      <c r="I105">
        <f t="shared" si="6"/>
        <v>25.917937215953</v>
      </c>
      <c r="J105">
        <f>COUNTIFS($H$2:$H105,$H105)</f>
        <v>4</v>
      </c>
      <c r="K105">
        <f t="shared" si="7"/>
        <v>-2.5863995665120223</v>
      </c>
      <c r="L105">
        <f t="shared" si="8"/>
        <v>-1.5863995665120221</v>
      </c>
      <c r="M105">
        <f t="shared" si="9"/>
        <v>-2.0863995665120223</v>
      </c>
    </row>
    <row r="106" spans="1:13" x14ac:dyDescent="0.25">
      <c r="A106" t="s">
        <v>5</v>
      </c>
      <c r="B106" t="s">
        <v>12</v>
      </c>
      <c r="C106">
        <v>-2</v>
      </c>
      <c r="D106">
        <v>0.87036125705996203</v>
      </c>
      <c r="E106" s="1">
        <v>6.8719366297914801E-5</v>
      </c>
      <c r="F106">
        <v>0.60454662047879903</v>
      </c>
      <c r="G106">
        <v>4.1601211023193398E-2</v>
      </c>
      <c r="H106" t="str">
        <f t="shared" si="5"/>
        <v>^MERVabsolute log-return-2</v>
      </c>
      <c r="I106">
        <f t="shared" si="6"/>
        <v>0.87036125705996203</v>
      </c>
      <c r="J106">
        <f>COUNTIFS($H$2:$H106,$H106)</f>
        <v>5</v>
      </c>
      <c r="K106">
        <f t="shared" si="7"/>
        <v>-6.0300449240053601E-2</v>
      </c>
      <c r="L106">
        <f t="shared" si="8"/>
        <v>-6.0300449240053601E-2</v>
      </c>
      <c r="M106">
        <f t="shared" si="9"/>
        <v>-6.0300449240053601E-2</v>
      </c>
    </row>
    <row r="107" spans="1:13" x14ac:dyDescent="0.25">
      <c r="A107" t="s">
        <v>5</v>
      </c>
      <c r="B107" t="s">
        <v>12</v>
      </c>
      <c r="C107">
        <v>-1</v>
      </c>
      <c r="D107">
        <v>267958821.614429</v>
      </c>
      <c r="E107">
        <v>942097.29266843805</v>
      </c>
      <c r="F107">
        <v>0.73205874336427501</v>
      </c>
      <c r="G107">
        <v>4.0743899253740001E-2</v>
      </c>
      <c r="H107" t="str">
        <f t="shared" si="5"/>
        <v>^MERVabsolute log-return-1</v>
      </c>
      <c r="I107">
        <f t="shared" si="6"/>
        <v>267958821.614429</v>
      </c>
      <c r="J107">
        <f>COUNTIFS($H$2:$H107,$H107)</f>
        <v>1</v>
      </c>
      <c r="K107">
        <f t="shared" si="7"/>
        <v>-7.5719319407461274</v>
      </c>
      <c r="L107">
        <f t="shared" si="8"/>
        <v>-3.5719319407461274</v>
      </c>
      <c r="M107">
        <f t="shared" si="9"/>
        <v>-5.5719319407461274</v>
      </c>
    </row>
    <row r="108" spans="1:13" x14ac:dyDescent="0.25">
      <c r="A108" t="s">
        <v>5</v>
      </c>
      <c r="B108" t="s">
        <v>12</v>
      </c>
      <c r="C108">
        <v>-1</v>
      </c>
      <c r="D108">
        <v>-3994634.0039536902</v>
      </c>
      <c r="E108">
        <v>14157.6574196314</v>
      </c>
      <c r="F108">
        <v>0.73205874336427501</v>
      </c>
      <c r="G108">
        <v>4.0743899253740001E-2</v>
      </c>
      <c r="H108" t="str">
        <f t="shared" si="5"/>
        <v>^MERVabsolute log-return-1</v>
      </c>
      <c r="I108">
        <f t="shared" si="6"/>
        <v>3994634.0039536902</v>
      </c>
      <c r="J108">
        <f>COUNTIFS($H$2:$H108,$H108)</f>
        <v>2</v>
      </c>
      <c r="K108">
        <f t="shared" si="7"/>
        <v>-5.3985230054225166</v>
      </c>
      <c r="L108">
        <f t="shared" si="8"/>
        <v>-2.3985230054225166</v>
      </c>
      <c r="M108">
        <f t="shared" si="9"/>
        <v>-3.8985230054225166</v>
      </c>
    </row>
    <row r="109" spans="1:13" x14ac:dyDescent="0.25">
      <c r="A109" t="s">
        <v>5</v>
      </c>
      <c r="B109" t="s">
        <v>12</v>
      </c>
      <c r="C109">
        <v>-1</v>
      </c>
      <c r="D109">
        <v>19089.847772072699</v>
      </c>
      <c r="E109">
        <v>70.422557446102999</v>
      </c>
      <c r="F109">
        <v>0.73205874336427501</v>
      </c>
      <c r="G109">
        <v>4.0743899253740001E-2</v>
      </c>
      <c r="H109" t="str">
        <f t="shared" si="5"/>
        <v>^MERVabsolute log-return-1</v>
      </c>
      <c r="I109">
        <f t="shared" si="6"/>
        <v>19089.847772072699</v>
      </c>
      <c r="J109">
        <f>COUNTIFS($H$2:$H109,$H109)</f>
        <v>3</v>
      </c>
      <c r="K109">
        <f t="shared" si="7"/>
        <v>-3.7191975347814203</v>
      </c>
      <c r="L109">
        <f t="shared" si="8"/>
        <v>-1.7191975347814203</v>
      </c>
      <c r="M109">
        <f t="shared" si="9"/>
        <v>-2.7191975347814203</v>
      </c>
    </row>
    <row r="110" spans="1:13" x14ac:dyDescent="0.25">
      <c r="A110" t="s">
        <v>5</v>
      </c>
      <c r="B110" t="s">
        <v>12</v>
      </c>
      <c r="C110">
        <v>-1</v>
      </c>
      <c r="D110">
        <v>-32.030422867743603</v>
      </c>
      <c r="E110">
        <v>0.12987849891456699</v>
      </c>
      <c r="F110">
        <v>0.73205874336427501</v>
      </c>
      <c r="G110">
        <v>4.0743899253740001E-2</v>
      </c>
      <c r="H110" t="str">
        <f t="shared" si="5"/>
        <v>^MERVabsolute log-return-1</v>
      </c>
      <c r="I110">
        <f t="shared" si="6"/>
        <v>32.030422867743603</v>
      </c>
      <c r="J110">
        <f>COUNTIFS($H$2:$H110,$H110)</f>
        <v>4</v>
      </c>
      <c r="K110">
        <f t="shared" si="7"/>
        <v>-2.4944373277140945</v>
      </c>
      <c r="L110">
        <f t="shared" si="8"/>
        <v>-1.4944373277140945</v>
      </c>
      <c r="M110">
        <f t="shared" si="9"/>
        <v>-1.9944373277140945</v>
      </c>
    </row>
    <row r="111" spans="1:13" x14ac:dyDescent="0.25">
      <c r="A111" t="s">
        <v>5</v>
      </c>
      <c r="B111" t="s">
        <v>12</v>
      </c>
      <c r="C111">
        <v>-1</v>
      </c>
      <c r="D111">
        <v>0.87627067113950996</v>
      </c>
      <c r="E111" s="1">
        <v>7.1222207300561499E-5</v>
      </c>
      <c r="F111">
        <v>0.73205874336427501</v>
      </c>
      <c r="G111">
        <v>4.0743899253740001E-2</v>
      </c>
      <c r="H111" t="str">
        <f t="shared" si="5"/>
        <v>^MERVabsolute log-return-1</v>
      </c>
      <c r="I111">
        <f t="shared" si="6"/>
        <v>0.87627067113950996</v>
      </c>
      <c r="J111">
        <f>COUNTIFS($H$2:$H111,$H111)</f>
        <v>5</v>
      </c>
      <c r="K111">
        <f t="shared" si="7"/>
        <v>-5.7361723940051887E-2</v>
      </c>
      <c r="L111">
        <f t="shared" si="8"/>
        <v>-5.7361723940051887E-2</v>
      </c>
      <c r="M111">
        <f t="shared" si="9"/>
        <v>-5.7361723940051887E-2</v>
      </c>
    </row>
    <row r="112" spans="1:13" x14ac:dyDescent="0.25">
      <c r="A112" t="s">
        <v>5</v>
      </c>
      <c r="B112" t="s">
        <v>12</v>
      </c>
      <c r="C112">
        <v>1</v>
      </c>
      <c r="D112">
        <v>178069358.40076101</v>
      </c>
      <c r="E112">
        <v>873200.18542842299</v>
      </c>
      <c r="F112">
        <v>0.91581508639480402</v>
      </c>
      <c r="G112">
        <v>3.8763893047476503E-2</v>
      </c>
      <c r="H112" t="str">
        <f t="shared" si="5"/>
        <v>^MERVabsolute log-return1</v>
      </c>
      <c r="I112">
        <f t="shared" si="6"/>
        <v>178069358.40076101</v>
      </c>
      <c r="J112">
        <f>COUNTIFS($H$2:$H112,$H112)</f>
        <v>1</v>
      </c>
      <c r="K112">
        <f t="shared" si="7"/>
        <v>-7.7494108060974209</v>
      </c>
      <c r="L112">
        <f t="shared" si="8"/>
        <v>-3.7494108060974209</v>
      </c>
      <c r="M112">
        <f t="shared" si="9"/>
        <v>-5.7494108060974209</v>
      </c>
    </row>
    <row r="113" spans="1:13" x14ac:dyDescent="0.25">
      <c r="A113" t="s">
        <v>5</v>
      </c>
      <c r="B113" t="s">
        <v>12</v>
      </c>
      <c r="C113">
        <v>1</v>
      </c>
      <c r="D113">
        <v>-2541736.6594646801</v>
      </c>
      <c r="E113">
        <v>13122.2849065177</v>
      </c>
      <c r="F113">
        <v>0.91581508639480402</v>
      </c>
      <c r="G113">
        <v>3.8763893047476503E-2</v>
      </c>
      <c r="H113" t="str">
        <f t="shared" si="5"/>
        <v>^MERVabsolute log-return1</v>
      </c>
      <c r="I113">
        <f t="shared" si="6"/>
        <v>2541736.6594646801</v>
      </c>
      <c r="J113">
        <f>COUNTIFS($H$2:$H113,$H113)</f>
        <v>2</v>
      </c>
      <c r="K113">
        <f t="shared" si="7"/>
        <v>-5.5948694471989064</v>
      </c>
      <c r="L113">
        <f t="shared" si="8"/>
        <v>-2.5948694471989064</v>
      </c>
      <c r="M113">
        <f t="shared" si="9"/>
        <v>-4.0948694471989064</v>
      </c>
    </row>
    <row r="114" spans="1:13" x14ac:dyDescent="0.25">
      <c r="A114" t="s">
        <v>5</v>
      </c>
      <c r="B114" t="s">
        <v>12</v>
      </c>
      <c r="C114">
        <v>1</v>
      </c>
      <c r="D114">
        <v>11595.3532957811</v>
      </c>
      <c r="E114">
        <v>65.272441284811904</v>
      </c>
      <c r="F114">
        <v>0.91581508639480402</v>
      </c>
      <c r="G114">
        <v>3.8763893047476503E-2</v>
      </c>
      <c r="H114" t="str">
        <f t="shared" si="5"/>
        <v>^MERVabsolute log-return1</v>
      </c>
      <c r="I114">
        <f t="shared" si="6"/>
        <v>11595.3532957811</v>
      </c>
      <c r="J114">
        <f>COUNTIFS($H$2:$H114,$H114)</f>
        <v>3</v>
      </c>
      <c r="K114">
        <f t="shared" si="7"/>
        <v>-3.9357160144196364</v>
      </c>
      <c r="L114">
        <f t="shared" si="8"/>
        <v>-1.9357160144196364</v>
      </c>
      <c r="M114">
        <f t="shared" si="9"/>
        <v>-2.9357160144196364</v>
      </c>
    </row>
    <row r="115" spans="1:13" x14ac:dyDescent="0.25">
      <c r="A115" t="s">
        <v>5</v>
      </c>
      <c r="B115" t="s">
        <v>12</v>
      </c>
      <c r="C115">
        <v>1</v>
      </c>
      <c r="D115">
        <v>-21.547957882484202</v>
      </c>
      <c r="E115">
        <v>0.120380273054535</v>
      </c>
      <c r="F115">
        <v>0.91581508639480402</v>
      </c>
      <c r="G115">
        <v>3.8763893047476503E-2</v>
      </c>
      <c r="H115" t="str">
        <f t="shared" si="5"/>
        <v>^MERVabsolute log-return1</v>
      </c>
      <c r="I115">
        <f t="shared" si="6"/>
        <v>21.547957882484202</v>
      </c>
      <c r="J115">
        <f>COUNTIFS($H$2:$H115,$H115)</f>
        <v>4</v>
      </c>
      <c r="K115">
        <f t="shared" si="7"/>
        <v>-2.6665938819947748</v>
      </c>
      <c r="L115">
        <f t="shared" si="8"/>
        <v>-1.6665938819947748</v>
      </c>
      <c r="M115">
        <f t="shared" si="9"/>
        <v>-2.1665938819947748</v>
      </c>
    </row>
    <row r="116" spans="1:13" x14ac:dyDescent="0.25">
      <c r="A116" t="s">
        <v>5</v>
      </c>
      <c r="B116" t="s">
        <v>12</v>
      </c>
      <c r="C116">
        <v>1</v>
      </c>
      <c r="D116">
        <v>0.88509851884158597</v>
      </c>
      <c r="E116" s="1">
        <v>6.6013611444863199E-5</v>
      </c>
      <c r="F116">
        <v>0.91581508639480402</v>
      </c>
      <c r="G116">
        <v>3.8763893047476503E-2</v>
      </c>
      <c r="H116" t="str">
        <f t="shared" si="5"/>
        <v>^MERVabsolute log-return1</v>
      </c>
      <c r="I116">
        <f t="shared" si="6"/>
        <v>0.88509851884158597</v>
      </c>
      <c r="J116">
        <f>COUNTIFS($H$2:$H116,$H116)</f>
        <v>5</v>
      </c>
      <c r="K116">
        <f t="shared" si="7"/>
        <v>-5.300838601635964E-2</v>
      </c>
      <c r="L116">
        <f t="shared" si="8"/>
        <v>-5.300838601635964E-2</v>
      </c>
      <c r="M116">
        <f t="shared" si="9"/>
        <v>-5.300838601635964E-2</v>
      </c>
    </row>
    <row r="117" spans="1:13" x14ac:dyDescent="0.25">
      <c r="A117" t="s">
        <v>5</v>
      </c>
      <c r="B117" t="s">
        <v>12</v>
      </c>
      <c r="C117">
        <v>2</v>
      </c>
      <c r="D117">
        <v>89128660.9948477</v>
      </c>
      <c r="E117">
        <v>744309.16150451195</v>
      </c>
      <c r="F117">
        <v>0.93367724073922698</v>
      </c>
      <c r="G117">
        <v>3.5816066426178801E-2</v>
      </c>
      <c r="H117" t="str">
        <f t="shared" si="5"/>
        <v>^MERVabsolute log-return2</v>
      </c>
      <c r="I117">
        <f t="shared" si="6"/>
        <v>89128660.9948477</v>
      </c>
      <c r="J117">
        <f>COUNTIFS($H$2:$H117,$H117)</f>
        <v>1</v>
      </c>
      <c r="K117">
        <f t="shared" si="7"/>
        <v>-8.0499826179568377</v>
      </c>
      <c r="L117">
        <f t="shared" si="8"/>
        <v>-4.0499826179568377</v>
      </c>
      <c r="M117">
        <f t="shared" si="9"/>
        <v>-6.0499826179568377</v>
      </c>
    </row>
    <row r="118" spans="1:13" x14ac:dyDescent="0.25">
      <c r="A118" t="s">
        <v>5</v>
      </c>
      <c r="B118" t="s">
        <v>12</v>
      </c>
      <c r="C118">
        <v>2</v>
      </c>
      <c r="D118">
        <v>-1198013.06828356</v>
      </c>
      <c r="E118">
        <v>11185.335320332601</v>
      </c>
      <c r="F118">
        <v>0.93367724073922698</v>
      </c>
      <c r="G118">
        <v>3.5816066426178801E-2</v>
      </c>
      <c r="H118" t="str">
        <f t="shared" si="5"/>
        <v>^MERVabsolute log-return2</v>
      </c>
      <c r="I118">
        <f t="shared" si="6"/>
        <v>1198013.06828356</v>
      </c>
      <c r="J118">
        <f>COUNTIFS($H$2:$H118,$H118)</f>
        <v>2</v>
      </c>
      <c r="K118">
        <f t="shared" si="7"/>
        <v>-5.921538444507239</v>
      </c>
      <c r="L118">
        <f t="shared" si="8"/>
        <v>-2.921538444507239</v>
      </c>
      <c r="M118">
        <f t="shared" si="9"/>
        <v>-4.421538444507239</v>
      </c>
    </row>
    <row r="119" spans="1:13" x14ac:dyDescent="0.25">
      <c r="A119" t="s">
        <v>5</v>
      </c>
      <c r="B119" t="s">
        <v>12</v>
      </c>
      <c r="C119">
        <v>2</v>
      </c>
      <c r="D119">
        <v>5113.6345799383098</v>
      </c>
      <c r="E119">
        <v>55.637729873149702</v>
      </c>
      <c r="F119">
        <v>0.93367724073922698</v>
      </c>
      <c r="G119">
        <v>3.5816066426178801E-2</v>
      </c>
      <c r="H119" t="str">
        <f t="shared" si="5"/>
        <v>^MERVabsolute log-return2</v>
      </c>
      <c r="I119">
        <f t="shared" si="6"/>
        <v>5113.6345799383098</v>
      </c>
      <c r="J119">
        <f>COUNTIFS($H$2:$H119,$H119)</f>
        <v>3</v>
      </c>
      <c r="K119">
        <f t="shared" si="7"/>
        <v>-4.2912703098620053</v>
      </c>
      <c r="L119">
        <f t="shared" si="8"/>
        <v>-2.2912703098620057</v>
      </c>
      <c r="M119">
        <f t="shared" si="9"/>
        <v>-3.2912703098620053</v>
      </c>
    </row>
    <row r="120" spans="1:13" x14ac:dyDescent="0.25">
      <c r="A120" t="s">
        <v>5</v>
      </c>
      <c r="B120" t="s">
        <v>12</v>
      </c>
      <c r="C120">
        <v>2</v>
      </c>
      <c r="D120">
        <v>-11.0376304907714</v>
      </c>
      <c r="E120">
        <v>0.102611224315011</v>
      </c>
      <c r="F120">
        <v>0.93367724073922698</v>
      </c>
      <c r="G120">
        <v>3.5816066426178801E-2</v>
      </c>
      <c r="H120" t="str">
        <f t="shared" si="5"/>
        <v>^MERVabsolute log-return2</v>
      </c>
      <c r="I120">
        <f t="shared" si="6"/>
        <v>11.0376304907714</v>
      </c>
      <c r="J120">
        <f>COUNTIFS($H$2:$H120,$H120)</f>
        <v>4</v>
      </c>
      <c r="K120">
        <f t="shared" si="7"/>
        <v>-2.9571241490010602</v>
      </c>
      <c r="L120">
        <f t="shared" si="8"/>
        <v>-1.9571241490010602</v>
      </c>
      <c r="M120">
        <f t="shared" si="9"/>
        <v>-2.4571241490010602</v>
      </c>
    </row>
    <row r="121" spans="1:13" x14ac:dyDescent="0.25">
      <c r="A121" t="s">
        <v>5</v>
      </c>
      <c r="B121" t="s">
        <v>12</v>
      </c>
      <c r="C121">
        <v>2</v>
      </c>
      <c r="D121">
        <v>0.86855479146202497</v>
      </c>
      <c r="E121" s="1">
        <v>5.6269497650534299E-5</v>
      </c>
      <c r="F121">
        <v>0.93367724073922698</v>
      </c>
      <c r="G121">
        <v>3.5816066426178801E-2</v>
      </c>
      <c r="H121" t="str">
        <f t="shared" si="5"/>
        <v>^MERVabsolute log-return2</v>
      </c>
      <c r="I121">
        <f t="shared" si="6"/>
        <v>0.86855479146202497</v>
      </c>
      <c r="J121">
        <f>COUNTIFS($H$2:$H121,$H121)</f>
        <v>5</v>
      </c>
      <c r="K121">
        <f t="shared" si="7"/>
        <v>-6.1202779543835392E-2</v>
      </c>
      <c r="L121">
        <f t="shared" si="8"/>
        <v>-6.1202779543835392E-2</v>
      </c>
      <c r="M121">
        <f t="shared" si="9"/>
        <v>-6.1202779543835392E-2</v>
      </c>
    </row>
    <row r="122" spans="1:13" x14ac:dyDescent="0.25">
      <c r="A122" t="s">
        <v>5</v>
      </c>
      <c r="B122" t="s">
        <v>13</v>
      </c>
      <c r="C122">
        <v>-2</v>
      </c>
      <c r="D122">
        <v>252756488.721836</v>
      </c>
      <c r="E122">
        <v>1350021.59534196</v>
      </c>
      <c r="F122">
        <v>0.52254568215420005</v>
      </c>
      <c r="G122">
        <v>3.8205019240139297E-2</v>
      </c>
      <c r="H122" t="str">
        <f t="shared" si="5"/>
        <v>^MERVlog-return volatility-2</v>
      </c>
      <c r="I122">
        <f t="shared" si="6"/>
        <v>252756488.721836</v>
      </c>
      <c r="J122">
        <f>COUNTIFS($H$2:$H122,$H122)</f>
        <v>1</v>
      </c>
      <c r="K122">
        <f t="shared" si="7"/>
        <v>-7.5972976864593509</v>
      </c>
      <c r="L122">
        <f t="shared" si="8"/>
        <v>-3.5972976864593509</v>
      </c>
      <c r="M122">
        <f t="shared" si="9"/>
        <v>-5.5972976864593509</v>
      </c>
    </row>
    <row r="123" spans="1:13" x14ac:dyDescent="0.25">
      <c r="A123" t="s">
        <v>5</v>
      </c>
      <c r="B123" t="s">
        <v>13</v>
      </c>
      <c r="C123">
        <v>-2</v>
      </c>
      <c r="D123">
        <v>-3457861.00963401</v>
      </c>
      <c r="E123">
        <v>18143.316828705902</v>
      </c>
      <c r="F123">
        <v>0.52254568215420005</v>
      </c>
      <c r="G123">
        <v>3.8205019240139297E-2</v>
      </c>
      <c r="H123" t="str">
        <f t="shared" si="5"/>
        <v>^MERVlog-return volatility-2</v>
      </c>
      <c r="I123">
        <f t="shared" si="6"/>
        <v>3457861.00963401</v>
      </c>
      <c r="J123">
        <f>COUNTIFS($H$2:$H123,$H123)</f>
        <v>2</v>
      </c>
      <c r="K123">
        <f t="shared" si="7"/>
        <v>-5.4611924673842838</v>
      </c>
      <c r="L123">
        <f t="shared" si="8"/>
        <v>-2.4611924673842838</v>
      </c>
      <c r="M123">
        <f t="shared" si="9"/>
        <v>-3.9611924673842838</v>
      </c>
    </row>
    <row r="124" spans="1:13" x14ac:dyDescent="0.25">
      <c r="A124" t="s">
        <v>5</v>
      </c>
      <c r="B124" t="s">
        <v>13</v>
      </c>
      <c r="C124">
        <v>-2</v>
      </c>
      <c r="D124">
        <v>15165.019299908599</v>
      </c>
      <c r="E124">
        <v>80.865531070231896</v>
      </c>
      <c r="F124">
        <v>0.52254568215420005</v>
      </c>
      <c r="G124">
        <v>3.8205019240139297E-2</v>
      </c>
      <c r="H124" t="str">
        <f t="shared" si="5"/>
        <v>^MERVlog-return volatility-2</v>
      </c>
      <c r="I124">
        <f t="shared" si="6"/>
        <v>15165.019299908599</v>
      </c>
      <c r="J124">
        <f>COUNTIFS($H$2:$H124,$H124)</f>
        <v>3</v>
      </c>
      <c r="K124">
        <f t="shared" si="7"/>
        <v>-3.8191570326438899</v>
      </c>
      <c r="L124">
        <f t="shared" si="8"/>
        <v>-1.8191570326438899</v>
      </c>
      <c r="M124">
        <f t="shared" si="9"/>
        <v>-2.8191570326438899</v>
      </c>
    </row>
    <row r="125" spans="1:13" x14ac:dyDescent="0.25">
      <c r="A125" t="s">
        <v>5</v>
      </c>
      <c r="B125" t="s">
        <v>13</v>
      </c>
      <c r="C125">
        <v>-2</v>
      </c>
      <c r="D125">
        <v>-22.964534350684598</v>
      </c>
      <c r="E125">
        <v>0.13437520049537999</v>
      </c>
      <c r="F125">
        <v>0.52254568215420005</v>
      </c>
      <c r="G125">
        <v>3.8205019240139297E-2</v>
      </c>
      <c r="H125" t="str">
        <f t="shared" si="5"/>
        <v>^MERVlog-return volatility-2</v>
      </c>
      <c r="I125">
        <f t="shared" si="6"/>
        <v>22.964534350684598</v>
      </c>
      <c r="J125">
        <f>COUNTIFS($H$2:$H125,$H125)</f>
        <v>4</v>
      </c>
      <c r="K125">
        <f t="shared" si="7"/>
        <v>-2.6389423562978083</v>
      </c>
      <c r="L125">
        <f t="shared" si="8"/>
        <v>-1.6389423562978085</v>
      </c>
      <c r="M125">
        <f t="shared" si="9"/>
        <v>-2.1389423562978083</v>
      </c>
    </row>
    <row r="126" spans="1:13" x14ac:dyDescent="0.25">
      <c r="A126" t="s">
        <v>5</v>
      </c>
      <c r="B126" t="s">
        <v>13</v>
      </c>
      <c r="C126">
        <v>-2</v>
      </c>
      <c r="D126">
        <v>0.67832505045623204</v>
      </c>
      <c r="E126" s="1">
        <v>6.6642379063295201E-5</v>
      </c>
      <c r="F126">
        <v>0.52254568215420005</v>
      </c>
      <c r="G126">
        <v>3.8205019240139297E-2</v>
      </c>
      <c r="H126" t="str">
        <f t="shared" si="5"/>
        <v>^MERVlog-return volatility-2</v>
      </c>
      <c r="I126">
        <f t="shared" si="6"/>
        <v>0.67832505045623204</v>
      </c>
      <c r="J126">
        <f>COUNTIFS($H$2:$H126,$H126)</f>
        <v>5</v>
      </c>
      <c r="K126">
        <f t="shared" si="7"/>
        <v>-0.16856214419987073</v>
      </c>
      <c r="L126">
        <f t="shared" si="8"/>
        <v>-0.16856214419987073</v>
      </c>
      <c r="M126">
        <f t="shared" si="9"/>
        <v>-0.16856214419987073</v>
      </c>
    </row>
    <row r="127" spans="1:13" x14ac:dyDescent="0.25">
      <c r="A127" t="s">
        <v>5</v>
      </c>
      <c r="B127" t="s">
        <v>13</v>
      </c>
      <c r="C127">
        <v>-1</v>
      </c>
      <c r="D127">
        <v>262824853.598129</v>
      </c>
      <c r="E127">
        <v>1276406.1305145</v>
      </c>
      <c r="F127">
        <v>0.68790507053291206</v>
      </c>
      <c r="G127">
        <v>3.8528283895459502E-2</v>
      </c>
      <c r="H127" t="str">
        <f t="shared" si="5"/>
        <v>^MERVlog-return volatility-1</v>
      </c>
      <c r="I127">
        <f t="shared" si="6"/>
        <v>262824853.598129</v>
      </c>
      <c r="J127">
        <f>COUNTIFS($H$2:$H127,$H127)</f>
        <v>1</v>
      </c>
      <c r="K127">
        <f t="shared" si="7"/>
        <v>-7.5803335688300706</v>
      </c>
      <c r="L127">
        <f t="shared" si="8"/>
        <v>-3.5803335688300706</v>
      </c>
      <c r="M127">
        <f t="shared" si="9"/>
        <v>-5.5803335688300706</v>
      </c>
    </row>
    <row r="128" spans="1:13" x14ac:dyDescent="0.25">
      <c r="A128" t="s">
        <v>5</v>
      </c>
      <c r="B128" t="s">
        <v>13</v>
      </c>
      <c r="C128">
        <v>-1</v>
      </c>
      <c r="D128">
        <v>-3580211.10120326</v>
      </c>
      <c r="E128">
        <v>17153.978060744299</v>
      </c>
      <c r="F128">
        <v>0.68790507053291206</v>
      </c>
      <c r="G128">
        <v>3.8528283895459502E-2</v>
      </c>
      <c r="H128" t="str">
        <f t="shared" si="5"/>
        <v>^MERVlog-return volatility-1</v>
      </c>
      <c r="I128">
        <f t="shared" si="6"/>
        <v>3580211.10120326</v>
      </c>
      <c r="J128">
        <f>COUNTIFS($H$2:$H128,$H128)</f>
        <v>2</v>
      </c>
      <c r="K128">
        <f t="shared" si="7"/>
        <v>-5.4460913651480913</v>
      </c>
      <c r="L128">
        <f t="shared" si="8"/>
        <v>-2.4460913651480913</v>
      </c>
      <c r="M128">
        <f t="shared" si="9"/>
        <v>-3.9460913651480913</v>
      </c>
    </row>
    <row r="129" spans="1:13" x14ac:dyDescent="0.25">
      <c r="A129" t="s">
        <v>5</v>
      </c>
      <c r="B129" t="s">
        <v>13</v>
      </c>
      <c r="C129">
        <v>-1</v>
      </c>
      <c r="D129">
        <v>15727.462971586699</v>
      </c>
      <c r="E129">
        <v>76.456006305002504</v>
      </c>
      <c r="F129">
        <v>0.68790507053291206</v>
      </c>
      <c r="G129">
        <v>3.8528283895459502E-2</v>
      </c>
      <c r="H129" t="str">
        <f t="shared" si="5"/>
        <v>^MERVlog-return volatility-1</v>
      </c>
      <c r="I129">
        <f t="shared" si="6"/>
        <v>15727.462971586699</v>
      </c>
      <c r="J129">
        <f>COUNTIFS($H$2:$H129,$H129)</f>
        <v>3</v>
      </c>
      <c r="K129">
        <f t="shared" si="7"/>
        <v>-3.8033413286356916</v>
      </c>
      <c r="L129">
        <f t="shared" si="8"/>
        <v>-1.8033413286356916</v>
      </c>
      <c r="M129">
        <f t="shared" si="9"/>
        <v>-2.8033413286356916</v>
      </c>
    </row>
    <row r="130" spans="1:13" x14ac:dyDescent="0.25">
      <c r="A130" t="s">
        <v>5</v>
      </c>
      <c r="B130" t="s">
        <v>13</v>
      </c>
      <c r="C130">
        <v>-1</v>
      </c>
      <c r="D130">
        <v>-25.121055965800799</v>
      </c>
      <c r="E130">
        <v>0.12704784152580401</v>
      </c>
      <c r="F130">
        <v>0.68790507053291206</v>
      </c>
      <c r="G130">
        <v>3.8528283895459502E-2</v>
      </c>
      <c r="H130" t="str">
        <f t="shared" si="5"/>
        <v>^MERVlog-return volatility-1</v>
      </c>
      <c r="I130">
        <f t="shared" si="6"/>
        <v>25.121055965800799</v>
      </c>
      <c r="J130">
        <f>COUNTIFS($H$2:$H130,$H130)</f>
        <v>4</v>
      </c>
      <c r="K130">
        <f t="shared" si="7"/>
        <v>-2.5999621089443323</v>
      </c>
      <c r="L130">
        <f t="shared" si="8"/>
        <v>-1.5999621089443326</v>
      </c>
      <c r="M130">
        <f t="shared" si="9"/>
        <v>-2.0999621089443323</v>
      </c>
    </row>
    <row r="131" spans="1:13" x14ac:dyDescent="0.25">
      <c r="A131" t="s">
        <v>5</v>
      </c>
      <c r="B131" t="s">
        <v>13</v>
      </c>
      <c r="C131">
        <v>-1</v>
      </c>
      <c r="D131">
        <v>0.69437359269336596</v>
      </c>
      <c r="E131" s="1">
        <v>6.30084299999027E-5</v>
      </c>
      <c r="F131">
        <v>0.68790507053291206</v>
      </c>
      <c r="G131">
        <v>3.8528283895459502E-2</v>
      </c>
      <c r="H131" t="str">
        <f t="shared" ref="H131:H194" si="10">_xlfn.CONCAT(A131,B131,C131)</f>
        <v>^MERVlog-return volatility-1</v>
      </c>
      <c r="I131">
        <f t="shared" ref="I131:I194" si="11">ABS(D131)</f>
        <v>0.69437359269336596</v>
      </c>
      <c r="J131">
        <f>COUNTIFS($H$2:$H131,$H131)</f>
        <v>5</v>
      </c>
      <c r="K131">
        <f t="shared" ref="K131:K194" si="12">LOG10(I131)+(5-J131)*(-4)</f>
        <v>-0.15840680391109657</v>
      </c>
      <c r="L131">
        <f t="shared" ref="L131:L194" si="13">LOG10(I131)+(5-J131)*(-3)</f>
        <v>-0.15840680391109657</v>
      </c>
      <c r="M131">
        <f t="shared" ref="M131:M194" si="14">AVERAGE(K131,L131)</f>
        <v>-0.15840680391109657</v>
      </c>
    </row>
    <row r="132" spans="1:13" x14ac:dyDescent="0.25">
      <c r="A132" t="s">
        <v>5</v>
      </c>
      <c r="B132" t="s">
        <v>13</v>
      </c>
      <c r="C132">
        <v>1</v>
      </c>
      <c r="D132">
        <v>131449324.5784</v>
      </c>
      <c r="E132">
        <v>979238.48521514004</v>
      </c>
      <c r="F132">
        <v>0.94785002819261799</v>
      </c>
      <c r="G132">
        <v>3.4271266761806599E-2</v>
      </c>
      <c r="H132" t="str">
        <f t="shared" si="10"/>
        <v>^MERVlog-return volatility1</v>
      </c>
      <c r="I132">
        <f t="shared" si="11"/>
        <v>131449324.5784</v>
      </c>
      <c r="J132">
        <f>COUNTIFS($H$2:$H132,$H132)</f>
        <v>1</v>
      </c>
      <c r="K132">
        <f t="shared" si="12"/>
        <v>-7.8812416410724708</v>
      </c>
      <c r="L132">
        <f t="shared" si="13"/>
        <v>-3.8812416410724708</v>
      </c>
      <c r="M132">
        <f t="shared" si="14"/>
        <v>-5.8812416410724708</v>
      </c>
    </row>
    <row r="133" spans="1:13" x14ac:dyDescent="0.25">
      <c r="A133" t="s">
        <v>5</v>
      </c>
      <c r="B133" t="s">
        <v>13</v>
      </c>
      <c r="C133">
        <v>1</v>
      </c>
      <c r="D133">
        <v>-1710985.8291481</v>
      </c>
      <c r="E133">
        <v>13160.2591761652</v>
      </c>
      <c r="F133">
        <v>0.94785002819261799</v>
      </c>
      <c r="G133">
        <v>3.4271266761806599E-2</v>
      </c>
      <c r="H133" t="str">
        <f t="shared" si="10"/>
        <v>^MERVlog-return volatility1</v>
      </c>
      <c r="I133">
        <f t="shared" si="11"/>
        <v>1710985.8291481</v>
      </c>
      <c r="J133">
        <f>COUNTIFS($H$2:$H133,$H133)</f>
        <v>2</v>
      </c>
      <c r="K133">
        <f t="shared" si="12"/>
        <v>-5.7667535873895073</v>
      </c>
      <c r="L133">
        <f t="shared" si="13"/>
        <v>-2.7667535873895073</v>
      </c>
      <c r="M133">
        <f t="shared" si="14"/>
        <v>-4.2667535873895073</v>
      </c>
    </row>
    <row r="134" spans="1:13" x14ac:dyDescent="0.25">
      <c r="A134" t="s">
        <v>5</v>
      </c>
      <c r="B134" t="s">
        <v>13</v>
      </c>
      <c r="C134">
        <v>1</v>
      </c>
      <c r="D134">
        <v>7345.6184650707401</v>
      </c>
      <c r="E134">
        <v>58.6558321915387</v>
      </c>
      <c r="F134">
        <v>0.94785002819261799</v>
      </c>
      <c r="G134">
        <v>3.4271266761806599E-2</v>
      </c>
      <c r="H134" t="str">
        <f t="shared" si="10"/>
        <v>^MERVlog-return volatility1</v>
      </c>
      <c r="I134">
        <f t="shared" si="11"/>
        <v>7345.6184650707401</v>
      </c>
      <c r="J134">
        <f>COUNTIFS($H$2:$H134,$H134)</f>
        <v>3</v>
      </c>
      <c r="K134">
        <f t="shared" si="12"/>
        <v>-4.1339716328676079</v>
      </c>
      <c r="L134">
        <f t="shared" si="13"/>
        <v>-2.1339716328676084</v>
      </c>
      <c r="M134">
        <f t="shared" si="14"/>
        <v>-3.1339716328676079</v>
      </c>
    </row>
    <row r="135" spans="1:13" x14ac:dyDescent="0.25">
      <c r="A135" t="s">
        <v>5</v>
      </c>
      <c r="B135" t="s">
        <v>13</v>
      </c>
      <c r="C135">
        <v>1</v>
      </c>
      <c r="D135">
        <v>-15.451905201539001</v>
      </c>
      <c r="E135">
        <v>9.7469083633618697E-2</v>
      </c>
      <c r="F135">
        <v>0.94785002819261799</v>
      </c>
      <c r="G135">
        <v>3.4271266761806599E-2</v>
      </c>
      <c r="H135" t="str">
        <f t="shared" si="10"/>
        <v>^MERVlog-return volatility1</v>
      </c>
      <c r="I135">
        <f t="shared" si="11"/>
        <v>15.451905201539001</v>
      </c>
      <c r="J135">
        <f>COUNTIFS($H$2:$H135,$H135)</f>
        <v>4</v>
      </c>
      <c r="K135">
        <f t="shared" si="12"/>
        <v>-2.8110179649444316</v>
      </c>
      <c r="L135">
        <f t="shared" si="13"/>
        <v>-1.8110179649444316</v>
      </c>
      <c r="M135">
        <f t="shared" si="14"/>
        <v>-2.3110179649444316</v>
      </c>
    </row>
    <row r="136" spans="1:13" x14ac:dyDescent="0.25">
      <c r="A136" t="s">
        <v>5</v>
      </c>
      <c r="B136" t="s">
        <v>13</v>
      </c>
      <c r="C136">
        <v>1</v>
      </c>
      <c r="D136">
        <v>0.74109833479909804</v>
      </c>
      <c r="E136" s="1">
        <v>4.8339065501055201E-5</v>
      </c>
      <c r="F136">
        <v>0.94785002819261799</v>
      </c>
      <c r="G136">
        <v>3.4271266761806599E-2</v>
      </c>
      <c r="H136" t="str">
        <f t="shared" si="10"/>
        <v>^MERVlog-return volatility1</v>
      </c>
      <c r="I136">
        <f t="shared" si="11"/>
        <v>0.74109833479909804</v>
      </c>
      <c r="J136">
        <f>COUNTIFS($H$2:$H136,$H136)</f>
        <v>5</v>
      </c>
      <c r="K136">
        <f t="shared" si="12"/>
        <v>-0.13012416256426226</v>
      </c>
      <c r="L136">
        <f t="shared" si="13"/>
        <v>-0.13012416256426226</v>
      </c>
      <c r="M136">
        <f t="shared" si="14"/>
        <v>-0.13012416256426226</v>
      </c>
    </row>
    <row r="137" spans="1:13" x14ac:dyDescent="0.25">
      <c r="A137" t="s">
        <v>5</v>
      </c>
      <c r="B137" t="s">
        <v>13</v>
      </c>
      <c r="C137">
        <v>2</v>
      </c>
      <c r="D137">
        <v>29540924.315175001</v>
      </c>
      <c r="E137">
        <v>971787.326901817</v>
      </c>
      <c r="F137">
        <v>0.95653917072750505</v>
      </c>
      <c r="G137">
        <v>3.3807702706462099E-2</v>
      </c>
      <c r="H137" t="str">
        <f t="shared" si="10"/>
        <v>^MERVlog-return volatility2</v>
      </c>
      <c r="I137">
        <f t="shared" si="11"/>
        <v>29540924.315175001</v>
      </c>
      <c r="J137">
        <f>COUNTIFS($H$2:$H137,$H137)</f>
        <v>1</v>
      </c>
      <c r="K137">
        <f t="shared" si="12"/>
        <v>-8.5295759200362617</v>
      </c>
      <c r="L137">
        <f t="shared" si="13"/>
        <v>-4.5295759200362626</v>
      </c>
      <c r="M137">
        <f t="shared" si="14"/>
        <v>-6.5295759200362617</v>
      </c>
    </row>
    <row r="138" spans="1:13" x14ac:dyDescent="0.25">
      <c r="A138" t="s">
        <v>5</v>
      </c>
      <c r="B138" t="s">
        <v>13</v>
      </c>
      <c r="C138">
        <v>2</v>
      </c>
      <c r="D138">
        <v>-292014.38925631298</v>
      </c>
      <c r="E138">
        <v>13060.1209809793</v>
      </c>
      <c r="F138">
        <v>0.95653917072750505</v>
      </c>
      <c r="G138">
        <v>3.3807702706462099E-2</v>
      </c>
      <c r="H138" t="str">
        <f t="shared" si="10"/>
        <v>^MERVlog-return volatility2</v>
      </c>
      <c r="I138">
        <f t="shared" si="11"/>
        <v>292014.38925631298</v>
      </c>
      <c r="J138">
        <f>COUNTIFS($H$2:$H138,$H138)</f>
        <v>2</v>
      </c>
      <c r="K138">
        <f t="shared" si="12"/>
        <v>-6.5345957477959438</v>
      </c>
      <c r="L138">
        <f t="shared" si="13"/>
        <v>-3.5345957477959438</v>
      </c>
      <c r="M138">
        <f t="shared" si="14"/>
        <v>-5.0345957477959438</v>
      </c>
    </row>
    <row r="139" spans="1:13" x14ac:dyDescent="0.25">
      <c r="A139" t="s">
        <v>5</v>
      </c>
      <c r="B139" t="s">
        <v>13</v>
      </c>
      <c r="C139">
        <v>2</v>
      </c>
      <c r="D139">
        <v>1023.80555472792</v>
      </c>
      <c r="E139">
        <v>58.209512016976902</v>
      </c>
      <c r="F139">
        <v>0.95653917072750505</v>
      </c>
      <c r="G139">
        <v>3.3807702706462099E-2</v>
      </c>
      <c r="H139" t="str">
        <f t="shared" si="10"/>
        <v>^MERVlog-return volatility2</v>
      </c>
      <c r="I139">
        <f t="shared" si="11"/>
        <v>1023.80555472792</v>
      </c>
      <c r="J139">
        <f>COUNTIFS($H$2:$H139,$H139)</f>
        <v>3</v>
      </c>
      <c r="K139">
        <f t="shared" si="12"/>
        <v>-4.989782518484601</v>
      </c>
      <c r="L139">
        <f t="shared" si="13"/>
        <v>-2.9897825184846014</v>
      </c>
      <c r="M139">
        <f t="shared" si="14"/>
        <v>-3.989782518484601</v>
      </c>
    </row>
    <row r="140" spans="1:13" x14ac:dyDescent="0.25">
      <c r="A140" t="s">
        <v>5</v>
      </c>
      <c r="B140" t="s">
        <v>13</v>
      </c>
      <c r="C140">
        <v>2</v>
      </c>
      <c r="D140">
        <v>-6.2846585478829198</v>
      </c>
      <c r="E140">
        <v>9.67274281699355E-2</v>
      </c>
      <c r="F140">
        <v>0.95653917072750505</v>
      </c>
      <c r="G140">
        <v>3.3807702706462099E-2</v>
      </c>
      <c r="H140" t="str">
        <f t="shared" si="10"/>
        <v>^MERVlog-return volatility2</v>
      </c>
      <c r="I140">
        <f t="shared" si="11"/>
        <v>6.2846585478829198</v>
      </c>
      <c r="J140">
        <f>COUNTIFS($H$2:$H140,$H140)</f>
        <v>4</v>
      </c>
      <c r="K140">
        <f t="shared" si="12"/>
        <v>-3.2017183130136013</v>
      </c>
      <c r="L140">
        <f t="shared" si="13"/>
        <v>-2.2017183130136013</v>
      </c>
      <c r="M140">
        <f t="shared" si="14"/>
        <v>-2.7017183130136013</v>
      </c>
    </row>
    <row r="141" spans="1:13" x14ac:dyDescent="0.25">
      <c r="A141" t="s">
        <v>5</v>
      </c>
      <c r="B141" t="s">
        <v>13</v>
      </c>
      <c r="C141">
        <v>2</v>
      </c>
      <c r="D141">
        <v>0.75168074347023806</v>
      </c>
      <c r="E141" s="1">
        <v>4.7971247002084197E-5</v>
      </c>
      <c r="F141">
        <v>0.95653917072750505</v>
      </c>
      <c r="G141">
        <v>3.3807702706462099E-2</v>
      </c>
      <c r="H141" t="str">
        <f t="shared" si="10"/>
        <v>^MERVlog-return volatility2</v>
      </c>
      <c r="I141">
        <f t="shared" si="11"/>
        <v>0.75168074347023806</v>
      </c>
      <c r="J141">
        <f>COUNTIFS($H$2:$H141,$H141)</f>
        <v>5</v>
      </c>
      <c r="K141">
        <f t="shared" si="12"/>
        <v>-0.12396657535153277</v>
      </c>
      <c r="L141">
        <f t="shared" si="13"/>
        <v>-0.12396657535153277</v>
      </c>
      <c r="M141">
        <f t="shared" si="14"/>
        <v>-0.12396657535153277</v>
      </c>
    </row>
    <row r="142" spans="1:13" x14ac:dyDescent="0.25">
      <c r="A142" t="s">
        <v>6</v>
      </c>
      <c r="B142" t="s">
        <v>12</v>
      </c>
      <c r="C142">
        <v>-2</v>
      </c>
      <c r="D142">
        <v>-707196924.22375</v>
      </c>
      <c r="E142">
        <v>27788131.525877099</v>
      </c>
      <c r="F142">
        <v>0.70271318916331404</v>
      </c>
      <c r="G142">
        <v>4.0783386814418801E-2</v>
      </c>
      <c r="H142" t="str">
        <f t="shared" si="10"/>
        <v>MXN=Xabsolute log-return-2</v>
      </c>
      <c r="I142">
        <f t="shared" si="11"/>
        <v>707196924.22375</v>
      </c>
      <c r="J142">
        <f>COUNTIFS($H$2:$H142,$H142)</f>
        <v>1</v>
      </c>
      <c r="K142">
        <f t="shared" si="12"/>
        <v>-7.1504596368461684</v>
      </c>
      <c r="L142">
        <f t="shared" si="13"/>
        <v>-3.1504596368461684</v>
      </c>
      <c r="M142">
        <f t="shared" si="14"/>
        <v>-5.1504596368461684</v>
      </c>
    </row>
    <row r="143" spans="1:13" x14ac:dyDescent="0.25">
      <c r="A143" t="s">
        <v>6</v>
      </c>
      <c r="B143" t="s">
        <v>12</v>
      </c>
      <c r="C143">
        <v>-2</v>
      </c>
      <c r="D143">
        <v>5452400.6685161497</v>
      </c>
      <c r="E143">
        <v>245774.46314000999</v>
      </c>
      <c r="F143">
        <v>0.70271318916331404</v>
      </c>
      <c r="G143">
        <v>4.0783386814418801E-2</v>
      </c>
      <c r="H143" t="str">
        <f t="shared" si="10"/>
        <v>MXN=Xabsolute log-return-2</v>
      </c>
      <c r="I143">
        <f t="shared" si="11"/>
        <v>5452400.6685161497</v>
      </c>
      <c r="J143">
        <f>COUNTIFS($H$2:$H143,$H143)</f>
        <v>2</v>
      </c>
      <c r="K143">
        <f t="shared" si="12"/>
        <v>-5.2634122376260644</v>
      </c>
      <c r="L143">
        <f t="shared" si="13"/>
        <v>-2.2634122376260644</v>
      </c>
      <c r="M143">
        <f t="shared" si="14"/>
        <v>-3.7634122376260644</v>
      </c>
    </row>
    <row r="144" spans="1:13" x14ac:dyDescent="0.25">
      <c r="A144" t="s">
        <v>6</v>
      </c>
      <c r="B144" t="s">
        <v>12</v>
      </c>
      <c r="C144">
        <v>-2</v>
      </c>
      <c r="D144">
        <v>-15382.165471201701</v>
      </c>
      <c r="E144">
        <v>723.16622153547496</v>
      </c>
      <c r="F144">
        <v>0.70271318916331404</v>
      </c>
      <c r="G144">
        <v>4.0783386814418801E-2</v>
      </c>
      <c r="H144" t="str">
        <f t="shared" si="10"/>
        <v>MXN=Xabsolute log-return-2</v>
      </c>
      <c r="I144">
        <f t="shared" si="11"/>
        <v>15382.165471201701</v>
      </c>
      <c r="J144">
        <f>COUNTIFS($H$2:$H144,$H144)</f>
        <v>3</v>
      </c>
      <c r="K144">
        <f t="shared" si="12"/>
        <v>-3.812982521102013</v>
      </c>
      <c r="L144">
        <f t="shared" si="13"/>
        <v>-1.812982521102013</v>
      </c>
      <c r="M144">
        <f t="shared" si="14"/>
        <v>-2.812982521102013</v>
      </c>
    </row>
    <row r="145" spans="1:13" x14ac:dyDescent="0.25">
      <c r="A145" t="s">
        <v>6</v>
      </c>
      <c r="B145" t="s">
        <v>12</v>
      </c>
      <c r="C145">
        <v>-2</v>
      </c>
      <c r="D145">
        <v>20.670846830879899</v>
      </c>
      <c r="E145">
        <v>0.78162587435664299</v>
      </c>
      <c r="F145">
        <v>0.70271318916331404</v>
      </c>
      <c r="G145">
        <v>4.0783386814418801E-2</v>
      </c>
      <c r="H145" t="str">
        <f t="shared" si="10"/>
        <v>MXN=Xabsolute log-return-2</v>
      </c>
      <c r="I145">
        <f t="shared" si="11"/>
        <v>20.670846830879899</v>
      </c>
      <c r="J145">
        <f>COUNTIFS($H$2:$H145,$H145)</f>
        <v>4</v>
      </c>
      <c r="K145">
        <f t="shared" si="12"/>
        <v>-2.6846417310918813</v>
      </c>
      <c r="L145">
        <f t="shared" si="13"/>
        <v>-1.6846417310918811</v>
      </c>
      <c r="M145">
        <f t="shared" si="14"/>
        <v>-2.1846417310918813</v>
      </c>
    </row>
    <row r="146" spans="1:13" x14ac:dyDescent="0.25">
      <c r="A146" t="s">
        <v>6</v>
      </c>
      <c r="B146" t="s">
        <v>12</v>
      </c>
      <c r="C146">
        <v>-2</v>
      </c>
      <c r="D146">
        <v>0.8591232725015</v>
      </c>
      <c r="E146">
        <v>2.23658174051238E-4</v>
      </c>
      <c r="F146">
        <v>0.70271318916331404</v>
      </c>
      <c r="G146">
        <v>4.0783386814418801E-2</v>
      </c>
      <c r="H146" t="str">
        <f t="shared" si="10"/>
        <v>MXN=Xabsolute log-return-2</v>
      </c>
      <c r="I146">
        <f t="shared" si="11"/>
        <v>0.8591232725015</v>
      </c>
      <c r="J146">
        <f>COUNTIFS($H$2:$H146,$H146)</f>
        <v>5</v>
      </c>
      <c r="K146">
        <f t="shared" si="12"/>
        <v>-6.5944516347915302E-2</v>
      </c>
      <c r="L146">
        <f t="shared" si="13"/>
        <v>-6.5944516347915302E-2</v>
      </c>
      <c r="M146">
        <f t="shared" si="14"/>
        <v>-6.5944516347915302E-2</v>
      </c>
    </row>
    <row r="147" spans="1:13" x14ac:dyDescent="0.25">
      <c r="A147" t="s">
        <v>6</v>
      </c>
      <c r="B147" t="s">
        <v>12</v>
      </c>
      <c r="C147">
        <v>-1</v>
      </c>
      <c r="D147">
        <v>-411689023.36759102</v>
      </c>
      <c r="E147">
        <v>21406085.759071399</v>
      </c>
      <c r="F147">
        <v>0.85890734336085395</v>
      </c>
      <c r="G147">
        <v>3.4895378590304497E-2</v>
      </c>
      <c r="H147" t="str">
        <f t="shared" si="10"/>
        <v>MXN=Xabsolute log-return-1</v>
      </c>
      <c r="I147">
        <f t="shared" si="11"/>
        <v>411689023.36759102</v>
      </c>
      <c r="J147">
        <f>COUNTIFS($H$2:$H147,$H147)</f>
        <v>1</v>
      </c>
      <c r="K147">
        <f t="shared" si="12"/>
        <v>-7.3854307121971594</v>
      </c>
      <c r="L147">
        <f t="shared" si="13"/>
        <v>-3.3854307121971594</v>
      </c>
      <c r="M147">
        <f t="shared" si="14"/>
        <v>-5.3854307121971594</v>
      </c>
    </row>
    <row r="148" spans="1:13" x14ac:dyDescent="0.25">
      <c r="A148" t="s">
        <v>6</v>
      </c>
      <c r="B148" t="s">
        <v>12</v>
      </c>
      <c r="C148">
        <v>-1</v>
      </c>
      <c r="D148">
        <v>2578967.0939804399</v>
      </c>
      <c r="E148">
        <v>189327.92334258099</v>
      </c>
      <c r="F148">
        <v>0.85890734336085395</v>
      </c>
      <c r="G148">
        <v>3.4895378590304497E-2</v>
      </c>
      <c r="H148" t="str">
        <f t="shared" si="10"/>
        <v>MXN=Xabsolute log-return-1</v>
      </c>
      <c r="I148">
        <f t="shared" si="11"/>
        <v>2578967.0939804399</v>
      </c>
      <c r="J148">
        <f>COUNTIFS($H$2:$H148,$H148)</f>
        <v>2</v>
      </c>
      <c r="K148">
        <f t="shared" si="12"/>
        <v>-5.5885541991547676</v>
      </c>
      <c r="L148">
        <f t="shared" si="13"/>
        <v>-2.5885541991547676</v>
      </c>
      <c r="M148">
        <f t="shared" si="14"/>
        <v>-4.0885541991547676</v>
      </c>
    </row>
    <row r="149" spans="1:13" x14ac:dyDescent="0.25">
      <c r="A149" t="s">
        <v>6</v>
      </c>
      <c r="B149" t="s">
        <v>12</v>
      </c>
      <c r="C149">
        <v>-1</v>
      </c>
      <c r="D149">
        <v>-6696.5189956989198</v>
      </c>
      <c r="E149">
        <v>557.07805117578698</v>
      </c>
      <c r="F149">
        <v>0.85890734336085395</v>
      </c>
      <c r="G149">
        <v>3.4895378590304497E-2</v>
      </c>
      <c r="H149" t="str">
        <f t="shared" si="10"/>
        <v>MXN=Xabsolute log-return-1</v>
      </c>
      <c r="I149">
        <f t="shared" si="11"/>
        <v>6696.5189956989198</v>
      </c>
      <c r="J149">
        <f>COUNTIFS($H$2:$H149,$H149)</f>
        <v>3</v>
      </c>
      <c r="K149">
        <f t="shared" si="12"/>
        <v>-4.1741508948843373</v>
      </c>
      <c r="L149">
        <f t="shared" si="13"/>
        <v>-2.1741508948843373</v>
      </c>
      <c r="M149">
        <f t="shared" si="14"/>
        <v>-3.1741508948843373</v>
      </c>
    </row>
    <row r="150" spans="1:13" x14ac:dyDescent="0.25">
      <c r="A150" t="s">
        <v>6</v>
      </c>
      <c r="B150" t="s">
        <v>12</v>
      </c>
      <c r="C150">
        <v>-1</v>
      </c>
      <c r="D150">
        <v>13.386598344278299</v>
      </c>
      <c r="E150">
        <v>0.60211138997980596</v>
      </c>
      <c r="F150">
        <v>0.85890734336085395</v>
      </c>
      <c r="G150">
        <v>3.4895378590304497E-2</v>
      </c>
      <c r="H150" t="str">
        <f t="shared" si="10"/>
        <v>MXN=Xabsolute log-return-1</v>
      </c>
      <c r="I150">
        <f t="shared" si="11"/>
        <v>13.386598344278299</v>
      </c>
      <c r="J150">
        <f>COUNTIFS($H$2:$H150,$H150)</f>
        <v>4</v>
      </c>
      <c r="K150">
        <f t="shared" si="12"/>
        <v>-2.8733297671249289</v>
      </c>
      <c r="L150">
        <f t="shared" si="13"/>
        <v>-1.8733297671249289</v>
      </c>
      <c r="M150">
        <f t="shared" si="14"/>
        <v>-2.3733297671249289</v>
      </c>
    </row>
    <row r="151" spans="1:13" x14ac:dyDescent="0.25">
      <c r="A151" t="s">
        <v>6</v>
      </c>
      <c r="B151" t="s">
        <v>12</v>
      </c>
      <c r="C151">
        <v>-1</v>
      </c>
      <c r="D151">
        <v>0.86314615514235804</v>
      </c>
      <c r="E151">
        <v>1.7229103907183299E-4</v>
      </c>
      <c r="F151">
        <v>0.85890734336085395</v>
      </c>
      <c r="G151">
        <v>3.4895378590304497E-2</v>
      </c>
      <c r="H151" t="str">
        <f t="shared" si="10"/>
        <v>MXN=Xabsolute log-return-1</v>
      </c>
      <c r="I151">
        <f t="shared" si="11"/>
        <v>0.86314615514235804</v>
      </c>
      <c r="J151">
        <f>COUNTIFS($H$2:$H151,$H151)</f>
        <v>5</v>
      </c>
      <c r="K151">
        <f t="shared" si="12"/>
        <v>-6.3915659675846989E-2</v>
      </c>
      <c r="L151">
        <f t="shared" si="13"/>
        <v>-6.3915659675846989E-2</v>
      </c>
      <c r="M151">
        <f t="shared" si="14"/>
        <v>-6.3915659675846989E-2</v>
      </c>
    </row>
    <row r="152" spans="1:13" x14ac:dyDescent="0.25">
      <c r="A152" t="s">
        <v>6</v>
      </c>
      <c r="B152" t="s">
        <v>12</v>
      </c>
      <c r="C152">
        <v>1</v>
      </c>
      <c r="D152">
        <v>530575790.62248498</v>
      </c>
      <c r="E152">
        <v>22658981.2934351</v>
      </c>
      <c r="F152">
        <v>0.90563778650967897</v>
      </c>
      <c r="G152">
        <v>3.7320368424316297E-2</v>
      </c>
      <c r="H152" t="str">
        <f t="shared" si="10"/>
        <v>MXN=Xabsolute log-return1</v>
      </c>
      <c r="I152">
        <f t="shared" si="11"/>
        <v>530575790.62248498</v>
      </c>
      <c r="J152">
        <f>COUNTIFS($H$2:$H152,$H152)</f>
        <v>1</v>
      </c>
      <c r="K152">
        <f t="shared" si="12"/>
        <v>-7.2752525701074227</v>
      </c>
      <c r="L152">
        <f t="shared" si="13"/>
        <v>-3.2752525701074227</v>
      </c>
      <c r="M152">
        <f t="shared" si="14"/>
        <v>-5.2752525701074227</v>
      </c>
    </row>
    <row r="153" spans="1:13" x14ac:dyDescent="0.25">
      <c r="A153" t="s">
        <v>6</v>
      </c>
      <c r="B153" t="s">
        <v>12</v>
      </c>
      <c r="C153">
        <v>1</v>
      </c>
      <c r="D153">
        <v>-6343032.7560665999</v>
      </c>
      <c r="E153">
        <v>200409.26312399001</v>
      </c>
      <c r="F153">
        <v>0.90563778650967897</v>
      </c>
      <c r="G153">
        <v>3.7320368424316297E-2</v>
      </c>
      <c r="H153" t="str">
        <f t="shared" si="10"/>
        <v>MXN=Xabsolute log-return1</v>
      </c>
      <c r="I153">
        <f t="shared" si="11"/>
        <v>6343032.7560665999</v>
      </c>
      <c r="J153">
        <f>COUNTIFS($H$2:$H153,$H153)</f>
        <v>2</v>
      </c>
      <c r="K153">
        <f t="shared" si="12"/>
        <v>-5.1977030458558486</v>
      </c>
      <c r="L153">
        <f t="shared" si="13"/>
        <v>-2.1977030458558486</v>
      </c>
      <c r="M153">
        <f t="shared" si="14"/>
        <v>-3.6977030458558486</v>
      </c>
    </row>
    <row r="154" spans="1:13" x14ac:dyDescent="0.25">
      <c r="A154" t="s">
        <v>6</v>
      </c>
      <c r="B154" t="s">
        <v>12</v>
      </c>
      <c r="C154">
        <v>1</v>
      </c>
      <c r="D154">
        <v>21084.445843585199</v>
      </c>
      <c r="E154">
        <v>589.68376015340198</v>
      </c>
      <c r="F154">
        <v>0.90563778650967897</v>
      </c>
      <c r="G154">
        <v>3.7320368424316297E-2</v>
      </c>
      <c r="H154" t="str">
        <f t="shared" si="10"/>
        <v>MXN=Xabsolute log-return1</v>
      </c>
      <c r="I154">
        <f t="shared" si="11"/>
        <v>21084.445843585199</v>
      </c>
      <c r="J154">
        <f>COUNTIFS($H$2:$H154,$H154)</f>
        <v>3</v>
      </c>
      <c r="K154">
        <f t="shared" si="12"/>
        <v>-3.676037808935849</v>
      </c>
      <c r="L154">
        <f t="shared" si="13"/>
        <v>-1.676037808935849</v>
      </c>
      <c r="M154">
        <f t="shared" si="14"/>
        <v>-2.676037808935849</v>
      </c>
    </row>
    <row r="155" spans="1:13" x14ac:dyDescent="0.25">
      <c r="A155" t="s">
        <v>6</v>
      </c>
      <c r="B155" t="s">
        <v>12</v>
      </c>
      <c r="C155">
        <v>1</v>
      </c>
      <c r="D155">
        <v>-15.0400931236865</v>
      </c>
      <c r="E155">
        <v>0.63735289467084899</v>
      </c>
      <c r="F155">
        <v>0.90563778650967897</v>
      </c>
      <c r="G155">
        <v>3.7320368424316297E-2</v>
      </c>
      <c r="H155" t="str">
        <f t="shared" si="10"/>
        <v>MXN=Xabsolute log-return1</v>
      </c>
      <c r="I155">
        <f t="shared" si="11"/>
        <v>15.0400931236865</v>
      </c>
      <c r="J155">
        <f>COUNTIFS($H$2:$H155,$H155)</f>
        <v>4</v>
      </c>
      <c r="K155">
        <f t="shared" si="12"/>
        <v>-2.8227494747165855</v>
      </c>
      <c r="L155">
        <f t="shared" si="13"/>
        <v>-1.8227494747165855</v>
      </c>
      <c r="M155">
        <f t="shared" si="14"/>
        <v>-2.3227494747165855</v>
      </c>
    </row>
    <row r="156" spans="1:13" x14ac:dyDescent="0.25">
      <c r="A156" t="s">
        <v>6</v>
      </c>
      <c r="B156" t="s">
        <v>12</v>
      </c>
      <c r="C156">
        <v>1</v>
      </c>
      <c r="D156">
        <v>0.89303350413529503</v>
      </c>
      <c r="E156">
        <v>1.8237521213801299E-4</v>
      </c>
      <c r="F156">
        <v>0.90563778650967897</v>
      </c>
      <c r="G156">
        <v>3.7320368424316297E-2</v>
      </c>
      <c r="H156" t="str">
        <f t="shared" si="10"/>
        <v>MXN=Xabsolute log-return1</v>
      </c>
      <c r="I156">
        <f t="shared" si="11"/>
        <v>0.89303350413529503</v>
      </c>
      <c r="J156">
        <f>COUNTIFS($H$2:$H156,$H156)</f>
        <v>5</v>
      </c>
      <c r="K156">
        <f t="shared" si="12"/>
        <v>-4.9132247283764911E-2</v>
      </c>
      <c r="L156">
        <f t="shared" si="13"/>
        <v>-4.9132247283764911E-2</v>
      </c>
      <c r="M156">
        <f t="shared" si="14"/>
        <v>-4.9132247283764911E-2</v>
      </c>
    </row>
    <row r="157" spans="1:13" x14ac:dyDescent="0.25">
      <c r="A157" t="s">
        <v>6</v>
      </c>
      <c r="B157" t="s">
        <v>12</v>
      </c>
      <c r="C157">
        <v>2</v>
      </c>
      <c r="D157">
        <v>751445710.20611298</v>
      </c>
      <c r="E157">
        <v>27418175.894168299</v>
      </c>
      <c r="F157">
        <v>0.84464660195452501</v>
      </c>
      <c r="G157">
        <v>3.8610233242327999E-2</v>
      </c>
      <c r="H157" t="str">
        <f t="shared" si="10"/>
        <v>MXN=Xabsolute log-return2</v>
      </c>
      <c r="I157">
        <f t="shared" si="11"/>
        <v>751445710.20611298</v>
      </c>
      <c r="J157">
        <f>COUNTIFS($H$2:$H157,$H157)</f>
        <v>1</v>
      </c>
      <c r="K157">
        <f t="shared" si="12"/>
        <v>-7.1241023904724177</v>
      </c>
      <c r="L157">
        <f t="shared" si="13"/>
        <v>-3.1241023904724177</v>
      </c>
      <c r="M157">
        <f t="shared" si="14"/>
        <v>-5.1241023904724177</v>
      </c>
    </row>
    <row r="158" spans="1:13" x14ac:dyDescent="0.25">
      <c r="A158" t="s">
        <v>6</v>
      </c>
      <c r="B158" t="s">
        <v>12</v>
      </c>
      <c r="C158">
        <v>2</v>
      </c>
      <c r="D158">
        <v>-8315357.07516516</v>
      </c>
      <c r="E158">
        <v>242502.35948366401</v>
      </c>
      <c r="F158">
        <v>0.84464660195452501</v>
      </c>
      <c r="G158">
        <v>3.8610233242327999E-2</v>
      </c>
      <c r="H158" t="str">
        <f t="shared" si="10"/>
        <v>MXN=Xabsolute log-return2</v>
      </c>
      <c r="I158">
        <f t="shared" si="11"/>
        <v>8315357.07516516</v>
      </c>
      <c r="J158">
        <f>COUNTIFS($H$2:$H158,$H158)</f>
        <v>2</v>
      </c>
      <c r="K158">
        <f t="shared" si="12"/>
        <v>-5.0801190967217682</v>
      </c>
      <c r="L158">
        <f t="shared" si="13"/>
        <v>-2.0801190967217682</v>
      </c>
      <c r="M158">
        <f t="shared" si="14"/>
        <v>-3.5801190967217682</v>
      </c>
    </row>
    <row r="159" spans="1:13" x14ac:dyDescent="0.25">
      <c r="A159" t="s">
        <v>6</v>
      </c>
      <c r="B159" t="s">
        <v>12</v>
      </c>
      <c r="C159">
        <v>2</v>
      </c>
      <c r="D159">
        <v>27781.029298207701</v>
      </c>
      <c r="E159">
        <v>713.53839117669497</v>
      </c>
      <c r="F159">
        <v>0.84464660195452501</v>
      </c>
      <c r="G159">
        <v>3.8610233242327999E-2</v>
      </c>
      <c r="H159" t="str">
        <f t="shared" si="10"/>
        <v>MXN=Xabsolute log-return2</v>
      </c>
      <c r="I159">
        <f t="shared" si="11"/>
        <v>27781.029298207701</v>
      </c>
      <c r="J159">
        <f>COUNTIFS($H$2:$H159,$H159)</f>
        <v>3</v>
      </c>
      <c r="K159">
        <f t="shared" si="12"/>
        <v>-3.5562516675166673</v>
      </c>
      <c r="L159">
        <f t="shared" si="13"/>
        <v>-1.5562516675166673</v>
      </c>
      <c r="M159">
        <f t="shared" si="14"/>
        <v>-2.5562516675166673</v>
      </c>
    </row>
    <row r="160" spans="1:13" x14ac:dyDescent="0.25">
      <c r="A160" t="s">
        <v>6</v>
      </c>
      <c r="B160" t="s">
        <v>12</v>
      </c>
      <c r="C160">
        <v>2</v>
      </c>
      <c r="D160">
        <v>-24.821501732658</v>
      </c>
      <c r="E160">
        <v>0.77121974489672396</v>
      </c>
      <c r="F160">
        <v>0.84464660195452501</v>
      </c>
      <c r="G160">
        <v>3.8610233242327999E-2</v>
      </c>
      <c r="H160" t="str">
        <f t="shared" si="10"/>
        <v>MXN=Xabsolute log-return2</v>
      </c>
      <c r="I160">
        <f t="shared" si="11"/>
        <v>24.821501732658</v>
      </c>
      <c r="J160">
        <f>COUNTIFS($H$2:$H160,$H160)</f>
        <v>4</v>
      </c>
      <c r="K160">
        <f t="shared" si="12"/>
        <v>-2.6051719466698042</v>
      </c>
      <c r="L160">
        <f t="shared" si="13"/>
        <v>-1.6051719466698042</v>
      </c>
      <c r="M160">
        <f t="shared" si="14"/>
        <v>-2.1051719466698042</v>
      </c>
    </row>
    <row r="161" spans="1:13" x14ac:dyDescent="0.25">
      <c r="A161" t="s">
        <v>6</v>
      </c>
      <c r="B161" t="s">
        <v>12</v>
      </c>
      <c r="C161">
        <v>2</v>
      </c>
      <c r="D161">
        <v>0.890470058900515</v>
      </c>
      <c r="E161">
        <v>2.2068051429059899E-4</v>
      </c>
      <c r="F161">
        <v>0.84464660195452501</v>
      </c>
      <c r="G161">
        <v>3.8610233242327999E-2</v>
      </c>
      <c r="H161" t="str">
        <f t="shared" si="10"/>
        <v>MXN=Xabsolute log-return2</v>
      </c>
      <c r="I161">
        <f t="shared" si="11"/>
        <v>0.890470058900515</v>
      </c>
      <c r="J161">
        <f>COUNTIFS($H$2:$H161,$H161)</f>
        <v>5</v>
      </c>
      <c r="K161">
        <f t="shared" si="12"/>
        <v>-5.0380678640823261E-2</v>
      </c>
      <c r="L161">
        <f t="shared" si="13"/>
        <v>-5.0380678640823261E-2</v>
      </c>
      <c r="M161">
        <f t="shared" si="14"/>
        <v>-5.0380678640823261E-2</v>
      </c>
    </row>
    <row r="162" spans="1:13" x14ac:dyDescent="0.25">
      <c r="A162" t="s">
        <v>6</v>
      </c>
      <c r="B162" t="s">
        <v>13</v>
      </c>
      <c r="C162">
        <v>-2</v>
      </c>
      <c r="D162">
        <v>109028842.342604</v>
      </c>
      <c r="E162">
        <v>4320346.1487784199</v>
      </c>
      <c r="F162">
        <v>0.84519953783055002</v>
      </c>
      <c r="G162">
        <v>4.2919120682148697E-2</v>
      </c>
      <c r="H162" t="str">
        <f t="shared" si="10"/>
        <v>MXN=Xlog-return volatility-2</v>
      </c>
      <c r="I162">
        <f t="shared" si="11"/>
        <v>109028842.342604</v>
      </c>
      <c r="J162">
        <f>COUNTIFS($H$2:$H162,$H162)</f>
        <v>1</v>
      </c>
      <c r="K162">
        <f t="shared" si="12"/>
        <v>-7.9624585991852737</v>
      </c>
      <c r="L162">
        <f t="shared" si="13"/>
        <v>-3.9624585991852737</v>
      </c>
      <c r="M162">
        <f t="shared" si="14"/>
        <v>-5.9624585991852737</v>
      </c>
    </row>
    <row r="163" spans="1:13" x14ac:dyDescent="0.25">
      <c r="A163" t="s">
        <v>6</v>
      </c>
      <c r="B163" t="s">
        <v>13</v>
      </c>
      <c r="C163">
        <v>-2</v>
      </c>
      <c r="D163">
        <v>-1342740.85407721</v>
      </c>
      <c r="E163">
        <v>59029.989573293897</v>
      </c>
      <c r="F163">
        <v>0.84519953783055002</v>
      </c>
      <c r="G163">
        <v>4.2919120682148697E-2</v>
      </c>
      <c r="H163" t="str">
        <f t="shared" si="10"/>
        <v>MXN=Xlog-return volatility-2</v>
      </c>
      <c r="I163">
        <f t="shared" si="11"/>
        <v>1342740.85407721</v>
      </c>
      <c r="J163">
        <f>COUNTIFS($H$2:$H163,$H163)</f>
        <v>2</v>
      </c>
      <c r="K163">
        <f t="shared" si="12"/>
        <v>-5.8720077970886217</v>
      </c>
      <c r="L163">
        <f t="shared" si="13"/>
        <v>-2.8720077970886217</v>
      </c>
      <c r="M163">
        <f t="shared" si="14"/>
        <v>-4.3720077970886217</v>
      </c>
    </row>
    <row r="164" spans="1:13" x14ac:dyDescent="0.25">
      <c r="A164" t="s">
        <v>6</v>
      </c>
      <c r="B164" t="s">
        <v>13</v>
      </c>
      <c r="C164">
        <v>-2</v>
      </c>
      <c r="D164">
        <v>3775.3603310286298</v>
      </c>
      <c r="E164">
        <v>269.15530546375197</v>
      </c>
      <c r="F164">
        <v>0.84519953783055002</v>
      </c>
      <c r="G164">
        <v>4.2919120682148697E-2</v>
      </c>
      <c r="H164" t="str">
        <f t="shared" si="10"/>
        <v>MXN=Xlog-return volatility-2</v>
      </c>
      <c r="I164">
        <f t="shared" si="11"/>
        <v>3775.3603310286298</v>
      </c>
      <c r="J164">
        <f>COUNTIFS($H$2:$H164,$H164)</f>
        <v>3</v>
      </c>
      <c r="K164">
        <f t="shared" si="12"/>
        <v>-4.4230415917674435</v>
      </c>
      <c r="L164">
        <f t="shared" si="13"/>
        <v>-2.4230415917674439</v>
      </c>
      <c r="M164">
        <f t="shared" si="14"/>
        <v>-3.4230415917674435</v>
      </c>
    </row>
    <row r="165" spans="1:13" x14ac:dyDescent="0.25">
      <c r="A165" t="s">
        <v>6</v>
      </c>
      <c r="B165" t="s">
        <v>13</v>
      </c>
      <c r="C165">
        <v>-2</v>
      </c>
      <c r="D165">
        <v>4.4133792499752298</v>
      </c>
      <c r="E165">
        <v>0.45874421929213699</v>
      </c>
      <c r="F165">
        <v>0.84519953783055002</v>
      </c>
      <c r="G165">
        <v>4.2919120682148697E-2</v>
      </c>
      <c r="H165" t="str">
        <f t="shared" si="10"/>
        <v>MXN=Xlog-return volatility-2</v>
      </c>
      <c r="I165">
        <f t="shared" si="11"/>
        <v>4.4133792499752298</v>
      </c>
      <c r="J165">
        <f>COUNTIFS($H$2:$H165,$H165)</f>
        <v>4</v>
      </c>
      <c r="K165">
        <f t="shared" si="12"/>
        <v>-3.3552287512080201</v>
      </c>
      <c r="L165">
        <f t="shared" si="13"/>
        <v>-2.3552287512080201</v>
      </c>
      <c r="M165">
        <f t="shared" si="14"/>
        <v>-2.8552287512080201</v>
      </c>
    </row>
    <row r="166" spans="1:13" x14ac:dyDescent="0.25">
      <c r="A166" t="s">
        <v>6</v>
      </c>
      <c r="B166" t="s">
        <v>13</v>
      </c>
      <c r="C166">
        <v>-2</v>
      </c>
      <c r="D166">
        <v>0.63662314672700004</v>
      </c>
      <c r="E166">
        <v>2.24543072811491E-4</v>
      </c>
      <c r="F166">
        <v>0.84519953783055002</v>
      </c>
      <c r="G166">
        <v>4.2919120682148697E-2</v>
      </c>
      <c r="H166" t="str">
        <f t="shared" si="10"/>
        <v>MXN=Xlog-return volatility-2</v>
      </c>
      <c r="I166">
        <f t="shared" si="11"/>
        <v>0.63662314672700004</v>
      </c>
      <c r="J166">
        <f>COUNTIFS($H$2:$H166,$H166)</f>
        <v>5</v>
      </c>
      <c r="K166">
        <f t="shared" si="12"/>
        <v>-0.19611757508815317</v>
      </c>
      <c r="L166">
        <f t="shared" si="13"/>
        <v>-0.19611757508815317</v>
      </c>
      <c r="M166">
        <f t="shared" si="14"/>
        <v>-0.19611757508815317</v>
      </c>
    </row>
    <row r="167" spans="1:13" x14ac:dyDescent="0.25">
      <c r="A167" t="s">
        <v>6</v>
      </c>
      <c r="B167" t="s">
        <v>13</v>
      </c>
      <c r="C167">
        <v>-1</v>
      </c>
      <c r="D167">
        <v>184662998.23885599</v>
      </c>
      <c r="E167">
        <v>5229965.8812222304</v>
      </c>
      <c r="F167">
        <v>0.888225974649827</v>
      </c>
      <c r="G167">
        <v>4.7264902710984803E-2</v>
      </c>
      <c r="H167" t="str">
        <f t="shared" si="10"/>
        <v>MXN=Xlog-return volatility-1</v>
      </c>
      <c r="I167">
        <f t="shared" si="11"/>
        <v>184662998.23885599</v>
      </c>
      <c r="J167">
        <f>COUNTIFS($H$2:$H167,$H167)</f>
        <v>1</v>
      </c>
      <c r="K167">
        <f t="shared" si="12"/>
        <v>-7.7336201173943735</v>
      </c>
      <c r="L167">
        <f t="shared" si="13"/>
        <v>-3.7336201173943735</v>
      </c>
      <c r="M167">
        <f t="shared" si="14"/>
        <v>-5.7336201173943735</v>
      </c>
    </row>
    <row r="168" spans="1:13" x14ac:dyDescent="0.25">
      <c r="A168" t="s">
        <v>6</v>
      </c>
      <c r="B168" t="s">
        <v>13</v>
      </c>
      <c r="C168">
        <v>-1</v>
      </c>
      <c r="D168">
        <v>-2429800.6955153001</v>
      </c>
      <c r="E168">
        <v>71458.355605261706</v>
      </c>
      <c r="F168">
        <v>0.888225974649827</v>
      </c>
      <c r="G168">
        <v>4.7264902710984803E-2</v>
      </c>
      <c r="H168" t="str">
        <f t="shared" si="10"/>
        <v>MXN=Xlog-return volatility-1</v>
      </c>
      <c r="I168">
        <f t="shared" si="11"/>
        <v>2429800.6955153001</v>
      </c>
      <c r="J168">
        <f>COUNTIFS($H$2:$H168,$H168)</f>
        <v>2</v>
      </c>
      <c r="K168">
        <f t="shared" si="12"/>
        <v>-5.6144293479604288</v>
      </c>
      <c r="L168">
        <f t="shared" si="13"/>
        <v>-2.6144293479604288</v>
      </c>
      <c r="M168">
        <f t="shared" si="14"/>
        <v>-4.1144293479604288</v>
      </c>
    </row>
    <row r="169" spans="1:13" x14ac:dyDescent="0.25">
      <c r="A169" t="s">
        <v>6</v>
      </c>
      <c r="B169" t="s">
        <v>13</v>
      </c>
      <c r="C169">
        <v>-1</v>
      </c>
      <c r="D169">
        <v>8355.4217825078194</v>
      </c>
      <c r="E169">
        <v>325.82413905038402</v>
      </c>
      <c r="F169">
        <v>0.888225974649827</v>
      </c>
      <c r="G169">
        <v>4.7264902710984803E-2</v>
      </c>
      <c r="H169" t="str">
        <f t="shared" si="10"/>
        <v>MXN=Xlog-return volatility-1</v>
      </c>
      <c r="I169">
        <f t="shared" si="11"/>
        <v>8355.4217825078194</v>
      </c>
      <c r="J169">
        <f>COUNTIFS($H$2:$H169,$H169)</f>
        <v>3</v>
      </c>
      <c r="K169">
        <f t="shared" si="12"/>
        <v>-4.0780316219893553</v>
      </c>
      <c r="L169">
        <f t="shared" si="13"/>
        <v>-2.0780316219893553</v>
      </c>
      <c r="M169">
        <f t="shared" si="14"/>
        <v>-3.0780316219893553</v>
      </c>
    </row>
    <row r="170" spans="1:13" x14ac:dyDescent="0.25">
      <c r="A170" t="s">
        <v>6</v>
      </c>
      <c r="B170" t="s">
        <v>13</v>
      </c>
      <c r="C170">
        <v>-1</v>
      </c>
      <c r="D170">
        <v>0.37313168980999101</v>
      </c>
      <c r="E170">
        <v>0.55532971953744603</v>
      </c>
      <c r="F170">
        <v>0.888225974649827</v>
      </c>
      <c r="G170">
        <v>4.7264902710984803E-2</v>
      </c>
      <c r="H170" t="str">
        <f t="shared" si="10"/>
        <v>MXN=Xlog-return volatility-1</v>
      </c>
      <c r="I170">
        <f t="shared" si="11"/>
        <v>0.37313168980999101</v>
      </c>
      <c r="J170">
        <f>COUNTIFS($H$2:$H170,$H170)</f>
        <v>4</v>
      </c>
      <c r="K170">
        <f t="shared" si="12"/>
        <v>-4.428137865070223</v>
      </c>
      <c r="L170">
        <f t="shared" si="13"/>
        <v>-3.428137865070223</v>
      </c>
      <c r="M170">
        <f t="shared" si="14"/>
        <v>-3.928137865070223</v>
      </c>
    </row>
    <row r="171" spans="1:13" x14ac:dyDescent="0.25">
      <c r="A171" t="s">
        <v>6</v>
      </c>
      <c r="B171" t="s">
        <v>13</v>
      </c>
      <c r="C171">
        <v>-1</v>
      </c>
      <c r="D171">
        <v>0.662148249644261</v>
      </c>
      <c r="E171">
        <v>2.7181910180992E-4</v>
      </c>
      <c r="F171">
        <v>0.888225974649827</v>
      </c>
      <c r="G171">
        <v>4.7264902710984803E-2</v>
      </c>
      <c r="H171" t="str">
        <f t="shared" si="10"/>
        <v>MXN=Xlog-return volatility-1</v>
      </c>
      <c r="I171">
        <f t="shared" si="11"/>
        <v>0.662148249644261</v>
      </c>
      <c r="J171">
        <f>COUNTIFS($H$2:$H171,$H171)</f>
        <v>5</v>
      </c>
      <c r="K171">
        <f t="shared" si="12"/>
        <v>-0.17904476464733982</v>
      </c>
      <c r="L171">
        <f t="shared" si="13"/>
        <v>-0.17904476464733982</v>
      </c>
      <c r="M171">
        <f t="shared" si="14"/>
        <v>-0.17904476464733982</v>
      </c>
    </row>
    <row r="172" spans="1:13" x14ac:dyDescent="0.25">
      <c r="A172" t="s">
        <v>6</v>
      </c>
      <c r="B172" t="s">
        <v>13</v>
      </c>
      <c r="C172">
        <v>1</v>
      </c>
      <c r="D172">
        <v>306283085.05558699</v>
      </c>
      <c r="E172">
        <v>6961059.6441872502</v>
      </c>
      <c r="F172">
        <v>0.90573318113190304</v>
      </c>
      <c r="G172">
        <v>4.9670704983019898E-2</v>
      </c>
      <c r="H172" t="str">
        <f t="shared" si="10"/>
        <v>MXN=Xlog-return volatility1</v>
      </c>
      <c r="I172">
        <f t="shared" si="11"/>
        <v>306283085.05558699</v>
      </c>
      <c r="J172">
        <f>COUNTIFS($H$2:$H172,$H172)</f>
        <v>1</v>
      </c>
      <c r="K172">
        <f t="shared" si="12"/>
        <v>-7.5138769870976567</v>
      </c>
      <c r="L172">
        <f t="shared" si="13"/>
        <v>-3.5138769870976567</v>
      </c>
      <c r="M172">
        <f t="shared" si="14"/>
        <v>-5.5138769870976567</v>
      </c>
    </row>
    <row r="173" spans="1:13" x14ac:dyDescent="0.25">
      <c r="A173" t="s">
        <v>6</v>
      </c>
      <c r="B173" t="s">
        <v>13</v>
      </c>
      <c r="C173">
        <v>1</v>
      </c>
      <c r="D173">
        <v>-4342387.7770015597</v>
      </c>
      <c r="E173">
        <v>95110.7304982114</v>
      </c>
      <c r="F173">
        <v>0.90573318113190304</v>
      </c>
      <c r="G173">
        <v>4.9670704983019898E-2</v>
      </c>
      <c r="H173" t="str">
        <f t="shared" si="10"/>
        <v>MXN=Xlog-return volatility1</v>
      </c>
      <c r="I173">
        <f t="shared" si="11"/>
        <v>4342387.7770015597</v>
      </c>
      <c r="J173">
        <f>COUNTIFS($H$2:$H173,$H173)</f>
        <v>2</v>
      </c>
      <c r="K173">
        <f t="shared" si="12"/>
        <v>-5.3622713964752773</v>
      </c>
      <c r="L173">
        <f t="shared" si="13"/>
        <v>-2.3622713964752773</v>
      </c>
      <c r="M173">
        <f t="shared" si="14"/>
        <v>-3.8622713964752773</v>
      </c>
    </row>
    <row r="174" spans="1:13" x14ac:dyDescent="0.25">
      <c r="A174" t="s">
        <v>6</v>
      </c>
      <c r="B174" t="s">
        <v>13</v>
      </c>
      <c r="C174">
        <v>1</v>
      </c>
      <c r="D174">
        <v>17794.953107314101</v>
      </c>
      <c r="E174">
        <v>433.67037509537897</v>
      </c>
      <c r="F174">
        <v>0.90573318113190304</v>
      </c>
      <c r="G174">
        <v>4.9670704983019898E-2</v>
      </c>
      <c r="H174" t="str">
        <f t="shared" si="10"/>
        <v>MXN=Xlog-return volatility1</v>
      </c>
      <c r="I174">
        <f t="shared" si="11"/>
        <v>17794.953107314101</v>
      </c>
      <c r="J174">
        <f>COUNTIFS($H$2:$H174,$H174)</f>
        <v>3</v>
      </c>
      <c r="K174">
        <f t="shared" si="12"/>
        <v>-3.7497031520974247</v>
      </c>
      <c r="L174">
        <f t="shared" si="13"/>
        <v>-1.7497031520974247</v>
      </c>
      <c r="M174">
        <f t="shared" si="14"/>
        <v>-2.7497031520974247</v>
      </c>
    </row>
    <row r="175" spans="1:13" x14ac:dyDescent="0.25">
      <c r="A175" t="s">
        <v>6</v>
      </c>
      <c r="B175" t="s">
        <v>13</v>
      </c>
      <c r="C175">
        <v>1</v>
      </c>
      <c r="D175">
        <v>-13.0082157613842</v>
      </c>
      <c r="E175">
        <v>0.73914120812324202</v>
      </c>
      <c r="F175">
        <v>0.90573318113190304</v>
      </c>
      <c r="G175">
        <v>4.9670704983019898E-2</v>
      </c>
      <c r="H175" t="str">
        <f t="shared" si="10"/>
        <v>MXN=Xlog-return volatility1</v>
      </c>
      <c r="I175">
        <f t="shared" si="11"/>
        <v>13.0082157613842</v>
      </c>
      <c r="J175">
        <f>COUNTIFS($H$2:$H175,$H175)</f>
        <v>4</v>
      </c>
      <c r="K175">
        <f t="shared" si="12"/>
        <v>-2.8857822682443608</v>
      </c>
      <c r="L175">
        <f t="shared" si="13"/>
        <v>-1.8857822682443606</v>
      </c>
      <c r="M175">
        <f t="shared" si="14"/>
        <v>-2.3857822682443608</v>
      </c>
    </row>
    <row r="176" spans="1:13" x14ac:dyDescent="0.25">
      <c r="A176" t="s">
        <v>6</v>
      </c>
      <c r="B176" t="s">
        <v>13</v>
      </c>
      <c r="C176">
        <v>1</v>
      </c>
      <c r="D176">
        <v>0.75898303140606305</v>
      </c>
      <c r="E176">
        <v>3.6178992809912398E-4</v>
      </c>
      <c r="F176">
        <v>0.90573318113190304</v>
      </c>
      <c r="G176">
        <v>4.9670704983019898E-2</v>
      </c>
      <c r="H176" t="str">
        <f t="shared" si="10"/>
        <v>MXN=Xlog-return volatility1</v>
      </c>
      <c r="I176">
        <f t="shared" si="11"/>
        <v>0.75898303140606305</v>
      </c>
      <c r="J176">
        <f>COUNTIFS($H$2:$H176,$H176)</f>
        <v>5</v>
      </c>
      <c r="K176">
        <f t="shared" si="12"/>
        <v>-0.11976793352361105</v>
      </c>
      <c r="L176">
        <f t="shared" si="13"/>
        <v>-0.11976793352361105</v>
      </c>
      <c r="M176">
        <f t="shared" si="14"/>
        <v>-0.11976793352361105</v>
      </c>
    </row>
    <row r="177" spans="1:13" x14ac:dyDescent="0.25">
      <c r="A177" t="s">
        <v>6</v>
      </c>
      <c r="B177" t="s">
        <v>13</v>
      </c>
      <c r="C177">
        <v>2</v>
      </c>
      <c r="D177">
        <v>269870203.18425202</v>
      </c>
      <c r="E177">
        <v>7703673.1503069103</v>
      </c>
      <c r="F177">
        <v>0.861293273259362</v>
      </c>
      <c r="G177">
        <v>5.0661691521661098E-2</v>
      </c>
      <c r="H177" t="str">
        <f t="shared" si="10"/>
        <v>MXN=Xlog-return volatility2</v>
      </c>
      <c r="I177">
        <f t="shared" si="11"/>
        <v>269870203.18425202</v>
      </c>
      <c r="J177">
        <f>COUNTIFS($H$2:$H177,$H177)</f>
        <v>1</v>
      </c>
      <c r="K177">
        <f t="shared" si="12"/>
        <v>-7.5688450639689648</v>
      </c>
      <c r="L177">
        <f t="shared" si="13"/>
        <v>-3.5688450639689648</v>
      </c>
      <c r="M177">
        <f t="shared" si="14"/>
        <v>-5.5688450639689648</v>
      </c>
    </row>
    <row r="178" spans="1:13" x14ac:dyDescent="0.25">
      <c r="A178" t="s">
        <v>6</v>
      </c>
      <c r="B178" t="s">
        <v>13</v>
      </c>
      <c r="C178">
        <v>2</v>
      </c>
      <c r="D178">
        <v>-3911220.5955761299</v>
      </c>
      <c r="E178">
        <v>105257.247933076</v>
      </c>
      <c r="F178">
        <v>0.861293273259362</v>
      </c>
      <c r="G178">
        <v>5.0661691521661098E-2</v>
      </c>
      <c r="H178" t="str">
        <f t="shared" si="10"/>
        <v>MXN=Xlog-return volatility2</v>
      </c>
      <c r="I178">
        <f t="shared" si="11"/>
        <v>3911220.5955761299</v>
      </c>
      <c r="J178">
        <f>COUNTIFS($H$2:$H178,$H178)</f>
        <v>2</v>
      </c>
      <c r="K178">
        <f t="shared" si="12"/>
        <v>-5.4076876888446721</v>
      </c>
      <c r="L178">
        <f t="shared" si="13"/>
        <v>-2.4076876888446721</v>
      </c>
      <c r="M178">
        <f t="shared" si="14"/>
        <v>-3.9076876888446721</v>
      </c>
    </row>
    <row r="179" spans="1:13" x14ac:dyDescent="0.25">
      <c r="A179" t="s">
        <v>6</v>
      </c>
      <c r="B179" t="s">
        <v>13</v>
      </c>
      <c r="C179">
        <v>2</v>
      </c>
      <c r="D179">
        <v>16733.720848233501</v>
      </c>
      <c r="E179">
        <v>479.934808128751</v>
      </c>
      <c r="F179">
        <v>0.861293273259362</v>
      </c>
      <c r="G179">
        <v>5.0661691521661098E-2</v>
      </c>
      <c r="H179" t="str">
        <f t="shared" si="10"/>
        <v>MXN=Xlog-return volatility2</v>
      </c>
      <c r="I179">
        <f t="shared" si="11"/>
        <v>16733.720848233501</v>
      </c>
      <c r="J179">
        <f>COUNTIFS($H$2:$H179,$H179)</f>
        <v>3</v>
      </c>
      <c r="K179">
        <f t="shared" si="12"/>
        <v>-3.7764074801861502</v>
      </c>
      <c r="L179">
        <f t="shared" si="13"/>
        <v>-1.7764074801861502</v>
      </c>
      <c r="M179">
        <f t="shared" si="14"/>
        <v>-2.7764074801861502</v>
      </c>
    </row>
    <row r="180" spans="1:13" x14ac:dyDescent="0.25">
      <c r="A180" t="s">
        <v>6</v>
      </c>
      <c r="B180" t="s">
        <v>13</v>
      </c>
      <c r="C180">
        <v>2</v>
      </c>
      <c r="D180">
        <v>-14.7737143417525</v>
      </c>
      <c r="E180">
        <v>0.81799360591016101</v>
      </c>
      <c r="F180">
        <v>0.861293273259362</v>
      </c>
      <c r="G180">
        <v>5.0661691521661098E-2</v>
      </c>
      <c r="H180" t="str">
        <f t="shared" si="10"/>
        <v>MXN=Xlog-return volatility2</v>
      </c>
      <c r="I180">
        <f t="shared" si="11"/>
        <v>14.7737143417525</v>
      </c>
      <c r="J180">
        <f>COUNTIFS($H$2:$H180,$H180)</f>
        <v>4</v>
      </c>
      <c r="K180">
        <f t="shared" si="12"/>
        <v>-2.8305103025669593</v>
      </c>
      <c r="L180">
        <f t="shared" si="13"/>
        <v>-1.8305103025669596</v>
      </c>
      <c r="M180">
        <f t="shared" si="14"/>
        <v>-2.3305103025669593</v>
      </c>
    </row>
    <row r="181" spans="1:13" x14ac:dyDescent="0.25">
      <c r="A181" t="s">
        <v>6</v>
      </c>
      <c r="B181" t="s">
        <v>13</v>
      </c>
      <c r="C181">
        <v>2</v>
      </c>
      <c r="D181">
        <v>0.79319543175113805</v>
      </c>
      <c r="E181">
        <v>4.0038607591532901E-4</v>
      </c>
      <c r="F181">
        <v>0.861293273259362</v>
      </c>
      <c r="G181">
        <v>5.0661691521661098E-2</v>
      </c>
      <c r="H181" t="str">
        <f t="shared" si="10"/>
        <v>MXN=Xlog-return volatility2</v>
      </c>
      <c r="I181">
        <f t="shared" si="11"/>
        <v>0.79319543175113805</v>
      </c>
      <c r="J181">
        <f>COUNTIFS($H$2:$H181,$H181)</f>
        <v>5</v>
      </c>
      <c r="K181">
        <f t="shared" si="12"/>
        <v>-0.10061979569087239</v>
      </c>
      <c r="L181">
        <f t="shared" si="13"/>
        <v>-0.10061979569087239</v>
      </c>
      <c r="M181">
        <f t="shared" si="14"/>
        <v>-0.10061979569087239</v>
      </c>
    </row>
    <row r="182" spans="1:13" x14ac:dyDescent="0.25">
      <c r="A182" t="s">
        <v>7</v>
      </c>
      <c r="B182" t="s">
        <v>12</v>
      </c>
      <c r="C182">
        <v>-2</v>
      </c>
      <c r="D182">
        <v>-132250601.918769</v>
      </c>
      <c r="E182">
        <v>9902052.9719819091</v>
      </c>
      <c r="F182">
        <v>0.93112862281769604</v>
      </c>
      <c r="G182">
        <v>3.3291142213940403E-2</v>
      </c>
      <c r="H182" t="str">
        <f t="shared" si="10"/>
        <v>EURCOP=Xabsolute log-return-2</v>
      </c>
      <c r="I182">
        <f t="shared" si="11"/>
        <v>132250601.918769</v>
      </c>
      <c r="J182">
        <f>COUNTIFS($H$2:$H182,$H182)</f>
        <v>1</v>
      </c>
      <c r="K182">
        <f t="shared" si="12"/>
        <v>-7.8786023426621146</v>
      </c>
      <c r="L182">
        <f t="shared" si="13"/>
        <v>-3.8786023426621146</v>
      </c>
      <c r="M182">
        <f t="shared" si="14"/>
        <v>-5.8786023426621146</v>
      </c>
    </row>
    <row r="183" spans="1:13" x14ac:dyDescent="0.25">
      <c r="A183" t="s">
        <v>7</v>
      </c>
      <c r="B183" t="s">
        <v>12</v>
      </c>
      <c r="C183">
        <v>-2</v>
      </c>
      <c r="D183">
        <v>1939665.8449778699</v>
      </c>
      <c r="E183">
        <v>113773.581827899</v>
      </c>
      <c r="F183">
        <v>0.93112862281769604</v>
      </c>
      <c r="G183">
        <v>3.3291142213940403E-2</v>
      </c>
      <c r="H183" t="str">
        <f t="shared" si="10"/>
        <v>EURCOP=Xabsolute log-return-2</v>
      </c>
      <c r="I183">
        <f t="shared" si="11"/>
        <v>1939665.8449778699</v>
      </c>
      <c r="J183">
        <f>COUNTIFS($H$2:$H183,$H183)</f>
        <v>2</v>
      </c>
      <c r="K183">
        <f t="shared" si="12"/>
        <v>-5.7122730815037315</v>
      </c>
      <c r="L183">
        <f t="shared" si="13"/>
        <v>-2.7122730815037315</v>
      </c>
      <c r="M183">
        <f t="shared" si="14"/>
        <v>-4.2122730815037315</v>
      </c>
    </row>
    <row r="184" spans="1:13" x14ac:dyDescent="0.25">
      <c r="A184" t="s">
        <v>7</v>
      </c>
      <c r="B184" t="s">
        <v>12</v>
      </c>
      <c r="C184">
        <v>-2</v>
      </c>
      <c r="D184">
        <v>-8580.8927774030708</v>
      </c>
      <c r="E184">
        <v>440.14704985709301</v>
      </c>
      <c r="F184">
        <v>0.93112862281769604</v>
      </c>
      <c r="G184">
        <v>3.3291142213940403E-2</v>
      </c>
      <c r="H184" t="str">
        <f t="shared" si="10"/>
        <v>EURCOP=Xabsolute log-return-2</v>
      </c>
      <c r="I184">
        <f t="shared" si="11"/>
        <v>8580.8927774030708</v>
      </c>
      <c r="J184">
        <f>COUNTIFS($H$2:$H184,$H184)</f>
        <v>3</v>
      </c>
      <c r="K184">
        <f t="shared" si="12"/>
        <v>-4.0664675247236826</v>
      </c>
      <c r="L184">
        <f t="shared" si="13"/>
        <v>-2.0664675247236821</v>
      </c>
      <c r="M184">
        <f t="shared" si="14"/>
        <v>-3.0664675247236826</v>
      </c>
    </row>
    <row r="185" spans="1:13" x14ac:dyDescent="0.25">
      <c r="A185" t="s">
        <v>7</v>
      </c>
      <c r="B185" t="s">
        <v>12</v>
      </c>
      <c r="C185">
        <v>-2</v>
      </c>
      <c r="D185">
        <v>8.5851892523046693</v>
      </c>
      <c r="E185">
        <v>0.64925236800716202</v>
      </c>
      <c r="F185">
        <v>0.93112862281769604</v>
      </c>
      <c r="G185">
        <v>3.3291142213940403E-2</v>
      </c>
      <c r="H185" t="str">
        <f t="shared" si="10"/>
        <v>EURCOP=Xabsolute log-return-2</v>
      </c>
      <c r="I185">
        <f t="shared" si="11"/>
        <v>8.5851892523046693</v>
      </c>
      <c r="J185">
        <f>COUNTIFS($H$2:$H185,$H185)</f>
        <v>4</v>
      </c>
      <c r="K185">
        <f t="shared" si="12"/>
        <v>-3.0662501267901137</v>
      </c>
      <c r="L185">
        <f t="shared" si="13"/>
        <v>-2.0662501267901137</v>
      </c>
      <c r="M185">
        <f t="shared" si="14"/>
        <v>-2.5662501267901137</v>
      </c>
    </row>
    <row r="186" spans="1:13" x14ac:dyDescent="0.25">
      <c r="A186" t="s">
        <v>7</v>
      </c>
      <c r="B186" t="s">
        <v>12</v>
      </c>
      <c r="C186">
        <v>-2</v>
      </c>
      <c r="D186">
        <v>0.84878879229305104</v>
      </c>
      <c r="E186">
        <v>2.8953606554862898E-4</v>
      </c>
      <c r="F186">
        <v>0.93112862281769604</v>
      </c>
      <c r="G186">
        <v>3.3291142213940403E-2</v>
      </c>
      <c r="H186" t="str">
        <f t="shared" si="10"/>
        <v>EURCOP=Xabsolute log-return-2</v>
      </c>
      <c r="I186">
        <f t="shared" si="11"/>
        <v>0.84878879229305104</v>
      </c>
      <c r="J186">
        <f>COUNTIFS($H$2:$H186,$H186)</f>
        <v>5</v>
      </c>
      <c r="K186">
        <f t="shared" si="12"/>
        <v>-7.120036364655824E-2</v>
      </c>
      <c r="L186">
        <f t="shared" si="13"/>
        <v>-7.120036364655824E-2</v>
      </c>
      <c r="M186">
        <f t="shared" si="14"/>
        <v>-7.120036364655824E-2</v>
      </c>
    </row>
    <row r="187" spans="1:13" x14ac:dyDescent="0.25">
      <c r="A187" t="s">
        <v>7</v>
      </c>
      <c r="B187" t="s">
        <v>12</v>
      </c>
      <c r="C187">
        <v>-1</v>
      </c>
      <c r="D187">
        <v>-110876446.21349999</v>
      </c>
      <c r="E187">
        <v>9101834.6751998495</v>
      </c>
      <c r="F187">
        <v>0.91768095434299801</v>
      </c>
      <c r="G187">
        <v>3.15261426406718E-2</v>
      </c>
      <c r="H187" t="str">
        <f t="shared" si="10"/>
        <v>EURCOP=Xabsolute log-return-1</v>
      </c>
      <c r="I187">
        <f t="shared" si="11"/>
        <v>110876446.21349999</v>
      </c>
      <c r="J187">
        <f>COUNTIFS($H$2:$H187,$H187)</f>
        <v>1</v>
      </c>
      <c r="K187">
        <f t="shared" si="12"/>
        <v>-7.9551607024166184</v>
      </c>
      <c r="L187">
        <f t="shared" si="13"/>
        <v>-3.9551607024166184</v>
      </c>
      <c r="M187">
        <f t="shared" si="14"/>
        <v>-5.9551607024166184</v>
      </c>
    </row>
    <row r="188" spans="1:13" x14ac:dyDescent="0.25">
      <c r="A188" t="s">
        <v>7</v>
      </c>
      <c r="B188" t="s">
        <v>12</v>
      </c>
      <c r="C188">
        <v>-1</v>
      </c>
      <c r="D188">
        <v>1635233.1291954401</v>
      </c>
      <c r="E188">
        <v>104579.154962407</v>
      </c>
      <c r="F188">
        <v>0.91768095434299801</v>
      </c>
      <c r="G188">
        <v>3.15261426406718E-2</v>
      </c>
      <c r="H188" t="str">
        <f t="shared" si="10"/>
        <v>EURCOP=Xabsolute log-return-1</v>
      </c>
      <c r="I188">
        <f t="shared" si="11"/>
        <v>1635233.1291954401</v>
      </c>
      <c r="J188">
        <f>COUNTIFS($H$2:$H188,$H188)</f>
        <v>2</v>
      </c>
      <c r="K188">
        <f t="shared" si="12"/>
        <v>-5.7864203228167712</v>
      </c>
      <c r="L188">
        <f t="shared" si="13"/>
        <v>-2.7864203228167712</v>
      </c>
      <c r="M188">
        <f t="shared" si="14"/>
        <v>-4.2864203228167712</v>
      </c>
    </row>
    <row r="189" spans="1:13" x14ac:dyDescent="0.25">
      <c r="A189" t="s">
        <v>7</v>
      </c>
      <c r="B189" t="s">
        <v>12</v>
      </c>
      <c r="C189">
        <v>-1</v>
      </c>
      <c r="D189">
        <v>-7090.7905421837404</v>
      </c>
      <c r="E189">
        <v>404.57728229809402</v>
      </c>
      <c r="F189">
        <v>0.91768095434299801</v>
      </c>
      <c r="G189">
        <v>3.15261426406718E-2</v>
      </c>
      <c r="H189" t="str">
        <f t="shared" si="10"/>
        <v>EURCOP=Xabsolute log-return-1</v>
      </c>
      <c r="I189">
        <f t="shared" si="11"/>
        <v>7090.7905421837404</v>
      </c>
      <c r="J189">
        <f>COUNTIFS($H$2:$H189,$H189)</f>
        <v>3</v>
      </c>
      <c r="K189">
        <f t="shared" si="12"/>
        <v>-4.1493053432416414</v>
      </c>
      <c r="L189">
        <f t="shared" si="13"/>
        <v>-2.1493053432416418</v>
      </c>
      <c r="M189">
        <f t="shared" si="14"/>
        <v>-3.1493053432416414</v>
      </c>
    </row>
    <row r="190" spans="1:13" x14ac:dyDescent="0.25">
      <c r="A190" t="s">
        <v>7</v>
      </c>
      <c r="B190" t="s">
        <v>12</v>
      </c>
      <c r="C190">
        <v>-1</v>
      </c>
      <c r="D190">
        <v>6.4460899000863501</v>
      </c>
      <c r="E190">
        <v>0.596784094450308</v>
      </c>
      <c r="F190">
        <v>0.91768095434299801</v>
      </c>
      <c r="G190">
        <v>3.15261426406718E-2</v>
      </c>
      <c r="H190" t="str">
        <f t="shared" si="10"/>
        <v>EURCOP=Xabsolute log-return-1</v>
      </c>
      <c r="I190">
        <f t="shared" si="11"/>
        <v>6.4460899000863501</v>
      </c>
      <c r="J190">
        <f>COUNTIFS($H$2:$H190,$H190)</f>
        <v>4</v>
      </c>
      <c r="K190">
        <f t="shared" si="12"/>
        <v>-3.1907036419141024</v>
      </c>
      <c r="L190">
        <f t="shared" si="13"/>
        <v>-2.1907036419141024</v>
      </c>
      <c r="M190">
        <f t="shared" si="14"/>
        <v>-2.6907036419141024</v>
      </c>
    </row>
    <row r="191" spans="1:13" x14ac:dyDescent="0.25">
      <c r="A191" t="s">
        <v>7</v>
      </c>
      <c r="B191" t="s">
        <v>12</v>
      </c>
      <c r="C191">
        <v>-1</v>
      </c>
      <c r="D191">
        <v>0.84864445835509705</v>
      </c>
      <c r="E191">
        <v>2.6613767958908298E-4</v>
      </c>
      <c r="F191">
        <v>0.91768095434299801</v>
      </c>
      <c r="G191">
        <v>3.15261426406718E-2</v>
      </c>
      <c r="H191" t="str">
        <f t="shared" si="10"/>
        <v>EURCOP=Xabsolute log-return-1</v>
      </c>
      <c r="I191">
        <f t="shared" si="11"/>
        <v>0.84864445835509705</v>
      </c>
      <c r="J191">
        <f>COUNTIFS($H$2:$H191,$H191)</f>
        <v>5</v>
      </c>
      <c r="K191">
        <f t="shared" si="12"/>
        <v>-7.1274220374570291E-2</v>
      </c>
      <c r="L191">
        <f t="shared" si="13"/>
        <v>-7.1274220374570291E-2</v>
      </c>
      <c r="M191">
        <f t="shared" si="14"/>
        <v>-7.1274220374570291E-2</v>
      </c>
    </row>
    <row r="192" spans="1:13" x14ac:dyDescent="0.25">
      <c r="A192" t="s">
        <v>7</v>
      </c>
      <c r="B192" t="s">
        <v>12</v>
      </c>
      <c r="C192">
        <v>1</v>
      </c>
      <c r="D192">
        <v>37657352.011431299</v>
      </c>
      <c r="E192">
        <v>7690922.1756343404</v>
      </c>
      <c r="F192">
        <v>0.87534389544103997</v>
      </c>
      <c r="G192">
        <v>2.8037795678953301E-2</v>
      </c>
      <c r="H192" t="str">
        <f t="shared" si="10"/>
        <v>EURCOP=Xabsolute log-return1</v>
      </c>
      <c r="I192">
        <f t="shared" si="11"/>
        <v>37657352.011431299</v>
      </c>
      <c r="J192">
        <f>COUNTIFS($H$2:$H192,$H192)</f>
        <v>1</v>
      </c>
      <c r="K192">
        <f t="shared" si="12"/>
        <v>-8.4241502219522708</v>
      </c>
      <c r="L192">
        <f t="shared" si="13"/>
        <v>-4.4241502219522708</v>
      </c>
      <c r="M192">
        <f t="shared" si="14"/>
        <v>-6.4241502219522708</v>
      </c>
    </row>
    <row r="193" spans="1:13" x14ac:dyDescent="0.25">
      <c r="A193" t="s">
        <v>7</v>
      </c>
      <c r="B193" t="s">
        <v>12</v>
      </c>
      <c r="C193">
        <v>1</v>
      </c>
      <c r="D193">
        <v>-211986.96891203901</v>
      </c>
      <c r="E193">
        <v>88367.913801051196</v>
      </c>
      <c r="F193">
        <v>0.87534389544103997</v>
      </c>
      <c r="G193">
        <v>2.8037795678953301E-2</v>
      </c>
      <c r="H193" t="str">
        <f t="shared" si="10"/>
        <v>EURCOP=Xabsolute log-return1</v>
      </c>
      <c r="I193">
        <f t="shared" si="11"/>
        <v>211986.96891203901</v>
      </c>
      <c r="J193">
        <f>COUNTIFS($H$2:$H193,$H193)</f>
        <v>2</v>
      </c>
      <c r="K193">
        <f t="shared" si="12"/>
        <v>-6.6736908348426347</v>
      </c>
      <c r="L193">
        <f t="shared" si="13"/>
        <v>-3.6736908348426347</v>
      </c>
      <c r="M193">
        <f t="shared" si="14"/>
        <v>-5.1736908348426347</v>
      </c>
    </row>
    <row r="194" spans="1:13" x14ac:dyDescent="0.25">
      <c r="A194" t="s">
        <v>7</v>
      </c>
      <c r="B194" t="s">
        <v>12</v>
      </c>
      <c r="C194">
        <v>1</v>
      </c>
      <c r="D194">
        <v>245.72984012797701</v>
      </c>
      <c r="E194">
        <v>341.86210837937102</v>
      </c>
      <c r="F194">
        <v>0.87534389544103997</v>
      </c>
      <c r="G194">
        <v>2.8037795678953301E-2</v>
      </c>
      <c r="H194" t="str">
        <f t="shared" si="10"/>
        <v>EURCOP=Xabsolute log-return1</v>
      </c>
      <c r="I194">
        <f t="shared" si="11"/>
        <v>245.72984012797701</v>
      </c>
      <c r="J194">
        <f>COUNTIFS($H$2:$H194,$H194)</f>
        <v>3</v>
      </c>
      <c r="K194">
        <f t="shared" si="12"/>
        <v>-5.6095421018999465</v>
      </c>
      <c r="L194">
        <f t="shared" si="13"/>
        <v>-3.6095421018999465</v>
      </c>
      <c r="M194">
        <f t="shared" si="14"/>
        <v>-4.6095421018999465</v>
      </c>
    </row>
    <row r="195" spans="1:13" x14ac:dyDescent="0.25">
      <c r="A195" t="s">
        <v>7</v>
      </c>
      <c r="B195" t="s">
        <v>12</v>
      </c>
      <c r="C195">
        <v>1</v>
      </c>
      <c r="D195">
        <v>-2.56577455740209</v>
      </c>
      <c r="E195">
        <v>0.50427415898684702</v>
      </c>
      <c r="F195">
        <v>0.87534389544103997</v>
      </c>
      <c r="G195">
        <v>2.8037795678953301E-2</v>
      </c>
      <c r="H195" t="str">
        <f t="shared" ref="H195:H221" si="15">_xlfn.CONCAT(A195,B195,C195)</f>
        <v>EURCOP=Xabsolute log-return1</v>
      </c>
      <c r="I195">
        <f t="shared" ref="I195:I221" si="16">ABS(D195)</f>
        <v>2.56577455740209</v>
      </c>
      <c r="J195">
        <f>COUNTIFS($H$2:$H195,$H195)</f>
        <v>4</v>
      </c>
      <c r="K195">
        <f t="shared" ref="K195:K221" si="17">LOG10(I195)+(5-J195)*(-4)</f>
        <v>-3.5907815057075876</v>
      </c>
      <c r="L195">
        <f t="shared" ref="L195:L221" si="18">LOG10(I195)+(5-J195)*(-3)</f>
        <v>-2.5907815057075876</v>
      </c>
      <c r="M195">
        <f t="shared" ref="M195:M221" si="19">AVERAGE(K195,L195)</f>
        <v>-3.0907815057075876</v>
      </c>
    </row>
    <row r="196" spans="1:13" x14ac:dyDescent="0.25">
      <c r="A196" t="s">
        <v>7</v>
      </c>
      <c r="B196" t="s">
        <v>12</v>
      </c>
      <c r="C196">
        <v>1</v>
      </c>
      <c r="D196">
        <v>0.84625158028201897</v>
      </c>
      <c r="E196">
        <v>2.2488259287994599E-4</v>
      </c>
      <c r="F196">
        <v>0.87534389544103997</v>
      </c>
      <c r="G196">
        <v>2.8037795678953301E-2</v>
      </c>
      <c r="H196" t="str">
        <f t="shared" si="15"/>
        <v>EURCOP=Xabsolute log-return1</v>
      </c>
      <c r="I196">
        <f t="shared" si="16"/>
        <v>0.84625158028201897</v>
      </c>
      <c r="J196">
        <f>COUNTIFS($H$2:$H196,$H196)</f>
        <v>5</v>
      </c>
      <c r="K196">
        <f t="shared" si="17"/>
        <v>-7.2500507308725551E-2</v>
      </c>
      <c r="L196">
        <f t="shared" si="18"/>
        <v>-7.2500507308725551E-2</v>
      </c>
      <c r="M196">
        <f t="shared" si="19"/>
        <v>-7.2500507308725551E-2</v>
      </c>
    </row>
    <row r="197" spans="1:13" x14ac:dyDescent="0.25">
      <c r="A197" t="s">
        <v>7</v>
      </c>
      <c r="B197" t="s">
        <v>12</v>
      </c>
      <c r="C197">
        <v>2</v>
      </c>
      <c r="D197">
        <v>158484219.061878</v>
      </c>
      <c r="E197">
        <v>9979254.4924394507</v>
      </c>
      <c r="F197">
        <v>0.71467121679140999</v>
      </c>
      <c r="G197">
        <v>3.1799640282007997E-2</v>
      </c>
      <c r="H197" t="str">
        <f t="shared" si="15"/>
        <v>EURCOP=Xabsolute log-return2</v>
      </c>
      <c r="I197">
        <f t="shared" si="16"/>
        <v>158484219.061878</v>
      </c>
      <c r="J197">
        <f>COUNTIFS($H$2:$H197,$H197)</f>
        <v>1</v>
      </c>
      <c r="K197">
        <f t="shared" si="17"/>
        <v>-7.8000139758156557</v>
      </c>
      <c r="L197">
        <f t="shared" si="18"/>
        <v>-3.8000139758156557</v>
      </c>
      <c r="M197">
        <f t="shared" si="19"/>
        <v>-5.8000139758156557</v>
      </c>
    </row>
    <row r="198" spans="1:13" x14ac:dyDescent="0.25">
      <c r="A198" t="s">
        <v>7</v>
      </c>
      <c r="B198" t="s">
        <v>12</v>
      </c>
      <c r="C198">
        <v>2</v>
      </c>
      <c r="D198">
        <v>-1570685.44266862</v>
      </c>
      <c r="E198">
        <v>114660.61944826601</v>
      </c>
      <c r="F198">
        <v>0.71467121679140999</v>
      </c>
      <c r="G198">
        <v>3.1799640282007997E-2</v>
      </c>
      <c r="H198" t="str">
        <f t="shared" si="15"/>
        <v>EURCOP=Xabsolute log-return2</v>
      </c>
      <c r="I198">
        <f t="shared" si="16"/>
        <v>1570685.44266862</v>
      </c>
      <c r="J198">
        <f>COUNTIFS($H$2:$H198,$H198)</f>
        <v>2</v>
      </c>
      <c r="K198">
        <f t="shared" si="17"/>
        <v>-5.8039107813455608</v>
      </c>
      <c r="L198">
        <f t="shared" si="18"/>
        <v>-2.8039107813455608</v>
      </c>
      <c r="M198">
        <f t="shared" si="19"/>
        <v>-4.3039107813455608</v>
      </c>
    </row>
    <row r="199" spans="1:13" x14ac:dyDescent="0.25">
      <c r="A199" t="s">
        <v>7</v>
      </c>
      <c r="B199" t="s">
        <v>12</v>
      </c>
      <c r="C199">
        <v>2</v>
      </c>
      <c r="D199">
        <v>5063.1648917360199</v>
      </c>
      <c r="E199">
        <v>443.57866364162999</v>
      </c>
      <c r="F199">
        <v>0.71467121679140999</v>
      </c>
      <c r="G199">
        <v>3.1799640282007997E-2</v>
      </c>
      <c r="H199" t="str">
        <f t="shared" si="15"/>
        <v>EURCOP=Xabsolute log-return2</v>
      </c>
      <c r="I199">
        <f t="shared" si="16"/>
        <v>5063.1648917360199</v>
      </c>
      <c r="J199">
        <f>COUNTIFS($H$2:$H199,$H199)</f>
        <v>3</v>
      </c>
      <c r="K199">
        <f t="shared" si="17"/>
        <v>-4.2955779287449056</v>
      </c>
      <c r="L199">
        <f t="shared" si="18"/>
        <v>-2.2955779287449056</v>
      </c>
      <c r="M199">
        <f t="shared" si="19"/>
        <v>-3.2955779287449056</v>
      </c>
    </row>
    <row r="200" spans="1:13" x14ac:dyDescent="0.25">
      <c r="A200" t="s">
        <v>7</v>
      </c>
      <c r="B200" t="s">
        <v>12</v>
      </c>
      <c r="C200">
        <v>2</v>
      </c>
      <c r="D200">
        <v>-7.67935379535467</v>
      </c>
      <c r="E200">
        <v>0.65431427487765104</v>
      </c>
      <c r="F200">
        <v>0.71467121679140999</v>
      </c>
      <c r="G200">
        <v>3.1799640282007997E-2</v>
      </c>
      <c r="H200" t="str">
        <f t="shared" si="15"/>
        <v>EURCOP=Xabsolute log-return2</v>
      </c>
      <c r="I200">
        <f t="shared" si="16"/>
        <v>7.67935379535467</v>
      </c>
      <c r="J200">
        <f>COUNTIFS($H$2:$H200,$H200)</f>
        <v>4</v>
      </c>
      <c r="K200">
        <f t="shared" si="17"/>
        <v>-3.1146753235777505</v>
      </c>
      <c r="L200">
        <f t="shared" si="18"/>
        <v>-2.1146753235777505</v>
      </c>
      <c r="M200">
        <f t="shared" si="19"/>
        <v>-2.6146753235777505</v>
      </c>
    </row>
    <row r="201" spans="1:13" x14ac:dyDescent="0.25">
      <c r="A201" t="s">
        <v>7</v>
      </c>
      <c r="B201" t="s">
        <v>12</v>
      </c>
      <c r="C201">
        <v>2</v>
      </c>
      <c r="D201">
        <v>0.82775122951526803</v>
      </c>
      <c r="E201">
        <v>2.9179343829253301E-4</v>
      </c>
      <c r="F201">
        <v>0.71467121679140999</v>
      </c>
      <c r="G201">
        <v>3.1799640282007997E-2</v>
      </c>
      <c r="H201" t="str">
        <f t="shared" si="15"/>
        <v>EURCOP=Xabsolute log-return2</v>
      </c>
      <c r="I201">
        <f t="shared" si="16"/>
        <v>0.82775122951526803</v>
      </c>
      <c r="J201">
        <f>COUNTIFS($H$2:$H201,$H201)</f>
        <v>5</v>
      </c>
      <c r="K201">
        <f t="shared" si="17"/>
        <v>-8.2100165488247057E-2</v>
      </c>
      <c r="L201">
        <f t="shared" si="18"/>
        <v>-8.2100165488247057E-2</v>
      </c>
      <c r="M201">
        <f t="shared" si="19"/>
        <v>-8.2100165488247057E-2</v>
      </c>
    </row>
    <row r="202" spans="1:13" x14ac:dyDescent="0.25">
      <c r="A202" t="s">
        <v>7</v>
      </c>
      <c r="B202" t="s">
        <v>13</v>
      </c>
      <c r="C202">
        <v>-2</v>
      </c>
      <c r="D202">
        <v>-213211898.82607901</v>
      </c>
      <c r="E202">
        <v>14272952.8208311</v>
      </c>
      <c r="F202">
        <v>0.49557160371065001</v>
      </c>
      <c r="G202">
        <v>3.3937688783132497E-2</v>
      </c>
      <c r="H202" t="str">
        <f t="shared" si="15"/>
        <v>EURCOP=Xlog-return volatility-2</v>
      </c>
      <c r="I202">
        <f t="shared" si="16"/>
        <v>213211898.82607901</v>
      </c>
      <c r="J202">
        <f>COUNTIFS($H$2:$H202,$H202)</f>
        <v>1</v>
      </c>
      <c r="K202">
        <f t="shared" si="17"/>
        <v>-7.6711885620736577</v>
      </c>
      <c r="L202">
        <f t="shared" si="18"/>
        <v>-3.6711885620736577</v>
      </c>
      <c r="M202">
        <f t="shared" si="19"/>
        <v>-5.6711885620736577</v>
      </c>
    </row>
    <row r="203" spans="1:13" x14ac:dyDescent="0.25">
      <c r="A203" t="s">
        <v>7</v>
      </c>
      <c r="B203" t="s">
        <v>13</v>
      </c>
      <c r="C203">
        <v>-2</v>
      </c>
      <c r="D203">
        <v>2821348.2984134899</v>
      </c>
      <c r="E203">
        <v>149729.178441089</v>
      </c>
      <c r="F203">
        <v>0.49557160371065001</v>
      </c>
      <c r="G203">
        <v>3.3937688783132497E-2</v>
      </c>
      <c r="H203" t="str">
        <f t="shared" si="15"/>
        <v>EURCOP=Xlog-return volatility-2</v>
      </c>
      <c r="I203">
        <f t="shared" si="16"/>
        <v>2821348.2984134899</v>
      </c>
      <c r="J203">
        <f>COUNTIFS($H$2:$H203,$H203)</f>
        <v>2</v>
      </c>
      <c r="K203">
        <f t="shared" si="17"/>
        <v>-5.5495432964246421</v>
      </c>
      <c r="L203">
        <f t="shared" si="18"/>
        <v>-2.5495432964246421</v>
      </c>
      <c r="M203">
        <f t="shared" si="19"/>
        <v>-4.0495432964246421</v>
      </c>
    </row>
    <row r="204" spans="1:13" x14ac:dyDescent="0.25">
      <c r="A204" t="s">
        <v>7</v>
      </c>
      <c r="B204" t="s">
        <v>13</v>
      </c>
      <c r="C204">
        <v>-2</v>
      </c>
      <c r="D204">
        <v>-12014.014232764999</v>
      </c>
      <c r="E204">
        <v>527.20899515470705</v>
      </c>
      <c r="F204">
        <v>0.49557160371065001</v>
      </c>
      <c r="G204">
        <v>3.3937688783132497E-2</v>
      </c>
      <c r="H204" t="str">
        <f t="shared" si="15"/>
        <v>EURCOP=Xlog-return volatility-2</v>
      </c>
      <c r="I204">
        <f t="shared" si="16"/>
        <v>12014.014232764999</v>
      </c>
      <c r="J204">
        <f>COUNTIFS($H$2:$H204,$H204)</f>
        <v>3</v>
      </c>
      <c r="K204">
        <f t="shared" si="17"/>
        <v>-3.9203118578882776</v>
      </c>
      <c r="L204">
        <f t="shared" si="18"/>
        <v>-1.9203118578882776</v>
      </c>
      <c r="M204">
        <f t="shared" si="19"/>
        <v>-2.9203118578882776</v>
      </c>
    </row>
    <row r="205" spans="1:13" x14ac:dyDescent="0.25">
      <c r="A205" t="s">
        <v>7</v>
      </c>
      <c r="B205" t="s">
        <v>13</v>
      </c>
      <c r="C205">
        <v>-2</v>
      </c>
      <c r="D205">
        <v>18.471437126350502</v>
      </c>
      <c r="E205">
        <v>0.70428770692923903</v>
      </c>
      <c r="F205">
        <v>0.49557160371065001</v>
      </c>
      <c r="G205">
        <v>3.3937688783132497E-2</v>
      </c>
      <c r="H205" t="str">
        <f t="shared" si="15"/>
        <v>EURCOP=Xlog-return volatility-2</v>
      </c>
      <c r="I205">
        <f t="shared" si="16"/>
        <v>18.471437126350502</v>
      </c>
      <c r="J205">
        <f>COUNTIFS($H$2:$H205,$H205)</f>
        <v>4</v>
      </c>
      <c r="K205">
        <f t="shared" si="17"/>
        <v>-2.7334993139932466</v>
      </c>
      <c r="L205">
        <f t="shared" si="18"/>
        <v>-1.7334993139932464</v>
      </c>
      <c r="M205">
        <f t="shared" si="19"/>
        <v>-2.2334993139932466</v>
      </c>
    </row>
    <row r="206" spans="1:13" x14ac:dyDescent="0.25">
      <c r="A206" t="s">
        <v>7</v>
      </c>
      <c r="B206" t="s">
        <v>13</v>
      </c>
      <c r="C206">
        <v>-2</v>
      </c>
      <c r="D206">
        <v>0.63668387501437596</v>
      </c>
      <c r="E206">
        <v>2.8173818711045801E-4</v>
      </c>
      <c r="F206">
        <v>0.49557160371065001</v>
      </c>
      <c r="G206">
        <v>3.3937688783132497E-2</v>
      </c>
      <c r="H206" t="str">
        <f t="shared" si="15"/>
        <v>EURCOP=Xlog-return volatility-2</v>
      </c>
      <c r="I206">
        <f t="shared" si="16"/>
        <v>0.63668387501437596</v>
      </c>
      <c r="J206">
        <f>COUNTIFS($H$2:$H206,$H206)</f>
        <v>5</v>
      </c>
      <c r="K206">
        <f t="shared" si="17"/>
        <v>-0.19607614916389066</v>
      </c>
      <c r="L206">
        <f t="shared" si="18"/>
        <v>-0.19607614916389066</v>
      </c>
      <c r="M206">
        <f t="shared" si="19"/>
        <v>-0.19607614916389066</v>
      </c>
    </row>
    <row r="207" spans="1:13" x14ac:dyDescent="0.25">
      <c r="A207" t="s">
        <v>7</v>
      </c>
      <c r="B207" t="s">
        <v>13</v>
      </c>
      <c r="C207">
        <v>-1</v>
      </c>
      <c r="D207">
        <v>-200501203.02013299</v>
      </c>
      <c r="E207">
        <v>12525451.401273901</v>
      </c>
      <c r="F207">
        <v>0.54798536538912601</v>
      </c>
      <c r="G207">
        <v>3.1333352028443097E-2</v>
      </c>
      <c r="H207" t="str">
        <f t="shared" si="15"/>
        <v>EURCOP=Xlog-return volatility-1</v>
      </c>
      <c r="I207">
        <f t="shared" si="16"/>
        <v>200501203.02013299</v>
      </c>
      <c r="J207">
        <f>COUNTIFS($H$2:$H207,$H207)</f>
        <v>1</v>
      </c>
      <c r="K207">
        <f t="shared" si="17"/>
        <v>-7.6978830172411161</v>
      </c>
      <c r="L207">
        <f t="shared" si="18"/>
        <v>-3.6978830172411161</v>
      </c>
      <c r="M207">
        <f t="shared" si="19"/>
        <v>-5.6978830172411161</v>
      </c>
    </row>
    <row r="208" spans="1:13" x14ac:dyDescent="0.25">
      <c r="A208" t="s">
        <v>7</v>
      </c>
      <c r="B208" t="s">
        <v>13</v>
      </c>
      <c r="C208">
        <v>-1</v>
      </c>
      <c r="D208">
        <v>2637957.5998497801</v>
      </c>
      <c r="E208">
        <v>131397.16577633299</v>
      </c>
      <c r="F208">
        <v>0.54798536538912601</v>
      </c>
      <c r="G208">
        <v>3.1333352028443097E-2</v>
      </c>
      <c r="H208" t="str">
        <f t="shared" si="15"/>
        <v>EURCOP=Xlog-return volatility-1</v>
      </c>
      <c r="I208">
        <f t="shared" si="16"/>
        <v>2637957.5998497801</v>
      </c>
      <c r="J208">
        <f>COUNTIFS($H$2:$H208,$H208)</f>
        <v>2</v>
      </c>
      <c r="K208">
        <f t="shared" si="17"/>
        <v>-5.5787321891911921</v>
      </c>
      <c r="L208">
        <f t="shared" si="18"/>
        <v>-2.5787321891911921</v>
      </c>
      <c r="M208">
        <f t="shared" si="19"/>
        <v>-4.0787321891911921</v>
      </c>
    </row>
    <row r="209" spans="1:13" x14ac:dyDescent="0.25">
      <c r="A209" t="s">
        <v>7</v>
      </c>
      <c r="B209" t="s">
        <v>13</v>
      </c>
      <c r="C209">
        <v>-1</v>
      </c>
      <c r="D209">
        <v>-11048.1972921945</v>
      </c>
      <c r="E209">
        <v>462.66044104671897</v>
      </c>
      <c r="F209">
        <v>0.54798536538912601</v>
      </c>
      <c r="G209">
        <v>3.1333352028443097E-2</v>
      </c>
      <c r="H209" t="str">
        <f t="shared" si="15"/>
        <v>EURCOP=Xlog-return volatility-1</v>
      </c>
      <c r="I209">
        <f t="shared" si="16"/>
        <v>11048.1972921945</v>
      </c>
      <c r="J209">
        <f>COUNTIFS($H$2:$H209,$H209)</f>
        <v>3</v>
      </c>
      <c r="K209">
        <f t="shared" si="17"/>
        <v>-3.9567085789853307</v>
      </c>
      <c r="L209">
        <f t="shared" si="18"/>
        <v>-1.9567085789853307</v>
      </c>
      <c r="M209">
        <f t="shared" si="19"/>
        <v>-2.9567085789853307</v>
      </c>
    </row>
    <row r="210" spans="1:13" x14ac:dyDescent="0.25">
      <c r="A210" t="s">
        <v>7</v>
      </c>
      <c r="B210" t="s">
        <v>13</v>
      </c>
      <c r="C210">
        <v>-1</v>
      </c>
      <c r="D210">
        <v>16.429509832396999</v>
      </c>
      <c r="E210">
        <v>0.61805861452733002</v>
      </c>
      <c r="F210">
        <v>0.54798536538912601</v>
      </c>
      <c r="G210">
        <v>3.1333352028443097E-2</v>
      </c>
      <c r="H210" t="str">
        <f t="shared" si="15"/>
        <v>EURCOP=Xlog-return volatility-1</v>
      </c>
      <c r="I210">
        <f t="shared" si="16"/>
        <v>16.429509832396999</v>
      </c>
      <c r="J210">
        <f>COUNTIFS($H$2:$H210,$H210)</f>
        <v>4</v>
      </c>
      <c r="K210">
        <f t="shared" si="17"/>
        <v>-2.7843753933671724</v>
      </c>
      <c r="L210">
        <f t="shared" si="18"/>
        <v>-1.7843753933671727</v>
      </c>
      <c r="M210">
        <f t="shared" si="19"/>
        <v>-2.2843753933671724</v>
      </c>
    </row>
    <row r="211" spans="1:13" x14ac:dyDescent="0.25">
      <c r="A211" t="s">
        <v>7</v>
      </c>
      <c r="B211" t="s">
        <v>13</v>
      </c>
      <c r="C211">
        <v>-1</v>
      </c>
      <c r="D211">
        <v>0.65228759966808803</v>
      </c>
      <c r="E211">
        <v>2.4724372138221402E-4</v>
      </c>
      <c r="F211">
        <v>0.54798536538912601</v>
      </c>
      <c r="G211">
        <v>3.1333352028443097E-2</v>
      </c>
      <c r="H211" t="str">
        <f t="shared" si="15"/>
        <v>EURCOP=Xlog-return volatility-1</v>
      </c>
      <c r="I211">
        <f t="shared" si="16"/>
        <v>0.65228759966808803</v>
      </c>
      <c r="J211">
        <f>COUNTIFS($H$2:$H211,$H211)</f>
        <v>5</v>
      </c>
      <c r="K211">
        <f t="shared" si="17"/>
        <v>-0.18556087756660083</v>
      </c>
      <c r="L211">
        <f t="shared" si="18"/>
        <v>-0.18556087756660083</v>
      </c>
      <c r="M211">
        <f t="shared" si="19"/>
        <v>-0.18556087756660083</v>
      </c>
    </row>
    <row r="212" spans="1:13" x14ac:dyDescent="0.25">
      <c r="A212" t="s">
        <v>7</v>
      </c>
      <c r="B212" t="s">
        <v>13</v>
      </c>
      <c r="C212">
        <v>1</v>
      </c>
      <c r="D212">
        <v>-19767383.3476227</v>
      </c>
      <c r="E212">
        <v>11458269.6991034</v>
      </c>
      <c r="F212">
        <v>0.651595967058759</v>
      </c>
      <c r="G212">
        <v>3.0331888270762102E-2</v>
      </c>
      <c r="H212" t="str">
        <f t="shared" si="15"/>
        <v>EURCOP=Xlog-return volatility1</v>
      </c>
      <c r="I212">
        <f t="shared" si="16"/>
        <v>19767383.3476227</v>
      </c>
      <c r="J212">
        <f>COUNTIFS($H$2:$H212,$H212)</f>
        <v>1</v>
      </c>
      <c r="K212">
        <f t="shared" si="17"/>
        <v>-8.7040508154055463</v>
      </c>
      <c r="L212">
        <f t="shared" si="18"/>
        <v>-4.7040508154055463</v>
      </c>
      <c r="M212">
        <f t="shared" si="19"/>
        <v>-6.7040508154055463</v>
      </c>
    </row>
    <row r="213" spans="1:13" x14ac:dyDescent="0.25">
      <c r="A213" t="s">
        <v>7</v>
      </c>
      <c r="B213" t="s">
        <v>13</v>
      </c>
      <c r="C213">
        <v>1</v>
      </c>
      <c r="D213">
        <v>700680.784506478</v>
      </c>
      <c r="E213">
        <v>120201.98832993</v>
      </c>
      <c r="F213">
        <v>0.651595967058759</v>
      </c>
      <c r="G213">
        <v>3.0331888270762102E-2</v>
      </c>
      <c r="H213" t="str">
        <f t="shared" si="15"/>
        <v>EURCOP=Xlog-return volatility1</v>
      </c>
      <c r="I213">
        <f t="shared" si="16"/>
        <v>700680.784506478</v>
      </c>
      <c r="J213">
        <f>COUNTIFS($H$2:$H213,$H213)</f>
        <v>2</v>
      </c>
      <c r="K213">
        <f t="shared" si="17"/>
        <v>-6.1544797924496697</v>
      </c>
      <c r="L213">
        <f t="shared" si="18"/>
        <v>-3.1544797924496697</v>
      </c>
      <c r="M213">
        <f t="shared" si="19"/>
        <v>-4.6544797924496697</v>
      </c>
    </row>
    <row r="214" spans="1:13" x14ac:dyDescent="0.25">
      <c r="A214" t="s">
        <v>7</v>
      </c>
      <c r="B214" t="s">
        <v>13</v>
      </c>
      <c r="C214">
        <v>1</v>
      </c>
      <c r="D214">
        <v>-4265.0603514803397</v>
      </c>
      <c r="E214">
        <v>423.24128231261199</v>
      </c>
      <c r="F214">
        <v>0.651595967058759</v>
      </c>
      <c r="G214">
        <v>3.0331888270762102E-2</v>
      </c>
      <c r="H214" t="str">
        <f t="shared" si="15"/>
        <v>EURCOP=Xlog-return volatility1</v>
      </c>
      <c r="I214">
        <f t="shared" si="16"/>
        <v>4265.0603514803397</v>
      </c>
      <c r="J214">
        <f>COUNTIFS($H$2:$H214,$H214)</f>
        <v>3</v>
      </c>
      <c r="K214">
        <f t="shared" si="17"/>
        <v>-4.370074819096823</v>
      </c>
      <c r="L214">
        <f t="shared" si="18"/>
        <v>-2.370074819096823</v>
      </c>
      <c r="M214">
        <f t="shared" si="19"/>
        <v>-3.370074819096823</v>
      </c>
    </row>
    <row r="215" spans="1:13" x14ac:dyDescent="0.25">
      <c r="A215" t="s">
        <v>7</v>
      </c>
      <c r="B215" t="s">
        <v>13</v>
      </c>
      <c r="C215">
        <v>1</v>
      </c>
      <c r="D215">
        <v>6.6641096137170601</v>
      </c>
      <c r="E215">
        <v>0.56539936711487404</v>
      </c>
      <c r="F215">
        <v>0.651595967058759</v>
      </c>
      <c r="G215">
        <v>3.0331888270762102E-2</v>
      </c>
      <c r="H215" t="str">
        <f t="shared" si="15"/>
        <v>EURCOP=Xlog-return volatility1</v>
      </c>
      <c r="I215">
        <f t="shared" si="16"/>
        <v>6.6641096137170601</v>
      </c>
      <c r="J215">
        <f>COUNTIFS($H$2:$H215,$H215)</f>
        <v>4</v>
      </c>
      <c r="K215">
        <f t="shared" si="17"/>
        <v>-3.1762578681077294</v>
      </c>
      <c r="L215">
        <f t="shared" si="18"/>
        <v>-2.1762578681077294</v>
      </c>
      <c r="M215">
        <f t="shared" si="19"/>
        <v>-2.6762578681077294</v>
      </c>
    </row>
    <row r="216" spans="1:13" x14ac:dyDescent="0.25">
      <c r="A216" t="s">
        <v>7</v>
      </c>
      <c r="B216" t="s">
        <v>13</v>
      </c>
      <c r="C216">
        <v>1</v>
      </c>
      <c r="D216">
        <v>0.707142329228162</v>
      </c>
      <c r="E216">
        <v>2.26178294917122E-4</v>
      </c>
      <c r="F216">
        <v>0.651595967058759</v>
      </c>
      <c r="G216">
        <v>3.0331888270762102E-2</v>
      </c>
      <c r="H216" t="str">
        <f t="shared" si="15"/>
        <v>EURCOP=Xlog-return volatility1</v>
      </c>
      <c r="I216">
        <f t="shared" si="16"/>
        <v>0.707142329228162</v>
      </c>
      <c r="J216">
        <f>COUNTIFS($H$2:$H216,$H216)</f>
        <v>5</v>
      </c>
      <c r="K216">
        <f t="shared" si="17"/>
        <v>-0.15049316530163198</v>
      </c>
      <c r="L216">
        <f t="shared" si="18"/>
        <v>-0.15049316530163198</v>
      </c>
      <c r="M216">
        <f t="shared" si="19"/>
        <v>-0.15049316530163198</v>
      </c>
    </row>
    <row r="217" spans="1:13" x14ac:dyDescent="0.25">
      <c r="A217" t="s">
        <v>7</v>
      </c>
      <c r="B217" t="s">
        <v>13</v>
      </c>
      <c r="C217">
        <v>2</v>
      </c>
      <c r="D217">
        <v>139387551.2534</v>
      </c>
      <c r="E217">
        <v>19181540.0458032</v>
      </c>
      <c r="F217">
        <v>0.51229769037359796</v>
      </c>
      <c r="G217">
        <v>3.8235572665245701E-2</v>
      </c>
      <c r="H217" t="str">
        <f t="shared" si="15"/>
        <v>EURCOP=Xlog-return volatility2</v>
      </c>
      <c r="I217">
        <f t="shared" si="16"/>
        <v>139387551.2534</v>
      </c>
      <c r="J217">
        <f>COUNTIFS($H$2:$H217,$H217)</f>
        <v>1</v>
      </c>
      <c r="K217">
        <f t="shared" si="17"/>
        <v>-7.8557760114845827</v>
      </c>
      <c r="L217">
        <f t="shared" si="18"/>
        <v>-3.8557760114845827</v>
      </c>
      <c r="M217">
        <f t="shared" si="19"/>
        <v>-5.8557760114845827</v>
      </c>
    </row>
    <row r="218" spans="1:13" x14ac:dyDescent="0.25">
      <c r="A218" t="s">
        <v>7</v>
      </c>
      <c r="B218" t="s">
        <v>13</v>
      </c>
      <c r="C218">
        <v>2</v>
      </c>
      <c r="D218">
        <v>-985827.358599214</v>
      </c>
      <c r="E218">
        <v>201222.28864242299</v>
      </c>
      <c r="F218">
        <v>0.51229769037359796</v>
      </c>
      <c r="G218">
        <v>3.8235572665245701E-2</v>
      </c>
      <c r="H218" t="str">
        <f t="shared" si="15"/>
        <v>EURCOP=Xlog-return volatility2</v>
      </c>
      <c r="I218">
        <f t="shared" si="16"/>
        <v>985827.358599214</v>
      </c>
      <c r="J218">
        <f>COUNTIFS($H$2:$H218,$H218)</f>
        <v>2</v>
      </c>
      <c r="K218">
        <f t="shared" si="17"/>
        <v>-6.0061991335095559</v>
      </c>
      <c r="L218">
        <f t="shared" si="18"/>
        <v>-3.0061991335095559</v>
      </c>
      <c r="M218">
        <f t="shared" si="19"/>
        <v>-4.5061991335095559</v>
      </c>
    </row>
    <row r="219" spans="1:13" x14ac:dyDescent="0.25">
      <c r="A219" t="s">
        <v>7</v>
      </c>
      <c r="B219" t="s">
        <v>13</v>
      </c>
      <c r="C219">
        <v>2</v>
      </c>
      <c r="D219">
        <v>1402.39855939533</v>
      </c>
      <c r="E219">
        <v>708.52055492738896</v>
      </c>
      <c r="F219">
        <v>0.51229769037359796</v>
      </c>
      <c r="G219">
        <v>3.8235572665245701E-2</v>
      </c>
      <c r="H219" t="str">
        <f t="shared" si="15"/>
        <v>EURCOP=Xlog-return volatility2</v>
      </c>
      <c r="I219">
        <f t="shared" si="16"/>
        <v>1402.39855939533</v>
      </c>
      <c r="J219">
        <f>COUNTIFS($H$2:$H219,$H219)</f>
        <v>3</v>
      </c>
      <c r="K219">
        <f t="shared" si="17"/>
        <v>-4.8531285430401745</v>
      </c>
      <c r="L219">
        <f t="shared" si="18"/>
        <v>-2.8531285430401745</v>
      </c>
      <c r="M219">
        <f t="shared" si="19"/>
        <v>-3.8531285430401745</v>
      </c>
    </row>
    <row r="220" spans="1:13" x14ac:dyDescent="0.25">
      <c r="A220" t="s">
        <v>7</v>
      </c>
      <c r="B220" t="s">
        <v>13</v>
      </c>
      <c r="C220">
        <v>2</v>
      </c>
      <c r="D220">
        <v>-0.100909522881032</v>
      </c>
      <c r="E220">
        <v>0.94649810896267506</v>
      </c>
      <c r="F220">
        <v>0.51229769037359796</v>
      </c>
      <c r="G220">
        <v>3.8235572665245701E-2</v>
      </c>
      <c r="H220" t="str">
        <f t="shared" si="15"/>
        <v>EURCOP=Xlog-return volatility2</v>
      </c>
      <c r="I220">
        <f t="shared" si="16"/>
        <v>0.100909522881032</v>
      </c>
      <c r="J220">
        <f>COUNTIFS($H$2:$H220,$H220)</f>
        <v>4</v>
      </c>
      <c r="K220">
        <f t="shared" si="17"/>
        <v>-4.9960678472464171</v>
      </c>
      <c r="L220">
        <f t="shared" si="18"/>
        <v>-3.9960678472464171</v>
      </c>
      <c r="M220">
        <f t="shared" si="19"/>
        <v>-4.4960678472464171</v>
      </c>
    </row>
    <row r="221" spans="1:13" x14ac:dyDescent="0.25">
      <c r="A221" t="s">
        <v>7</v>
      </c>
      <c r="B221" t="s">
        <v>13</v>
      </c>
      <c r="C221">
        <v>2</v>
      </c>
      <c r="D221">
        <v>0.72626971184297595</v>
      </c>
      <c r="E221">
        <v>3.7863029369816E-4</v>
      </c>
      <c r="F221">
        <v>0.51229769037359796</v>
      </c>
      <c r="G221">
        <v>3.8235572665245701E-2</v>
      </c>
      <c r="H221" t="str">
        <f t="shared" si="15"/>
        <v>EURCOP=Xlog-return volatility2</v>
      </c>
      <c r="I221">
        <f t="shared" si="16"/>
        <v>0.72626971184297595</v>
      </c>
      <c r="J221">
        <f>COUNTIFS($H$2:$H221,$H221)</f>
        <v>5</v>
      </c>
      <c r="K221">
        <f t="shared" si="17"/>
        <v>-0.13890206716139661</v>
      </c>
      <c r="L221">
        <f t="shared" si="18"/>
        <v>-0.13890206716139661</v>
      </c>
      <c r="M221">
        <f t="shared" si="19"/>
        <v>-0.13890206716139661</v>
      </c>
    </row>
  </sheetData>
  <autoFilter ref="A1:J221" xr:uid="{BA5B7C35-0603-4203-A3CF-4D1598960B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4FBE-5A65-4AB5-8F09-462A3C50C331}">
  <sheetPr filterMode="1"/>
  <dimension ref="A1:O45"/>
  <sheetViews>
    <sheetView tabSelected="1" topLeftCell="H1" workbookViewId="0">
      <selection activeCell="O2" sqref="O2"/>
    </sheetView>
  </sheetViews>
  <sheetFormatPr defaultRowHeight="15" x14ac:dyDescent="0.25"/>
  <cols>
    <col min="1" max="1" width="4.7109375" customWidth="1"/>
    <col min="2" max="2" width="10.28515625" bestFit="1" customWidth="1"/>
    <col min="3" max="3" width="18.5703125" bestFit="1" customWidth="1"/>
    <col min="4" max="4" width="8" bestFit="1" customWidth="1"/>
    <col min="5" max="5" width="12.140625" bestFit="1" customWidth="1"/>
    <col min="6" max="6" width="16.85546875" bestFit="1" customWidth="1"/>
    <col min="7" max="7" width="19.28515625" bestFit="1" customWidth="1"/>
    <col min="8" max="8" width="20.7109375" bestFit="1" customWidth="1"/>
    <col min="9" max="9" width="27.28515625" bestFit="1" customWidth="1"/>
    <col min="10" max="10" width="23.7109375" bestFit="1" customWidth="1"/>
    <col min="11" max="11" width="19" bestFit="1" customWidth="1"/>
    <col min="12" max="12" width="20.42578125" bestFit="1" customWidth="1"/>
    <col min="13" max="13" width="23.140625" bestFit="1" customWidth="1"/>
    <col min="14" max="14" width="23.7109375" bestFit="1" customWidth="1"/>
    <col min="15" max="15" width="10.5703125" bestFit="1" customWidth="1"/>
  </cols>
  <sheetData>
    <row r="1" spans="1:15" x14ac:dyDescent="0.25">
      <c r="A1" t="s">
        <v>17</v>
      </c>
      <c r="B1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3" t="s">
        <v>10</v>
      </c>
      <c r="H1" s="3" t="s">
        <v>11</v>
      </c>
      <c r="I1" s="3" t="s">
        <v>18</v>
      </c>
      <c r="J1" s="3" t="s">
        <v>20</v>
      </c>
      <c r="K1" s="3" t="s">
        <v>22</v>
      </c>
      <c r="L1" s="3" t="s">
        <v>23</v>
      </c>
      <c r="M1" s="3" t="s">
        <v>24</v>
      </c>
      <c r="N1" s="3" t="s">
        <v>21</v>
      </c>
      <c r="O1" s="3" t="s">
        <v>28</v>
      </c>
    </row>
    <row r="2" spans="1:15" x14ac:dyDescent="0.25">
      <c r="A2" t="str">
        <f>_xlfn.CONCAT(B2,C2,D2)</f>
        <v>^DJIabsolute log-return-2</v>
      </c>
      <c r="B2" t="str" cm="1">
        <f t="array" ref="B2:D45">_xlfn.UNIQUE(Sheet1!A2:C221)</f>
        <v>^DJI</v>
      </c>
      <c r="C2" t="str">
        <v>absolute log-return</v>
      </c>
      <c r="D2">
        <v>-2</v>
      </c>
      <c r="E2">
        <f>ROUND(_xlfn.XLOOKUP($A2,Sheet1!$H$2:$H$221,Sheet1!$F$2:$F$221,"")*100,2)</f>
        <v>91.86</v>
      </c>
      <c r="F2">
        <f>ROUND(_xlfn.XLOOKUP($A2,Sheet1!$H$2:$H$221,Sheet1!$G$2:$G$221,""),5)</f>
        <v>3.5589999999999997E-2</v>
      </c>
      <c r="G2">
        <f>_xlfn.MAXIFS(Sheet1!$I$2:$I$221,Sheet1!$H$2:$H$221,Sheet3!A2)</f>
        <v>187111146.009547</v>
      </c>
      <c r="H2">
        <f>_xlfn.MAXIFS(Sheet1!$E$2:$E$221,Sheet1!$H$2:$H$221,Sheet3!A2)</f>
        <v>1583830.3074022499</v>
      </c>
      <c r="I2" t="str">
        <f>SUBSTITUTE(_xlfn.CONCAT("$",TEXT(G2,"0.00E+00"),"}\pm",TEXT(H2,"0.00E+00"),"}$"),"E+","10^{")</f>
        <v>$1.8710^{08}\pm1.5810^{06}$</v>
      </c>
      <c r="J2">
        <f>MOD(MATCH(_xlfn.MAXIFS(Sheet1!$I$2:$I$221,Sheet1!$H$2:$H$221,Sheet3!A2),Sheet1!$I$2:$I$221,0),5)</f>
        <v>1</v>
      </c>
      <c r="K2">
        <f>_xlfn.MINIFS(Sheet1!$I$2:$I$221,Sheet1!$H$2:$H$221,Sheet3!A2)</f>
        <v>0.75027114684295804</v>
      </c>
      <c r="L2">
        <f>_xlfn.MINIFS(Sheet1!$E$2:$E$221,Sheet1!$H$2:$H$221,Sheet3!A2)</f>
        <v>4.45471808759756E-5</v>
      </c>
      <c r="M2" t="str">
        <f>SUBSTITUTE(_xlfn.CONCAT("$",TEXT(K2,"0.00E+00"),"}\pm",TEXT(L2,"0.00E+00"),"}$"),"E+","10^{")</f>
        <v>$7.50E-01}\pm4.45E-05}$</v>
      </c>
      <c r="N2">
        <f>MOD(MATCH(_xlfn.MINIFS(Sheet1!$I$2:$I$221,Sheet1!$H$2:$H$221,Sheet3!A2),Sheet1!$I$2:$I$221,0),5)</f>
        <v>0</v>
      </c>
      <c r="O2" t="str">
        <f>TEXT(ROUND(SUMIFS(Sheet1!$M$2:$M$221,Sheet1!$H$2:$H$221,Sheet3!$A2),4)/5,"0.0000")</f>
        <v>-3.1042</v>
      </c>
    </row>
    <row r="3" spans="1:15" x14ac:dyDescent="0.25">
      <c r="A3" t="str">
        <f t="shared" ref="A3:A45" si="0">_xlfn.CONCAT(B3,C3,D3)</f>
        <v>^DJIabsolute log-return-1</v>
      </c>
      <c r="B3" t="str">
        <v>^DJI</v>
      </c>
      <c r="C3" t="str">
        <v>absolute log-return</v>
      </c>
      <c r="D3">
        <v>-1</v>
      </c>
      <c r="E3">
        <f>ROUND(_xlfn.XLOOKUP($A3,Sheet1!$H$2:$H$221,Sheet1!$F$2:$F$221,"")*100,2)</f>
        <v>97.45</v>
      </c>
      <c r="F3">
        <f>ROUND(_xlfn.XLOOKUP($A3,Sheet1!$H$2:$H$221,Sheet1!$G$2:$G$221,""),5)</f>
        <v>3.0890000000000001E-2</v>
      </c>
      <c r="G3">
        <f>_xlfn.MAXIFS(Sheet1!$I$2:$I$221,Sheet1!$H$2:$H$221,Sheet3!A3)</f>
        <v>87842031.285073802</v>
      </c>
      <c r="H3">
        <f>_xlfn.MAXIFS(Sheet1!$E$2:$E$221,Sheet1!$H$2:$H$221,Sheet3!A3)</f>
        <v>1211643.8022735601</v>
      </c>
      <c r="I3" t="str">
        <f t="shared" ref="I3:I45" si="1">SUBSTITUTE(_xlfn.CONCAT("$",TEXT(G3,"0.00E+00"),"}\pm",TEXT(H3,"0.00E+00"),"}$"),"E+","10^{")</f>
        <v>$8.7810^{07}\pm1.2110^{06}$</v>
      </c>
      <c r="J3">
        <f>MOD(MATCH(_xlfn.MAXIFS(Sheet1!$I$2:$I$221,Sheet1!$H$2:$H$221,Sheet3!A3),Sheet1!$I$2:$I$221,0),5)</f>
        <v>1</v>
      </c>
      <c r="K3">
        <f>_xlfn.MINIFS(Sheet1!$I$2:$I$221,Sheet1!$H$2:$H$221,Sheet3!A3)</f>
        <v>0.771911016708419</v>
      </c>
      <c r="L3">
        <f>_xlfn.MINIFS(Sheet1!$E$2:$E$221,Sheet1!$H$2:$H$221,Sheet3!A3)</f>
        <v>3.4078976368159101E-5</v>
      </c>
      <c r="M3" t="str">
        <f t="shared" ref="M3:M45" si="2">SUBSTITUTE(_xlfn.CONCAT("$",TEXT(K3,"0.00E+00"),"}\pm",TEXT(L3,"0.00E+00"),"}$"),"E+","10^{")</f>
        <v>$7.72E-01}\pm3.41E-05}$</v>
      </c>
      <c r="N3">
        <f>MOD(MATCH(_xlfn.MINIFS(Sheet1!$I$2:$I$221,Sheet1!$H$2:$H$221,Sheet3!A3),Sheet1!$I$2:$I$221,0),5)</f>
        <v>0</v>
      </c>
      <c r="O3" t="str">
        <f>TEXT(ROUND(SUMIFS(Sheet1!$M$2:$M$221,Sheet1!$H$2:$H$221,Sheet3!$A3),4)/5,"0.0000")</f>
        <v>-3.2820</v>
      </c>
    </row>
    <row r="4" spans="1:15" x14ac:dyDescent="0.25">
      <c r="A4" t="str">
        <f t="shared" si="0"/>
        <v>^DJIabsolute log-return1</v>
      </c>
      <c r="B4" t="str">
        <v>^DJI</v>
      </c>
      <c r="C4" t="str">
        <v>absolute log-return</v>
      </c>
      <c r="D4">
        <v>1</v>
      </c>
      <c r="E4">
        <f>ROUND(_xlfn.XLOOKUP($A4,Sheet1!$H$2:$H$221,Sheet1!$F$2:$F$221,"")*100,2)</f>
        <v>98.98</v>
      </c>
      <c r="F4">
        <f>ROUND(_xlfn.XLOOKUP($A4,Sheet1!$H$2:$H$221,Sheet1!$G$2:$G$221,""),5)</f>
        <v>4.2779999999999999E-2</v>
      </c>
      <c r="G4">
        <f>_xlfn.MAXIFS(Sheet1!$I$2:$I$221,Sheet1!$H$2:$H$221,Sheet3!A4)</f>
        <v>500649216.79079801</v>
      </c>
      <c r="H4">
        <f>_xlfn.MAXIFS(Sheet1!$E$2:$E$221,Sheet1!$H$2:$H$221,Sheet3!A4)</f>
        <v>2453081.59148206</v>
      </c>
      <c r="I4" t="str">
        <f t="shared" si="1"/>
        <v>$5.0110^{08}\pm2.4510^{06}$</v>
      </c>
      <c r="J4">
        <f>MOD(MATCH(_xlfn.MAXIFS(Sheet1!$I$2:$I$221,Sheet1!$H$2:$H$221,Sheet3!A4),Sheet1!$I$2:$I$221,0),5)</f>
        <v>1</v>
      </c>
      <c r="K4">
        <f>_xlfn.MINIFS(Sheet1!$I$2:$I$221,Sheet1!$H$2:$H$221,Sheet3!A4)</f>
        <v>0.82284676092712195</v>
      </c>
      <c r="L4">
        <f>_xlfn.MINIFS(Sheet1!$E$2:$E$221,Sheet1!$H$2:$H$221,Sheet3!A4)</f>
        <v>6.8995945366465299E-5</v>
      </c>
      <c r="M4" t="str">
        <f t="shared" si="2"/>
        <v>$8.23E-01}\pm6.90E-05}$</v>
      </c>
      <c r="N4">
        <f>MOD(MATCH(_xlfn.MINIFS(Sheet1!$I$2:$I$221,Sheet1!$H$2:$H$221,Sheet3!A4),Sheet1!$I$2:$I$221,0),5)</f>
        <v>0</v>
      </c>
      <c r="O4" t="str">
        <f>TEXT(ROUND(SUMIFS(Sheet1!$M$2:$M$221,Sheet1!$H$2:$H$221,Sheet3!$A4),4)/5,"0.0000")</f>
        <v>-2.8545</v>
      </c>
    </row>
    <row r="5" spans="1:15" x14ac:dyDescent="0.25">
      <c r="A5" t="str">
        <f t="shared" si="0"/>
        <v>^DJIabsolute log-return2</v>
      </c>
      <c r="B5" t="str">
        <v>^DJI</v>
      </c>
      <c r="C5" t="str">
        <v>absolute log-return</v>
      </c>
      <c r="D5">
        <v>2</v>
      </c>
      <c r="E5">
        <f>ROUND(_xlfn.XLOOKUP($A5,Sheet1!$H$2:$H$221,Sheet1!$F$2:$F$221,"")*100,2)</f>
        <v>98.18</v>
      </c>
      <c r="F5">
        <f>ROUND(_xlfn.XLOOKUP($A5,Sheet1!$H$2:$H$221,Sheet1!$G$2:$G$221,""),5)</f>
        <v>5.8610000000000002E-2</v>
      </c>
      <c r="G5">
        <f>_xlfn.MAXIFS(Sheet1!$I$2:$I$221,Sheet1!$H$2:$H$221,Sheet3!A5)</f>
        <v>986752828.79387903</v>
      </c>
      <c r="H5">
        <f>_xlfn.MAXIFS(Sheet1!$E$2:$E$221,Sheet1!$H$2:$H$221,Sheet3!A5)</f>
        <v>4803233.3083811402</v>
      </c>
      <c r="I5" t="str">
        <f t="shared" si="1"/>
        <v>$9.8710^{08}\pm4.8010^{06}$</v>
      </c>
      <c r="J5">
        <f>MOD(MATCH(_xlfn.MAXIFS(Sheet1!$I$2:$I$221,Sheet1!$H$2:$H$221,Sheet3!A5),Sheet1!$I$2:$I$221,0),5)</f>
        <v>1</v>
      </c>
      <c r="K5">
        <f>_xlfn.MINIFS(Sheet1!$I$2:$I$221,Sheet1!$H$2:$H$221,Sheet3!A5)</f>
        <v>0.82436004637148796</v>
      </c>
      <c r="L5">
        <f>_xlfn.MINIFS(Sheet1!$E$2:$E$221,Sheet1!$H$2:$H$221,Sheet3!A5)</f>
        <v>1.3509686105761699E-4</v>
      </c>
      <c r="M5" t="str">
        <f t="shared" si="2"/>
        <v>$8.24E-01}\pm1.35E-04}$</v>
      </c>
      <c r="N5">
        <f>MOD(MATCH(_xlfn.MINIFS(Sheet1!$I$2:$I$221,Sheet1!$H$2:$H$221,Sheet3!A5),Sheet1!$I$2:$I$221,0),5)</f>
        <v>0</v>
      </c>
      <c r="O5" t="str">
        <f>TEXT(ROUND(SUMIFS(Sheet1!$M$2:$M$221,Sheet1!$H$2:$H$221,Sheet3!$A5),4)/5,"0.0000")</f>
        <v>-2.5946</v>
      </c>
    </row>
    <row r="6" spans="1:15" x14ac:dyDescent="0.25">
      <c r="A6" t="str">
        <f t="shared" si="0"/>
        <v>^DJIlog-return volatility-2</v>
      </c>
      <c r="B6" t="str">
        <v>^DJI</v>
      </c>
      <c r="C6" t="str">
        <v>log-return volatility</v>
      </c>
      <c r="D6">
        <v>-2</v>
      </c>
      <c r="E6">
        <f>ROUND(_xlfn.XLOOKUP($A6,Sheet1!$H$2:$H$221,Sheet1!$F$2:$F$221,"")*100,2)</f>
        <v>93.15</v>
      </c>
      <c r="F6">
        <f>ROUND(_xlfn.XLOOKUP($A6,Sheet1!$H$2:$H$221,Sheet1!$G$2:$G$221,""),5)</f>
        <v>3.9129999999999998E-2</v>
      </c>
      <c r="G6">
        <f>_xlfn.MAXIFS(Sheet1!$I$2:$I$221,Sheet1!$H$2:$H$221,Sheet3!A6)</f>
        <v>142690749.79441699</v>
      </c>
      <c r="H6">
        <f>_xlfn.MAXIFS(Sheet1!$E$2:$E$221,Sheet1!$H$2:$H$221,Sheet3!A6)</f>
        <v>1292273.9435435201</v>
      </c>
      <c r="I6" t="str">
        <f t="shared" si="1"/>
        <v>$1.4310^{08}\pm1.2910^{06}$</v>
      </c>
      <c r="J6">
        <f>MOD(MATCH(_xlfn.MAXIFS(Sheet1!$I$2:$I$221,Sheet1!$H$2:$H$221,Sheet3!A6),Sheet1!$I$2:$I$221,0),5)</f>
        <v>1</v>
      </c>
      <c r="K6">
        <f>_xlfn.MINIFS(Sheet1!$I$2:$I$221,Sheet1!$H$2:$H$221,Sheet3!A6)</f>
        <v>0.58078107662714795</v>
      </c>
      <c r="L6">
        <f>_xlfn.MINIFS(Sheet1!$E$2:$E$221,Sheet1!$H$2:$H$221,Sheet3!A6)</f>
        <v>6.6741901934683505E-5</v>
      </c>
      <c r="M6" t="str">
        <f t="shared" si="2"/>
        <v>$5.81E-01}\pm6.67E-05}$</v>
      </c>
      <c r="N6">
        <f>MOD(MATCH(_xlfn.MINIFS(Sheet1!$I$2:$I$221,Sheet1!$H$2:$H$221,Sheet3!A6),Sheet1!$I$2:$I$221,0),5)</f>
        <v>0</v>
      </c>
      <c r="O6" t="str">
        <f>TEXT(ROUND(SUMIFS(Sheet1!$M$2:$M$221,Sheet1!$H$2:$H$221,Sheet3!$A6),4)/5,"0.0000")</f>
        <v>-3.2152</v>
      </c>
    </row>
    <row r="7" spans="1:15" x14ac:dyDescent="0.25">
      <c r="A7" t="str">
        <f t="shared" si="0"/>
        <v>^DJIlog-return volatility-1</v>
      </c>
      <c r="B7" t="str">
        <v>^DJI</v>
      </c>
      <c r="C7" t="str">
        <v>log-return volatility</v>
      </c>
      <c r="D7">
        <v>-1</v>
      </c>
      <c r="E7">
        <f>ROUND(_xlfn.XLOOKUP($A7,Sheet1!$H$2:$H$221,Sheet1!$F$2:$F$221,"")*100,2)</f>
        <v>98.21</v>
      </c>
      <c r="F7">
        <f>ROUND(_xlfn.XLOOKUP($A7,Sheet1!$H$2:$H$221,Sheet1!$G$2:$G$221,""),5)</f>
        <v>3.4299999999999997E-2</v>
      </c>
      <c r="G7">
        <f>_xlfn.MAXIFS(Sheet1!$I$2:$I$221,Sheet1!$H$2:$H$221,Sheet3!A7)</f>
        <v>110418739.088623</v>
      </c>
      <c r="H7">
        <f>_xlfn.MAXIFS(Sheet1!$E$2:$E$221,Sheet1!$H$2:$H$221,Sheet3!A7)</f>
        <v>931098.19604677102</v>
      </c>
      <c r="I7" t="str">
        <f t="shared" si="1"/>
        <v>$1.1010^{08}\pm9.3110^{05}$</v>
      </c>
      <c r="J7">
        <f>MOD(MATCH(_xlfn.MAXIFS(Sheet1!$I$2:$I$221,Sheet1!$H$2:$H$221,Sheet3!A7),Sheet1!$I$2:$I$221,0),5)</f>
        <v>1</v>
      </c>
      <c r="K7">
        <f>_xlfn.MINIFS(Sheet1!$I$2:$I$221,Sheet1!$H$2:$H$221,Sheet3!A7)</f>
        <v>0.607405686596314</v>
      </c>
      <c r="L7">
        <f>_xlfn.MINIFS(Sheet1!$E$2:$E$221,Sheet1!$H$2:$H$221,Sheet3!A7)</f>
        <v>4.8088305736252902E-5</v>
      </c>
      <c r="M7" t="str">
        <f t="shared" si="2"/>
        <v>$6.07E-01}\pm4.81E-05}$</v>
      </c>
      <c r="N7">
        <f>MOD(MATCH(_xlfn.MINIFS(Sheet1!$I$2:$I$221,Sheet1!$H$2:$H$221,Sheet3!A7),Sheet1!$I$2:$I$221,0),5)</f>
        <v>0</v>
      </c>
      <c r="O7" t="str">
        <f>TEXT(ROUND(SUMIFS(Sheet1!$M$2:$M$221,Sheet1!$H$2:$H$221,Sheet3!$A7),4)/5,"0.0000")</f>
        <v>-3.3029</v>
      </c>
    </row>
    <row r="8" spans="1:15" x14ac:dyDescent="0.25">
      <c r="A8" t="str">
        <f t="shared" si="0"/>
        <v>^DJIlog-return volatility1</v>
      </c>
      <c r="B8" t="str">
        <v>^DJI</v>
      </c>
      <c r="C8" t="str">
        <v>log-return volatility</v>
      </c>
      <c r="D8">
        <v>1</v>
      </c>
      <c r="E8">
        <f>ROUND(_xlfn.XLOOKUP($A8,Sheet1!$H$2:$H$221,Sheet1!$F$2:$F$221,"")*100,2)</f>
        <v>97.71</v>
      </c>
      <c r="F8">
        <f>ROUND(_xlfn.XLOOKUP($A8,Sheet1!$H$2:$H$221,Sheet1!$G$2:$G$221,""),5)</f>
        <v>5.5649999999999998E-2</v>
      </c>
      <c r="G8">
        <f>_xlfn.MAXIFS(Sheet1!$I$2:$I$221,Sheet1!$H$2:$H$221,Sheet3!A8)</f>
        <v>360005450.39205098</v>
      </c>
      <c r="H8">
        <f>_xlfn.MAXIFS(Sheet1!$E$2:$E$221,Sheet1!$H$2:$H$221,Sheet3!A8)</f>
        <v>2758580.9882458402</v>
      </c>
      <c r="I8" t="str">
        <f t="shared" si="1"/>
        <v>$3.6010^{08}\pm2.7610^{06}$</v>
      </c>
      <c r="J8">
        <f>MOD(MATCH(_xlfn.MAXIFS(Sheet1!$I$2:$I$221,Sheet1!$H$2:$H$221,Sheet3!A8),Sheet1!$I$2:$I$221,0),5)</f>
        <v>1</v>
      </c>
      <c r="K8">
        <f>_xlfn.MINIFS(Sheet1!$I$2:$I$221,Sheet1!$H$2:$H$221,Sheet3!A8)</f>
        <v>0.68122674124463101</v>
      </c>
      <c r="L8">
        <f>_xlfn.MINIFS(Sheet1!$E$2:$E$221,Sheet1!$H$2:$H$221,Sheet3!A8)</f>
        <v>1.42472068493104E-4</v>
      </c>
      <c r="M8" t="str">
        <f t="shared" si="2"/>
        <v>$6.81E-01}\pm1.42E-04}$</v>
      </c>
      <c r="N8">
        <f>MOD(MATCH(_xlfn.MINIFS(Sheet1!$I$2:$I$221,Sheet1!$H$2:$H$221,Sheet3!A8),Sheet1!$I$2:$I$221,0),5)</f>
        <v>0</v>
      </c>
      <c r="O8" t="str">
        <f>TEXT(ROUND(SUMIFS(Sheet1!$M$2:$M$221,Sheet1!$H$2:$H$221,Sheet3!$A8),4)/5,"0.0000")</f>
        <v>-2.9727</v>
      </c>
    </row>
    <row r="9" spans="1:15" x14ac:dyDescent="0.25">
      <c r="A9" t="str">
        <f t="shared" si="0"/>
        <v>^DJIlog-return volatility2</v>
      </c>
      <c r="B9" t="str">
        <v>^DJI</v>
      </c>
      <c r="C9" t="str">
        <v>log-return volatility</v>
      </c>
      <c r="D9">
        <v>2</v>
      </c>
      <c r="E9">
        <f>ROUND(_xlfn.XLOOKUP($A9,Sheet1!$H$2:$H$221,Sheet1!$F$2:$F$221,"")*100,2)</f>
        <v>95.89</v>
      </c>
      <c r="F9">
        <f>ROUND(_xlfn.XLOOKUP($A9,Sheet1!$H$2:$H$221,Sheet1!$G$2:$G$221,""),5)</f>
        <v>7.4800000000000005E-2</v>
      </c>
      <c r="G9">
        <f>_xlfn.MAXIFS(Sheet1!$I$2:$I$221,Sheet1!$H$2:$H$221,Sheet3!A9)</f>
        <v>677362999.138291</v>
      </c>
      <c r="H9">
        <f>_xlfn.MAXIFS(Sheet1!$E$2:$E$221,Sheet1!$H$2:$H$221,Sheet3!A9)</f>
        <v>5094435.9507450899</v>
      </c>
      <c r="I9" t="str">
        <f t="shared" si="1"/>
        <v>$6.7710^{08}\pm5.0910^{06}$</v>
      </c>
      <c r="J9">
        <f>MOD(MATCH(_xlfn.MAXIFS(Sheet1!$I$2:$I$221,Sheet1!$H$2:$H$221,Sheet3!A9),Sheet1!$I$2:$I$221,0),5)</f>
        <v>1</v>
      </c>
      <c r="K9">
        <f>_xlfn.MINIFS(Sheet1!$I$2:$I$221,Sheet1!$H$2:$H$221,Sheet3!A9)</f>
        <v>0.70385993575363903</v>
      </c>
      <c r="L9">
        <f>_xlfn.MINIFS(Sheet1!$E$2:$E$221,Sheet1!$H$2:$H$221,Sheet3!A9)</f>
        <v>2.6311166168437299E-4</v>
      </c>
      <c r="M9" t="str">
        <f t="shared" si="2"/>
        <v>$7.04E-01}\pm2.63E-04}$</v>
      </c>
      <c r="N9">
        <f>MOD(MATCH(_xlfn.MINIFS(Sheet1!$I$2:$I$221,Sheet1!$H$2:$H$221,Sheet3!A9),Sheet1!$I$2:$I$221,0),5)</f>
        <v>0</v>
      </c>
      <c r="O9" t="str">
        <f>TEXT(ROUND(SUMIFS(Sheet1!$M$2:$M$221,Sheet1!$H$2:$H$221,Sheet3!$A9),4)/5,"0.0000")</f>
        <v>-2.7824</v>
      </c>
    </row>
    <row r="10" spans="1:15" x14ac:dyDescent="0.25">
      <c r="A10" t="str">
        <f t="shared" si="0"/>
        <v>^FCHIabsolute log-return-2</v>
      </c>
      <c r="B10" t="str">
        <v>^FCHI</v>
      </c>
      <c r="C10" t="str">
        <v>absolute log-return</v>
      </c>
      <c r="D10">
        <v>-2</v>
      </c>
      <c r="E10">
        <f>ROUND(_xlfn.XLOOKUP($A10,Sheet1!$H$2:$H$221,Sheet1!$F$2:$F$221,"")*100,2)</f>
        <v>80.86</v>
      </c>
      <c r="F10">
        <f>ROUND(_xlfn.XLOOKUP($A10,Sheet1!$H$2:$H$221,Sheet1!$G$2:$G$221,""),5)</f>
        <v>4.478E-2</v>
      </c>
      <c r="G10">
        <f>_xlfn.MAXIFS(Sheet1!$I$2:$I$221,Sheet1!$H$2:$H$221,Sheet3!A10)</f>
        <v>103208008.60292099</v>
      </c>
      <c r="H10">
        <f>_xlfn.MAXIFS(Sheet1!$E$2:$E$221,Sheet1!$H$2:$H$221,Sheet3!A10)</f>
        <v>1015001.34422065</v>
      </c>
      <c r="I10" t="str">
        <f t="shared" si="1"/>
        <v>$1.0310^{08}\pm1.0210^{06}$</v>
      </c>
      <c r="J10">
        <f>MOD(MATCH(_xlfn.MAXIFS(Sheet1!$I$2:$I$221,Sheet1!$H$2:$H$221,Sheet3!A10),Sheet1!$I$2:$I$221,0),5)</f>
        <v>1</v>
      </c>
      <c r="K10">
        <f>_xlfn.MINIFS(Sheet1!$I$2:$I$221,Sheet1!$H$2:$H$221,Sheet3!A10)</f>
        <v>0.81158530051100697</v>
      </c>
      <c r="L10">
        <f>_xlfn.MINIFS(Sheet1!$E$2:$E$221,Sheet1!$H$2:$H$221,Sheet3!A10)</f>
        <v>1.2875870742475401E-4</v>
      </c>
      <c r="M10" t="str">
        <f t="shared" si="2"/>
        <v>$8.12E-01}\pm1.29E-04}$</v>
      </c>
      <c r="N10">
        <f>MOD(MATCH(_xlfn.MINIFS(Sheet1!$I$2:$I$221,Sheet1!$H$2:$H$221,Sheet3!A10),Sheet1!$I$2:$I$221,0),5)</f>
        <v>0</v>
      </c>
      <c r="O10" t="str">
        <f>TEXT(ROUND(SUMIFS(Sheet1!$M$2:$M$221,Sheet1!$H$2:$H$221,Sheet3!$A10),4)/5,"0.0000")</f>
        <v>-3.2675</v>
      </c>
    </row>
    <row r="11" spans="1:15" x14ac:dyDescent="0.25">
      <c r="A11" t="str">
        <f t="shared" si="0"/>
        <v>^FCHIabsolute log-return-1</v>
      </c>
      <c r="B11" t="str">
        <v>^FCHI</v>
      </c>
      <c r="C11" t="str">
        <v>absolute log-return</v>
      </c>
      <c r="D11">
        <v>-1</v>
      </c>
      <c r="E11">
        <f>ROUND(_xlfn.XLOOKUP($A11,Sheet1!$H$2:$H$221,Sheet1!$F$2:$F$221,"")*100,2)</f>
        <v>89.4</v>
      </c>
      <c r="F11">
        <f>ROUND(_xlfn.XLOOKUP($A11,Sheet1!$H$2:$H$221,Sheet1!$G$2:$G$221,""),5)</f>
        <v>4.292E-2</v>
      </c>
      <c r="G11">
        <f>_xlfn.MAXIFS(Sheet1!$I$2:$I$221,Sheet1!$H$2:$H$221,Sheet3!A11)</f>
        <v>128702579.77907901</v>
      </c>
      <c r="H11">
        <f>_xlfn.MAXIFS(Sheet1!$E$2:$E$221,Sheet1!$H$2:$H$221,Sheet3!A11)</f>
        <v>916121.91639143799</v>
      </c>
      <c r="I11" t="str">
        <f t="shared" si="1"/>
        <v>$1.2910^{08}\pm9.1610^{05}$</v>
      </c>
      <c r="J11">
        <f>MOD(MATCH(_xlfn.MAXIFS(Sheet1!$I$2:$I$221,Sheet1!$H$2:$H$221,Sheet3!A11),Sheet1!$I$2:$I$221,0),5)</f>
        <v>1</v>
      </c>
      <c r="K11">
        <f>_xlfn.MINIFS(Sheet1!$I$2:$I$221,Sheet1!$H$2:$H$221,Sheet3!A11)</f>
        <v>0.82186144736822198</v>
      </c>
      <c r="L11">
        <f>_xlfn.MINIFS(Sheet1!$E$2:$E$221,Sheet1!$H$2:$H$221,Sheet3!A11)</f>
        <v>1.1621528825523E-4</v>
      </c>
      <c r="M11" t="str">
        <f t="shared" si="2"/>
        <v>$8.22E-01}\pm1.16E-04}$</v>
      </c>
      <c r="N11">
        <f>MOD(MATCH(_xlfn.MINIFS(Sheet1!$I$2:$I$221,Sheet1!$H$2:$H$221,Sheet3!A11),Sheet1!$I$2:$I$221,0),5)</f>
        <v>0</v>
      </c>
      <c r="O11" t="str">
        <f>TEXT(ROUND(SUMIFS(Sheet1!$M$2:$M$221,Sheet1!$H$2:$H$221,Sheet3!$A11),4)/5,"0.0000")</f>
        <v>-3.1726</v>
      </c>
    </row>
    <row r="12" spans="1:15" x14ac:dyDescent="0.25">
      <c r="A12" t="str">
        <f t="shared" si="0"/>
        <v>^FCHIabsolute log-return1</v>
      </c>
      <c r="B12" t="str">
        <v>^FCHI</v>
      </c>
      <c r="C12" t="str">
        <v>absolute log-return</v>
      </c>
      <c r="D12">
        <v>1</v>
      </c>
      <c r="E12">
        <f>ROUND(_xlfn.XLOOKUP($A12,Sheet1!$H$2:$H$221,Sheet1!$F$2:$F$221,"")*100,2)</f>
        <v>94.95</v>
      </c>
      <c r="F12">
        <f>ROUND(_xlfn.XLOOKUP($A12,Sheet1!$H$2:$H$221,Sheet1!$G$2:$G$221,""),5)</f>
        <v>4.317E-2</v>
      </c>
      <c r="G12">
        <f>_xlfn.MAXIFS(Sheet1!$I$2:$I$221,Sheet1!$H$2:$H$221,Sheet3!A12)</f>
        <v>228112912.36030999</v>
      </c>
      <c r="H12">
        <f>_xlfn.MAXIFS(Sheet1!$E$2:$E$221,Sheet1!$H$2:$H$221,Sheet3!A12)</f>
        <v>952955.00583959301</v>
      </c>
      <c r="I12" t="str">
        <f t="shared" si="1"/>
        <v>$2.2810^{08}\pm9.5310^{05}$</v>
      </c>
      <c r="J12">
        <f>MOD(MATCH(_xlfn.MAXIFS(Sheet1!$I$2:$I$221,Sheet1!$H$2:$H$221,Sheet3!A12),Sheet1!$I$2:$I$221,0),5)</f>
        <v>1</v>
      </c>
      <c r="K12">
        <f>_xlfn.MINIFS(Sheet1!$I$2:$I$221,Sheet1!$H$2:$H$221,Sheet3!A12)</f>
        <v>0.84984707281996896</v>
      </c>
      <c r="L12">
        <f>_xlfn.MINIFS(Sheet1!$E$2:$E$221,Sheet1!$H$2:$H$221,Sheet3!A12)</f>
        <v>1.20887775651241E-4</v>
      </c>
      <c r="M12" t="str">
        <f t="shared" si="2"/>
        <v>$8.50E-01}\pm1.21E-04}$</v>
      </c>
      <c r="N12">
        <f>MOD(MATCH(_xlfn.MINIFS(Sheet1!$I$2:$I$221,Sheet1!$H$2:$H$221,Sheet3!A12),Sheet1!$I$2:$I$221,0),5)</f>
        <v>0</v>
      </c>
      <c r="O12" t="str">
        <f>TEXT(ROUND(SUMIFS(Sheet1!$M$2:$M$221,Sheet1!$H$2:$H$221,Sheet3!$A12),4)/5,"0.0000")</f>
        <v>-2.9021</v>
      </c>
    </row>
    <row r="13" spans="1:15" x14ac:dyDescent="0.25">
      <c r="A13" t="str">
        <f t="shared" si="0"/>
        <v>^FCHIabsolute log-return2</v>
      </c>
      <c r="B13" t="str">
        <v>^FCHI</v>
      </c>
      <c r="C13" t="str">
        <v>absolute log-return</v>
      </c>
      <c r="D13">
        <v>2</v>
      </c>
      <c r="E13">
        <f>ROUND(_xlfn.XLOOKUP($A13,Sheet1!$H$2:$H$221,Sheet1!$F$2:$F$221,"")*100,2)</f>
        <v>88.21</v>
      </c>
      <c r="F13">
        <f>ROUND(_xlfn.XLOOKUP($A13,Sheet1!$H$2:$H$221,Sheet1!$G$2:$G$221,""),5)</f>
        <v>5.1610000000000003E-2</v>
      </c>
      <c r="G13">
        <f>_xlfn.MAXIFS(Sheet1!$I$2:$I$221,Sheet1!$H$2:$H$221,Sheet3!A13)</f>
        <v>215623027.75744301</v>
      </c>
      <c r="H13">
        <f>_xlfn.MAXIFS(Sheet1!$E$2:$E$221,Sheet1!$H$2:$H$221,Sheet3!A13)</f>
        <v>1304195.29595425</v>
      </c>
      <c r="I13" t="str">
        <f t="shared" si="1"/>
        <v>$2.1610^{08}\pm1.3010^{06}$</v>
      </c>
      <c r="J13">
        <f>MOD(MATCH(_xlfn.MAXIFS(Sheet1!$I$2:$I$221,Sheet1!$H$2:$H$221,Sheet3!A13),Sheet1!$I$2:$I$221,0),5)</f>
        <v>1</v>
      </c>
      <c r="K13">
        <f>_xlfn.MINIFS(Sheet1!$I$2:$I$221,Sheet1!$H$2:$H$221,Sheet3!A13)</f>
        <v>0.85880026717215097</v>
      </c>
      <c r="L13">
        <f>_xlfn.MINIFS(Sheet1!$E$2:$E$221,Sheet1!$H$2:$H$221,Sheet3!A13)</f>
        <v>1.6544460900734301E-4</v>
      </c>
      <c r="M13" t="str">
        <f t="shared" si="2"/>
        <v>$8.59E-01}\pm1.65E-04}$</v>
      </c>
      <c r="N13">
        <f>MOD(MATCH(_xlfn.MINIFS(Sheet1!$I$2:$I$221,Sheet1!$H$2:$H$221,Sheet3!A13),Sheet1!$I$2:$I$221,0),5)</f>
        <v>0</v>
      </c>
      <c r="O13" t="str">
        <f>TEXT(ROUND(SUMIFS(Sheet1!$M$2:$M$221,Sheet1!$H$2:$H$221,Sheet3!$A13),4)/5,"0.0000")</f>
        <v>-2.9027</v>
      </c>
    </row>
    <row r="14" spans="1:15" x14ac:dyDescent="0.25">
      <c r="A14" t="str">
        <f t="shared" si="0"/>
        <v>^FCHIlog-return volatility-2</v>
      </c>
      <c r="B14" t="str">
        <v>^FCHI</v>
      </c>
      <c r="C14" t="str">
        <v>log-return volatility</v>
      </c>
      <c r="D14">
        <v>-2</v>
      </c>
      <c r="E14">
        <f>ROUND(_xlfn.XLOOKUP($A14,Sheet1!$H$2:$H$221,Sheet1!$F$2:$F$221,"")*100,2)</f>
        <v>81.06</v>
      </c>
      <c r="F14">
        <f>ROUND(_xlfn.XLOOKUP($A14,Sheet1!$H$2:$H$221,Sheet1!$G$2:$G$221,""),5)</f>
        <v>5.3740000000000003E-2</v>
      </c>
      <c r="G14">
        <f>_xlfn.MAXIFS(Sheet1!$I$2:$I$221,Sheet1!$H$2:$H$221,Sheet3!A14)</f>
        <v>31818995.2657643</v>
      </c>
      <c r="H14">
        <f>_xlfn.MAXIFS(Sheet1!$E$2:$E$221,Sheet1!$H$2:$H$221,Sheet3!A14)</f>
        <v>1443489.49229005</v>
      </c>
      <c r="I14" t="str">
        <f t="shared" si="1"/>
        <v>$3.1810^{07}\pm1.4410^{06}$</v>
      </c>
      <c r="J14">
        <f>MOD(MATCH(_xlfn.MAXIFS(Sheet1!$I$2:$I$221,Sheet1!$H$2:$H$221,Sheet3!A14),Sheet1!$I$2:$I$221,0),5)</f>
        <v>1</v>
      </c>
      <c r="K14">
        <f>_xlfn.MINIFS(Sheet1!$I$2:$I$221,Sheet1!$H$2:$H$221,Sheet3!A14)</f>
        <v>0.62406019548261005</v>
      </c>
      <c r="L14">
        <f>_xlfn.MINIFS(Sheet1!$E$2:$E$221,Sheet1!$H$2:$H$221,Sheet3!A14)</f>
        <v>1.2839774676774699E-4</v>
      </c>
      <c r="M14" t="str">
        <f t="shared" si="2"/>
        <v>$6.24E-01}\pm1.28E-04}$</v>
      </c>
      <c r="N14">
        <f>MOD(MATCH(_xlfn.MINIFS(Sheet1!$I$2:$I$221,Sheet1!$H$2:$H$221,Sheet3!A14),Sheet1!$I$2:$I$221,0),5)</f>
        <v>0</v>
      </c>
      <c r="O14" t="str">
        <f>TEXT(ROUND(SUMIFS(Sheet1!$M$2:$M$221,Sheet1!$H$2:$H$221,Sheet3!$A14),4)/5,"0.0000")</f>
        <v>-3.3032</v>
      </c>
    </row>
    <row r="15" spans="1:15" x14ac:dyDescent="0.25">
      <c r="A15" t="str">
        <f t="shared" si="0"/>
        <v>^FCHIlog-return volatility-1</v>
      </c>
      <c r="B15" t="str">
        <v>^FCHI</v>
      </c>
      <c r="C15" t="str">
        <v>log-return volatility</v>
      </c>
      <c r="D15">
        <v>-1</v>
      </c>
      <c r="E15">
        <f>ROUND(_xlfn.XLOOKUP($A15,Sheet1!$H$2:$H$221,Sheet1!$F$2:$F$221,"")*100,2)</f>
        <v>88.74</v>
      </c>
      <c r="F15">
        <f>ROUND(_xlfn.XLOOKUP($A15,Sheet1!$H$2:$H$221,Sheet1!$G$2:$G$221,""),5)</f>
        <v>5.185E-2</v>
      </c>
      <c r="G15">
        <f>_xlfn.MAXIFS(Sheet1!$I$2:$I$221,Sheet1!$H$2:$H$221,Sheet3!A15)</f>
        <v>40700795.363400698</v>
      </c>
      <c r="H15">
        <f>_xlfn.MAXIFS(Sheet1!$E$2:$E$221,Sheet1!$H$2:$H$221,Sheet3!A15)</f>
        <v>1288776.0209198999</v>
      </c>
      <c r="I15" t="str">
        <f t="shared" si="1"/>
        <v>$4.0710^{07}\pm1.2910^{06}$</v>
      </c>
      <c r="J15">
        <f>MOD(MATCH(_xlfn.MAXIFS(Sheet1!$I$2:$I$221,Sheet1!$H$2:$H$221,Sheet3!A15),Sheet1!$I$2:$I$221,0),5)</f>
        <v>1</v>
      </c>
      <c r="K15">
        <f>_xlfn.MINIFS(Sheet1!$I$2:$I$221,Sheet1!$H$2:$H$221,Sheet3!A15)</f>
        <v>0.657287961693095</v>
      </c>
      <c r="L15">
        <f>_xlfn.MINIFS(Sheet1!$E$2:$E$221,Sheet1!$H$2:$H$221,Sheet3!A15)</f>
        <v>1.14636052467479E-4</v>
      </c>
      <c r="M15" t="str">
        <f t="shared" si="2"/>
        <v>$6.57E-01}\pm1.15E-04}$</v>
      </c>
      <c r="N15">
        <f>MOD(MATCH(_xlfn.MINIFS(Sheet1!$I$2:$I$221,Sheet1!$H$2:$H$221,Sheet3!A15),Sheet1!$I$2:$I$221,0),5)</f>
        <v>0</v>
      </c>
      <c r="O15" t="str">
        <f>TEXT(ROUND(SUMIFS(Sheet1!$M$2:$M$221,Sheet1!$H$2:$H$221,Sheet3!$A15),4)/5,"0.0000")</f>
        <v>-3.5095</v>
      </c>
    </row>
    <row r="16" spans="1:15" x14ac:dyDescent="0.25">
      <c r="A16" t="str">
        <f t="shared" si="0"/>
        <v>^FCHIlog-return volatility1</v>
      </c>
      <c r="B16" t="str">
        <v>^FCHI</v>
      </c>
      <c r="C16" t="str">
        <v>log-return volatility</v>
      </c>
      <c r="D16">
        <v>1</v>
      </c>
      <c r="E16">
        <f>ROUND(_xlfn.XLOOKUP($A16,Sheet1!$H$2:$H$221,Sheet1!$F$2:$F$221,"")*100,2)</f>
        <v>93.05</v>
      </c>
      <c r="F16">
        <f>ROUND(_xlfn.XLOOKUP($A16,Sheet1!$H$2:$H$221,Sheet1!$G$2:$G$221,""),5)</f>
        <v>4.8090000000000001E-2</v>
      </c>
      <c r="G16">
        <f>_xlfn.MAXIFS(Sheet1!$I$2:$I$221,Sheet1!$H$2:$H$221,Sheet3!A16)</f>
        <v>307866897.81437302</v>
      </c>
      <c r="H16">
        <f>_xlfn.MAXIFS(Sheet1!$E$2:$E$221,Sheet1!$H$2:$H$221,Sheet3!A16)</f>
        <v>1365181.95260695</v>
      </c>
      <c r="I16" t="str">
        <f t="shared" si="1"/>
        <v>$3.0810^{08}\pm1.3710^{06}$</v>
      </c>
      <c r="J16">
        <f>MOD(MATCH(_xlfn.MAXIFS(Sheet1!$I$2:$I$221,Sheet1!$H$2:$H$221,Sheet3!A16),Sheet1!$I$2:$I$221,0),5)</f>
        <v>1</v>
      </c>
      <c r="K16">
        <f>_xlfn.MINIFS(Sheet1!$I$2:$I$221,Sheet1!$H$2:$H$221,Sheet3!A16)</f>
        <v>0.74818845111707599</v>
      </c>
      <c r="L16">
        <f>_xlfn.MINIFS(Sheet1!$E$2:$E$221,Sheet1!$H$2:$H$221,Sheet3!A16)</f>
        <v>1.214323260259E-4</v>
      </c>
      <c r="M16" t="str">
        <f t="shared" si="2"/>
        <v>$7.48E-01}\pm1.21E-04}$</v>
      </c>
      <c r="N16">
        <f>MOD(MATCH(_xlfn.MINIFS(Sheet1!$I$2:$I$221,Sheet1!$H$2:$H$221,Sheet3!A16),Sheet1!$I$2:$I$221,0),5)</f>
        <v>0</v>
      </c>
      <c r="O16" t="str">
        <f>TEXT(ROUND(SUMIFS(Sheet1!$M$2:$M$221,Sheet1!$H$2:$H$221,Sheet3!$A16),4)/5,"0.0000")</f>
        <v>-2.8749</v>
      </c>
    </row>
    <row r="17" spans="1:15" x14ac:dyDescent="0.25">
      <c r="A17" t="str">
        <f t="shared" si="0"/>
        <v>^FCHIlog-return volatility2</v>
      </c>
      <c r="B17" t="str">
        <v>^FCHI</v>
      </c>
      <c r="C17" t="str">
        <v>log-return volatility</v>
      </c>
      <c r="D17">
        <v>2</v>
      </c>
      <c r="E17">
        <f>ROUND(_xlfn.XLOOKUP($A17,Sheet1!$H$2:$H$221,Sheet1!$F$2:$F$221,"")*100,2)</f>
        <v>90.18</v>
      </c>
      <c r="F17">
        <f>ROUND(_xlfn.XLOOKUP($A17,Sheet1!$H$2:$H$221,Sheet1!$G$2:$G$221,""),5)</f>
        <v>5.033E-2</v>
      </c>
      <c r="G17">
        <f>_xlfn.MAXIFS(Sheet1!$I$2:$I$221,Sheet1!$H$2:$H$221,Sheet3!A17)</f>
        <v>313791880.95645601</v>
      </c>
      <c r="H17">
        <f>_xlfn.MAXIFS(Sheet1!$E$2:$E$221,Sheet1!$H$2:$H$221,Sheet3!A17)</f>
        <v>1419149.9865930299</v>
      </c>
      <c r="I17" t="str">
        <f t="shared" si="1"/>
        <v>$3.1410^{08}\pm1.4210^{06}$</v>
      </c>
      <c r="J17">
        <f>MOD(MATCH(_xlfn.MAXIFS(Sheet1!$I$2:$I$221,Sheet1!$H$2:$H$221,Sheet3!A17),Sheet1!$I$2:$I$221,0),5)</f>
        <v>1</v>
      </c>
      <c r="K17">
        <f>_xlfn.MINIFS(Sheet1!$I$2:$I$221,Sheet1!$H$2:$H$221,Sheet3!A17)</f>
        <v>0.78752364881381998</v>
      </c>
      <c r="L17">
        <f>_xlfn.MINIFS(Sheet1!$E$2:$E$221,Sheet1!$H$2:$H$221,Sheet3!A17)</f>
        <v>1.26232758587626E-4</v>
      </c>
      <c r="M17" t="str">
        <f t="shared" si="2"/>
        <v>$7.88E-01}\pm1.26E-04}$</v>
      </c>
      <c r="N17">
        <f>MOD(MATCH(_xlfn.MINIFS(Sheet1!$I$2:$I$221,Sheet1!$H$2:$H$221,Sheet3!A17),Sheet1!$I$2:$I$221,0),5)</f>
        <v>0</v>
      </c>
      <c r="O17" t="str">
        <f>TEXT(ROUND(SUMIFS(Sheet1!$M$2:$M$221,Sheet1!$H$2:$H$221,Sheet3!$A17),4)/5,"0.0000")</f>
        <v>-2.8300</v>
      </c>
    </row>
    <row r="18" spans="1:15" hidden="1" x14ac:dyDescent="0.25">
      <c r="A18" t="str">
        <f t="shared" si="0"/>
        <v>^IXICabsolute log-return-2</v>
      </c>
      <c r="B18" t="str">
        <v>^IXIC</v>
      </c>
      <c r="C18" t="str">
        <v>absolute log-return</v>
      </c>
      <c r="D18">
        <v>-2</v>
      </c>
      <c r="E18">
        <f>ROUND(_xlfn.XLOOKUP($A18,Sheet1!$H$2:$H$221,Sheet1!$F$2:$F$221,"")*100,2)</f>
        <v>83.5</v>
      </c>
      <c r="F18">
        <f>ROUND(_xlfn.XLOOKUP($A18,Sheet1!$H$2:$H$221,Sheet1!$G$2:$G$221,""),5)</f>
        <v>4.095E-2</v>
      </c>
      <c r="G18">
        <f>_xlfn.MAXIFS(Sheet1!$I$2:$I$221,Sheet1!$H$2:$H$221,Sheet3!A18)</f>
        <v>514301658.598701</v>
      </c>
      <c r="H18">
        <f>_xlfn.MAXIFS(Sheet1!$E$2:$E$221,Sheet1!$H$2:$H$221,Sheet3!A18)</f>
        <v>4343276.6826854898</v>
      </c>
      <c r="I18" t="str">
        <f t="shared" si="1"/>
        <v>$5.1410^{08}\pm4.3410^{06}$</v>
      </c>
      <c r="J18">
        <f>MOD(MATCH(_xlfn.MAXIFS(Sheet1!$I$2:$I$221,Sheet1!$H$2:$H$221,Sheet3!A18),Sheet1!$I$2:$I$221,0),5)</f>
        <v>1</v>
      </c>
      <c r="K18">
        <f>_xlfn.MINIFS(Sheet1!$I$2:$I$221,Sheet1!$H$2:$H$221,Sheet3!A18)</f>
        <v>0.84649647146474105</v>
      </c>
      <c r="L18">
        <f>_xlfn.MINIFS(Sheet1!$E$2:$E$221,Sheet1!$H$2:$H$221,Sheet3!A18)</f>
        <v>8.9503245017618201E-5</v>
      </c>
      <c r="M18" t="str">
        <f t="shared" si="2"/>
        <v>$8.46E-01}\pm8.95E-05}$</v>
      </c>
      <c r="N18">
        <f>MOD(MATCH(_xlfn.MINIFS(Sheet1!$I$2:$I$221,Sheet1!$H$2:$H$221,Sheet3!A18),Sheet1!$I$2:$I$221,0),5)</f>
        <v>0</v>
      </c>
      <c r="O18" t="str">
        <f>TEXT(ROUND(SUMIFS(Sheet1!$M$2:$M$221,Sheet1!$H$2:$H$221,Sheet3!$A18),4),"0.0000")</f>
        <v>-14.8384</v>
      </c>
    </row>
    <row r="19" spans="1:15" hidden="1" x14ac:dyDescent="0.25">
      <c r="A19" t="str">
        <f t="shared" si="0"/>
        <v>^IXICabsolute log-return-1</v>
      </c>
      <c r="B19" t="str">
        <v>^IXIC</v>
      </c>
      <c r="C19" t="str">
        <v>absolute log-return</v>
      </c>
      <c r="D19">
        <v>-1</v>
      </c>
      <c r="E19">
        <f>ROUND(_xlfn.XLOOKUP($A19,Sheet1!$H$2:$H$221,Sheet1!$F$2:$F$221,"")*100,2)</f>
        <v>94.5</v>
      </c>
      <c r="F19">
        <f>ROUND(_xlfn.XLOOKUP($A19,Sheet1!$H$2:$H$221,Sheet1!$G$2:$G$221,""),5)</f>
        <v>3.6290000000000003E-2</v>
      </c>
      <c r="G19">
        <f>_xlfn.MAXIFS(Sheet1!$I$2:$I$221,Sheet1!$H$2:$H$221,Sheet3!A19)</f>
        <v>709415521.71302998</v>
      </c>
      <c r="H19">
        <f>_xlfn.MAXIFS(Sheet1!$E$2:$E$221,Sheet1!$H$2:$H$221,Sheet3!A19)</f>
        <v>3243490.2184847998</v>
      </c>
      <c r="I19" t="str">
        <f t="shared" si="1"/>
        <v>$7.0910^{08}\pm3.2410^{06}$</v>
      </c>
      <c r="J19">
        <f>MOD(MATCH(_xlfn.MAXIFS(Sheet1!$I$2:$I$221,Sheet1!$H$2:$H$221,Sheet3!A19),Sheet1!$I$2:$I$221,0),5)</f>
        <v>1</v>
      </c>
      <c r="K19">
        <f>_xlfn.MINIFS(Sheet1!$I$2:$I$221,Sheet1!$H$2:$H$221,Sheet3!A19)</f>
        <v>0.842723568243534</v>
      </c>
      <c r="L19">
        <f>_xlfn.MINIFS(Sheet1!$E$2:$E$221,Sheet1!$H$2:$H$221,Sheet3!A19)</f>
        <v>6.6839605428451704E-5</v>
      </c>
      <c r="M19" t="str">
        <f t="shared" si="2"/>
        <v>$8.43E-01}\pm6.68E-05}$</v>
      </c>
      <c r="N19">
        <f>MOD(MATCH(_xlfn.MINIFS(Sheet1!$I$2:$I$221,Sheet1!$H$2:$H$221,Sheet3!A19),Sheet1!$I$2:$I$221,0),5)</f>
        <v>0</v>
      </c>
      <c r="O19" t="str">
        <f>TEXT(ROUND(SUMIFS(Sheet1!$M$2:$M$221,Sheet1!$H$2:$H$221,Sheet3!$A19),4),"0.0000")</f>
        <v>-13.8047</v>
      </c>
    </row>
    <row r="20" spans="1:15" hidden="1" x14ac:dyDescent="0.25">
      <c r="A20" t="str">
        <f t="shared" si="0"/>
        <v>^IXICabsolute log-return1</v>
      </c>
      <c r="B20" t="str">
        <v>^IXIC</v>
      </c>
      <c r="C20" t="str">
        <v>absolute log-return</v>
      </c>
      <c r="D20">
        <v>1</v>
      </c>
      <c r="E20">
        <f>ROUND(_xlfn.XLOOKUP($A20,Sheet1!$H$2:$H$221,Sheet1!$F$2:$F$221,"")*100,2)</f>
        <v>96.82</v>
      </c>
      <c r="F20">
        <f>ROUND(_xlfn.XLOOKUP($A20,Sheet1!$H$2:$H$221,Sheet1!$G$2:$G$221,""),5)</f>
        <v>4.1250000000000002E-2</v>
      </c>
      <c r="G20">
        <f>_xlfn.MAXIFS(Sheet1!$I$2:$I$221,Sheet1!$H$2:$H$221,Sheet3!A20)</f>
        <v>1223538284.11006</v>
      </c>
      <c r="H20">
        <f>_xlfn.MAXIFS(Sheet1!$E$2:$E$221,Sheet1!$H$2:$H$221,Sheet3!A20)</f>
        <v>4308897.2094671903</v>
      </c>
      <c r="I20" t="str">
        <f t="shared" si="1"/>
        <v>$1.2210^{09}\pm4.3110^{06}$</v>
      </c>
      <c r="J20">
        <f>MOD(MATCH(_xlfn.MAXIFS(Sheet1!$I$2:$I$221,Sheet1!$H$2:$H$221,Sheet3!A20),Sheet1!$I$2:$I$221,0),5)</f>
        <v>1</v>
      </c>
      <c r="K20">
        <f>_xlfn.MINIFS(Sheet1!$I$2:$I$221,Sheet1!$H$2:$H$221,Sheet3!A20)</f>
        <v>0.837564378340797</v>
      </c>
      <c r="L20">
        <f>_xlfn.MINIFS(Sheet1!$E$2:$E$221,Sheet1!$H$2:$H$221,Sheet3!A20)</f>
        <v>8.8794776587020497E-5</v>
      </c>
      <c r="M20" t="str">
        <f t="shared" si="2"/>
        <v>$8.38E-01}\pm8.88E-05}$</v>
      </c>
      <c r="N20">
        <f>MOD(MATCH(_xlfn.MINIFS(Sheet1!$I$2:$I$221,Sheet1!$H$2:$H$221,Sheet3!A20),Sheet1!$I$2:$I$221,0),5)</f>
        <v>0</v>
      </c>
      <c r="O20" t="str">
        <f>TEXT(ROUND(SUMIFS(Sheet1!$M$2:$M$221,Sheet1!$H$2:$H$221,Sheet3!$A20),4),"0.0000")</f>
        <v>-12.3147</v>
      </c>
    </row>
    <row r="21" spans="1:15" hidden="1" x14ac:dyDescent="0.25">
      <c r="A21" t="str">
        <f t="shared" si="0"/>
        <v>^IXICabsolute log-return2</v>
      </c>
      <c r="B21" t="str">
        <v>^IXIC</v>
      </c>
      <c r="C21" t="str">
        <v>absolute log-return</v>
      </c>
      <c r="D21">
        <v>2</v>
      </c>
      <c r="E21">
        <f>ROUND(_xlfn.XLOOKUP($A21,Sheet1!$H$2:$H$221,Sheet1!$F$2:$F$221,"")*100,2)</f>
        <v>75.45</v>
      </c>
      <c r="F21">
        <f>ROUND(_xlfn.XLOOKUP($A21,Sheet1!$H$2:$H$221,Sheet1!$G$2:$G$221,""),5)</f>
        <v>5.7430000000000002E-2</v>
      </c>
      <c r="G21">
        <f>_xlfn.MAXIFS(Sheet1!$I$2:$I$221,Sheet1!$H$2:$H$221,Sheet3!A21)</f>
        <v>1342792270.2335701</v>
      </c>
      <c r="H21">
        <f>_xlfn.MAXIFS(Sheet1!$E$2:$E$221,Sheet1!$H$2:$H$221,Sheet3!A21)</f>
        <v>11681030.971161099</v>
      </c>
      <c r="I21" t="str">
        <f t="shared" si="1"/>
        <v>$1.3410^{09}\pm1.1710^{07}$</v>
      </c>
      <c r="J21">
        <f>MOD(MATCH(_xlfn.MAXIFS(Sheet1!$I$2:$I$221,Sheet1!$H$2:$H$221,Sheet3!A21),Sheet1!$I$2:$I$221,0),5)</f>
        <v>1</v>
      </c>
      <c r="K21">
        <f>_xlfn.MINIFS(Sheet1!$I$2:$I$221,Sheet1!$H$2:$H$221,Sheet3!A21)</f>
        <v>0.83654618667220004</v>
      </c>
      <c r="L21">
        <f>_xlfn.MINIFS(Sheet1!$E$2:$E$221,Sheet1!$H$2:$H$221,Sheet3!A21)</f>
        <v>2.4071461558921E-4</v>
      </c>
      <c r="M21" t="str">
        <f t="shared" si="2"/>
        <v>$8.37E-01}\pm2.41E-04}$</v>
      </c>
      <c r="N21">
        <f>MOD(MATCH(_xlfn.MINIFS(Sheet1!$I$2:$I$221,Sheet1!$H$2:$H$221,Sheet3!A21),Sheet1!$I$2:$I$221,0),5)</f>
        <v>0</v>
      </c>
      <c r="O21" t="str">
        <f>TEXT(ROUND(SUMIFS(Sheet1!$M$2:$M$221,Sheet1!$H$2:$H$221,Sheet3!$A21),4),"0.0000")</f>
        <v>-11.7420</v>
      </c>
    </row>
    <row r="22" spans="1:15" x14ac:dyDescent="0.25">
      <c r="A22" t="str">
        <f t="shared" si="0"/>
        <v>^MERVabsolute log-return-2</v>
      </c>
      <c r="B22" t="str">
        <v>^MERV</v>
      </c>
      <c r="C22" t="str">
        <v>absolute log-return</v>
      </c>
      <c r="D22">
        <v>-2</v>
      </c>
      <c r="E22">
        <f>ROUND(_xlfn.XLOOKUP($A22,Sheet1!$H$2:$H$221,Sheet1!$F$2:$F$221,"")*100,2)</f>
        <v>60.45</v>
      </c>
      <c r="F22">
        <f>ROUND(_xlfn.XLOOKUP($A22,Sheet1!$H$2:$H$221,Sheet1!$G$2:$G$221,""),5)</f>
        <v>4.1599999999999998E-2</v>
      </c>
      <c r="G22">
        <f>_xlfn.MAXIFS(Sheet1!$I$2:$I$221,Sheet1!$H$2:$H$221,Sheet3!A22)</f>
        <v>220016930.10798299</v>
      </c>
      <c r="H22">
        <f>_xlfn.MAXIFS(Sheet1!$E$2:$E$221,Sheet1!$H$2:$H$221,Sheet3!A22)</f>
        <v>908990.76842632296</v>
      </c>
      <c r="I22" t="str">
        <f t="shared" si="1"/>
        <v>$2.2010^{08}\pm9.0910^{05}$</v>
      </c>
      <c r="J22">
        <f>MOD(MATCH(_xlfn.MAXIFS(Sheet1!$I$2:$I$221,Sheet1!$H$2:$H$221,Sheet3!A22),Sheet1!$I$2:$I$221,0),5)</f>
        <v>1</v>
      </c>
      <c r="K22">
        <f>_xlfn.MINIFS(Sheet1!$I$2:$I$221,Sheet1!$H$2:$H$221,Sheet3!A22)</f>
        <v>0.87036125705996203</v>
      </c>
      <c r="L22">
        <f>_xlfn.MINIFS(Sheet1!$E$2:$E$221,Sheet1!$H$2:$H$221,Sheet3!A22)</f>
        <v>6.8719366297914801E-5</v>
      </c>
      <c r="M22" t="str">
        <f t="shared" si="2"/>
        <v>$8.70E-01}\pm6.87E-05}$</v>
      </c>
      <c r="N22">
        <f>MOD(MATCH(_xlfn.MINIFS(Sheet1!$I$2:$I$221,Sheet1!$H$2:$H$221,Sheet3!A22),Sheet1!$I$2:$I$221,0),5)</f>
        <v>0</v>
      </c>
      <c r="O22" t="str">
        <f>TEXT(ROUND(SUMIFS(Sheet1!$M$2:$M$221,Sheet1!$H$2:$H$221,Sheet3!$A22),4)/5,"0.0000")</f>
        <v>-2.9178</v>
      </c>
    </row>
    <row r="23" spans="1:15" x14ac:dyDescent="0.25">
      <c r="A23" t="str">
        <f t="shared" si="0"/>
        <v>^MERVabsolute log-return-1</v>
      </c>
      <c r="B23" t="str">
        <v>^MERV</v>
      </c>
      <c r="C23" t="str">
        <v>absolute log-return</v>
      </c>
      <c r="D23">
        <v>-1</v>
      </c>
      <c r="E23">
        <f>ROUND(_xlfn.XLOOKUP($A23,Sheet1!$H$2:$H$221,Sheet1!$F$2:$F$221,"")*100,2)</f>
        <v>73.209999999999994</v>
      </c>
      <c r="F23">
        <f>ROUND(_xlfn.XLOOKUP($A23,Sheet1!$H$2:$H$221,Sheet1!$G$2:$G$221,""),5)</f>
        <v>4.0739999999999998E-2</v>
      </c>
      <c r="G23">
        <f>_xlfn.MAXIFS(Sheet1!$I$2:$I$221,Sheet1!$H$2:$H$221,Sheet3!A23)</f>
        <v>267958821.614429</v>
      </c>
      <c r="H23">
        <f>_xlfn.MAXIFS(Sheet1!$E$2:$E$221,Sheet1!$H$2:$H$221,Sheet3!A23)</f>
        <v>942097.29266843805</v>
      </c>
      <c r="I23" t="str">
        <f t="shared" si="1"/>
        <v>$2.6810^{08}\pm9.4210^{05}$</v>
      </c>
      <c r="J23">
        <f>MOD(MATCH(_xlfn.MAXIFS(Sheet1!$I$2:$I$221,Sheet1!$H$2:$H$221,Sheet3!A23),Sheet1!$I$2:$I$221,0),5)</f>
        <v>1</v>
      </c>
      <c r="K23">
        <f>_xlfn.MINIFS(Sheet1!$I$2:$I$221,Sheet1!$H$2:$H$221,Sheet3!A23)</f>
        <v>0.87627067113950996</v>
      </c>
      <c r="L23">
        <f>_xlfn.MINIFS(Sheet1!$E$2:$E$221,Sheet1!$H$2:$H$221,Sheet3!A23)</f>
        <v>7.1222207300561499E-5</v>
      </c>
      <c r="M23" t="str">
        <f t="shared" si="2"/>
        <v>$8.76E-01}\pm7.12E-05}$</v>
      </c>
      <c r="N23">
        <f>MOD(MATCH(_xlfn.MINIFS(Sheet1!$I$2:$I$221,Sheet1!$H$2:$H$221,Sheet3!A23),Sheet1!$I$2:$I$221,0),5)</f>
        <v>0</v>
      </c>
      <c r="O23" t="str">
        <f>TEXT(ROUND(SUMIFS(Sheet1!$M$2:$M$221,Sheet1!$H$2:$H$221,Sheet3!$A23),4)/5,"0.0000")</f>
        <v>-2.8483</v>
      </c>
    </row>
    <row r="24" spans="1:15" x14ac:dyDescent="0.25">
      <c r="A24" t="str">
        <f t="shared" si="0"/>
        <v>^MERVabsolute log-return1</v>
      </c>
      <c r="B24" t="str">
        <v>^MERV</v>
      </c>
      <c r="C24" t="str">
        <v>absolute log-return</v>
      </c>
      <c r="D24">
        <v>1</v>
      </c>
      <c r="E24">
        <f>ROUND(_xlfn.XLOOKUP($A24,Sheet1!$H$2:$H$221,Sheet1!$F$2:$F$221,"")*100,2)</f>
        <v>91.58</v>
      </c>
      <c r="F24">
        <f>ROUND(_xlfn.XLOOKUP($A24,Sheet1!$H$2:$H$221,Sheet1!$G$2:$G$221,""),5)</f>
        <v>3.8760000000000003E-2</v>
      </c>
      <c r="G24">
        <f>_xlfn.MAXIFS(Sheet1!$I$2:$I$221,Sheet1!$H$2:$H$221,Sheet3!A24)</f>
        <v>178069358.40076101</v>
      </c>
      <c r="H24">
        <f>_xlfn.MAXIFS(Sheet1!$E$2:$E$221,Sheet1!$H$2:$H$221,Sheet3!A24)</f>
        <v>873200.18542842299</v>
      </c>
      <c r="I24" t="str">
        <f t="shared" si="1"/>
        <v>$1.7810^{08}\pm8.7310^{05}$</v>
      </c>
      <c r="J24">
        <f>MOD(MATCH(_xlfn.MAXIFS(Sheet1!$I$2:$I$221,Sheet1!$H$2:$H$221,Sheet3!A24),Sheet1!$I$2:$I$221,0),5)</f>
        <v>1</v>
      </c>
      <c r="K24">
        <f>_xlfn.MINIFS(Sheet1!$I$2:$I$221,Sheet1!$H$2:$H$221,Sheet3!A24)</f>
        <v>0.88509851884158597</v>
      </c>
      <c r="L24">
        <f>_xlfn.MINIFS(Sheet1!$E$2:$E$221,Sheet1!$H$2:$H$221,Sheet3!A24)</f>
        <v>6.6013611444863199E-5</v>
      </c>
      <c r="M24" t="str">
        <f t="shared" si="2"/>
        <v>$8.85E-01}\pm6.60E-05}$</v>
      </c>
      <c r="N24">
        <f>MOD(MATCH(_xlfn.MINIFS(Sheet1!$I$2:$I$221,Sheet1!$H$2:$H$221,Sheet3!A24),Sheet1!$I$2:$I$221,0),5)</f>
        <v>0</v>
      </c>
      <c r="O24" t="str">
        <f>TEXT(ROUND(SUMIFS(Sheet1!$M$2:$M$221,Sheet1!$H$2:$H$221,Sheet3!$A24),4)/5,"0.0000")</f>
        <v>-2.9999</v>
      </c>
    </row>
    <row r="25" spans="1:15" x14ac:dyDescent="0.25">
      <c r="A25" t="str">
        <f t="shared" si="0"/>
        <v>^MERVabsolute log-return2</v>
      </c>
      <c r="B25" t="str">
        <v>^MERV</v>
      </c>
      <c r="C25" t="str">
        <v>absolute log-return</v>
      </c>
      <c r="D25">
        <v>2</v>
      </c>
      <c r="E25">
        <f>ROUND(_xlfn.XLOOKUP($A25,Sheet1!$H$2:$H$221,Sheet1!$F$2:$F$221,"")*100,2)</f>
        <v>93.37</v>
      </c>
      <c r="F25">
        <f>ROUND(_xlfn.XLOOKUP($A25,Sheet1!$H$2:$H$221,Sheet1!$G$2:$G$221,""),5)</f>
        <v>3.5819999999999998E-2</v>
      </c>
      <c r="G25">
        <f>_xlfn.MAXIFS(Sheet1!$I$2:$I$221,Sheet1!$H$2:$H$221,Sheet3!A25)</f>
        <v>89128660.9948477</v>
      </c>
      <c r="H25">
        <f>_xlfn.MAXIFS(Sheet1!$E$2:$E$221,Sheet1!$H$2:$H$221,Sheet3!A25)</f>
        <v>744309.16150451195</v>
      </c>
      <c r="I25" t="str">
        <f t="shared" si="1"/>
        <v>$8.9110^{07}\pm7.4410^{05}$</v>
      </c>
      <c r="J25">
        <f>MOD(MATCH(_xlfn.MAXIFS(Sheet1!$I$2:$I$221,Sheet1!$H$2:$H$221,Sheet3!A25),Sheet1!$I$2:$I$221,0),5)</f>
        <v>1</v>
      </c>
      <c r="K25">
        <f>_xlfn.MINIFS(Sheet1!$I$2:$I$221,Sheet1!$H$2:$H$221,Sheet3!A25)</f>
        <v>0.86855479146202497</v>
      </c>
      <c r="L25">
        <f>_xlfn.MINIFS(Sheet1!$E$2:$E$221,Sheet1!$H$2:$H$221,Sheet3!A25)</f>
        <v>5.6269497650534299E-5</v>
      </c>
      <c r="M25" t="str">
        <f t="shared" si="2"/>
        <v>$8.69E-01}\pm5.63E-05}$</v>
      </c>
      <c r="N25">
        <f>MOD(MATCH(_xlfn.MINIFS(Sheet1!$I$2:$I$221,Sheet1!$H$2:$H$221,Sheet3!A25),Sheet1!$I$2:$I$221,0),5)</f>
        <v>0</v>
      </c>
      <c r="O25" t="str">
        <f>TEXT(ROUND(SUMIFS(Sheet1!$M$2:$M$221,Sheet1!$H$2:$H$221,Sheet3!$A25),4)/5,"0.0000")</f>
        <v>-3.2562</v>
      </c>
    </row>
    <row r="26" spans="1:15" x14ac:dyDescent="0.25">
      <c r="A26" t="str">
        <f t="shared" si="0"/>
        <v>^MERVlog-return volatility-2</v>
      </c>
      <c r="B26" t="str">
        <v>^MERV</v>
      </c>
      <c r="C26" t="str">
        <v>log-return volatility</v>
      </c>
      <c r="D26">
        <v>-2</v>
      </c>
      <c r="E26">
        <f>ROUND(_xlfn.XLOOKUP($A26,Sheet1!$H$2:$H$221,Sheet1!$F$2:$F$221,"")*100,2)</f>
        <v>52.25</v>
      </c>
      <c r="F26">
        <f>ROUND(_xlfn.XLOOKUP($A26,Sheet1!$H$2:$H$221,Sheet1!$G$2:$G$221,""),5)</f>
        <v>3.8210000000000001E-2</v>
      </c>
      <c r="G26">
        <f>_xlfn.MAXIFS(Sheet1!$I$2:$I$221,Sheet1!$H$2:$H$221,Sheet3!A26)</f>
        <v>252756488.721836</v>
      </c>
      <c r="H26">
        <f>_xlfn.MAXIFS(Sheet1!$E$2:$E$221,Sheet1!$H$2:$H$221,Sheet3!A26)</f>
        <v>1350021.59534196</v>
      </c>
      <c r="I26" t="str">
        <f t="shared" si="1"/>
        <v>$2.5310^{08}\pm1.3510^{06}$</v>
      </c>
      <c r="J26">
        <f>MOD(MATCH(_xlfn.MAXIFS(Sheet1!$I$2:$I$221,Sheet1!$H$2:$H$221,Sheet3!A26),Sheet1!$I$2:$I$221,0),5)</f>
        <v>1</v>
      </c>
      <c r="K26">
        <f>_xlfn.MINIFS(Sheet1!$I$2:$I$221,Sheet1!$H$2:$H$221,Sheet3!A26)</f>
        <v>0.67832505045623204</v>
      </c>
      <c r="L26">
        <f>_xlfn.MINIFS(Sheet1!$E$2:$E$221,Sheet1!$H$2:$H$221,Sheet3!A26)</f>
        <v>6.6642379063295201E-5</v>
      </c>
      <c r="M26" t="str">
        <f t="shared" si="2"/>
        <v>$6.78E-01}\pm6.66E-05}$</v>
      </c>
      <c r="N26">
        <f>MOD(MATCH(_xlfn.MINIFS(Sheet1!$I$2:$I$221,Sheet1!$H$2:$H$221,Sheet3!A26),Sheet1!$I$2:$I$221,0),5)</f>
        <v>0</v>
      </c>
      <c r="O26" t="str">
        <f>TEXT(ROUND(SUMIFS(Sheet1!$M$2:$M$221,Sheet1!$H$2:$H$221,Sheet3!$A26),4)/5,"0.0000")</f>
        <v>-2.9370</v>
      </c>
    </row>
    <row r="27" spans="1:15" x14ac:dyDescent="0.25">
      <c r="A27" t="str">
        <f t="shared" si="0"/>
        <v>^MERVlog-return volatility-1</v>
      </c>
      <c r="B27" t="str">
        <v>^MERV</v>
      </c>
      <c r="C27" t="str">
        <v>log-return volatility</v>
      </c>
      <c r="D27">
        <v>-1</v>
      </c>
      <c r="E27">
        <f>ROUND(_xlfn.XLOOKUP($A27,Sheet1!$H$2:$H$221,Sheet1!$F$2:$F$221,"")*100,2)</f>
        <v>68.790000000000006</v>
      </c>
      <c r="F27">
        <f>ROUND(_xlfn.XLOOKUP($A27,Sheet1!$H$2:$H$221,Sheet1!$G$2:$G$221,""),5)</f>
        <v>3.8530000000000002E-2</v>
      </c>
      <c r="G27">
        <f>_xlfn.MAXIFS(Sheet1!$I$2:$I$221,Sheet1!$H$2:$H$221,Sheet3!A27)</f>
        <v>262824853.598129</v>
      </c>
      <c r="H27">
        <f>_xlfn.MAXIFS(Sheet1!$E$2:$E$221,Sheet1!$H$2:$H$221,Sheet3!A27)</f>
        <v>1276406.1305145</v>
      </c>
      <c r="I27" t="str">
        <f t="shared" si="1"/>
        <v>$2.6310^{08}\pm1.2810^{06}$</v>
      </c>
      <c r="J27">
        <f>MOD(MATCH(_xlfn.MAXIFS(Sheet1!$I$2:$I$221,Sheet1!$H$2:$H$221,Sheet3!A27),Sheet1!$I$2:$I$221,0),5)</f>
        <v>1</v>
      </c>
      <c r="K27">
        <f>_xlfn.MINIFS(Sheet1!$I$2:$I$221,Sheet1!$H$2:$H$221,Sheet3!A27)</f>
        <v>0.69437359269336596</v>
      </c>
      <c r="L27">
        <f>_xlfn.MINIFS(Sheet1!$E$2:$E$221,Sheet1!$H$2:$H$221,Sheet3!A27)</f>
        <v>6.30084299999027E-5</v>
      </c>
      <c r="M27" t="str">
        <f t="shared" si="2"/>
        <v>$6.94E-01}\pm6.30E-05}$</v>
      </c>
      <c r="N27">
        <f>MOD(MATCH(_xlfn.MINIFS(Sheet1!$I$2:$I$221,Sheet1!$H$2:$H$221,Sheet3!A27),Sheet1!$I$2:$I$221,0),5)</f>
        <v>0</v>
      </c>
      <c r="O27" t="str">
        <f>TEXT(ROUND(SUMIFS(Sheet1!$M$2:$M$221,Sheet1!$H$2:$H$221,Sheet3!$A27),4)/5,"0.0000")</f>
        <v>-2.9176</v>
      </c>
    </row>
    <row r="28" spans="1:15" x14ac:dyDescent="0.25">
      <c r="A28" t="str">
        <f t="shared" si="0"/>
        <v>^MERVlog-return volatility1</v>
      </c>
      <c r="B28" t="str">
        <v>^MERV</v>
      </c>
      <c r="C28" t="str">
        <v>log-return volatility</v>
      </c>
      <c r="D28">
        <v>1</v>
      </c>
      <c r="E28">
        <f>ROUND(_xlfn.XLOOKUP($A28,Sheet1!$H$2:$H$221,Sheet1!$F$2:$F$221,"")*100,2)</f>
        <v>94.79</v>
      </c>
      <c r="F28">
        <f>ROUND(_xlfn.XLOOKUP($A28,Sheet1!$H$2:$H$221,Sheet1!$G$2:$G$221,""),5)</f>
        <v>3.4270000000000002E-2</v>
      </c>
      <c r="G28">
        <f>_xlfn.MAXIFS(Sheet1!$I$2:$I$221,Sheet1!$H$2:$H$221,Sheet3!A28)</f>
        <v>131449324.5784</v>
      </c>
      <c r="H28">
        <f>_xlfn.MAXIFS(Sheet1!$E$2:$E$221,Sheet1!$H$2:$H$221,Sheet3!A28)</f>
        <v>979238.48521514004</v>
      </c>
      <c r="I28" t="str">
        <f t="shared" si="1"/>
        <v>$1.3110^{08}\pm9.7910^{05}$</v>
      </c>
      <c r="J28">
        <f>MOD(MATCH(_xlfn.MAXIFS(Sheet1!$I$2:$I$221,Sheet1!$H$2:$H$221,Sheet3!A28),Sheet1!$I$2:$I$221,0),5)</f>
        <v>1</v>
      </c>
      <c r="K28">
        <f>_xlfn.MINIFS(Sheet1!$I$2:$I$221,Sheet1!$H$2:$H$221,Sheet3!A28)</f>
        <v>0.74109833479909804</v>
      </c>
      <c r="L28">
        <f>_xlfn.MINIFS(Sheet1!$E$2:$E$221,Sheet1!$H$2:$H$221,Sheet3!A28)</f>
        <v>4.8339065501055201E-5</v>
      </c>
      <c r="M28" t="str">
        <f t="shared" si="2"/>
        <v>$7.41E-01}\pm4.83E-05}$</v>
      </c>
      <c r="N28">
        <f>MOD(MATCH(_xlfn.MINIFS(Sheet1!$I$2:$I$221,Sheet1!$H$2:$H$221,Sheet3!A28),Sheet1!$I$2:$I$221,0),5)</f>
        <v>0</v>
      </c>
      <c r="O28" t="str">
        <f>TEXT(ROUND(SUMIFS(Sheet1!$M$2:$M$221,Sheet1!$H$2:$H$221,Sheet3!$A28),4)/5,"0.0000")</f>
        <v>-3.1446</v>
      </c>
    </row>
    <row r="29" spans="1:15" x14ac:dyDescent="0.25">
      <c r="A29" t="str">
        <f t="shared" si="0"/>
        <v>^MERVlog-return volatility2</v>
      </c>
      <c r="B29" t="str">
        <v>^MERV</v>
      </c>
      <c r="C29" t="str">
        <v>log-return volatility</v>
      </c>
      <c r="D29">
        <v>2</v>
      </c>
      <c r="E29">
        <f>ROUND(_xlfn.XLOOKUP($A29,Sheet1!$H$2:$H$221,Sheet1!$F$2:$F$221,"")*100,2)</f>
        <v>95.65</v>
      </c>
      <c r="F29">
        <f>ROUND(_xlfn.XLOOKUP($A29,Sheet1!$H$2:$H$221,Sheet1!$G$2:$G$221,""),5)</f>
        <v>3.381E-2</v>
      </c>
      <c r="G29">
        <f>_xlfn.MAXIFS(Sheet1!$I$2:$I$221,Sheet1!$H$2:$H$221,Sheet3!A29)</f>
        <v>29540924.315175001</v>
      </c>
      <c r="H29">
        <f>_xlfn.MAXIFS(Sheet1!$E$2:$E$221,Sheet1!$H$2:$H$221,Sheet3!A29)</f>
        <v>971787.326901817</v>
      </c>
      <c r="I29" t="str">
        <f t="shared" si="1"/>
        <v>$2.9510^{07}\pm9.7210^{05}$</v>
      </c>
      <c r="J29">
        <f>MOD(MATCH(_xlfn.MAXIFS(Sheet1!$I$2:$I$221,Sheet1!$H$2:$H$221,Sheet3!A29),Sheet1!$I$2:$I$221,0),5)</f>
        <v>1</v>
      </c>
      <c r="K29">
        <f>_xlfn.MINIFS(Sheet1!$I$2:$I$221,Sheet1!$H$2:$H$221,Sheet3!A29)</f>
        <v>0.75168074347023806</v>
      </c>
      <c r="L29">
        <f>_xlfn.MINIFS(Sheet1!$E$2:$E$221,Sheet1!$H$2:$H$221,Sheet3!A29)</f>
        <v>4.7971247002084197E-5</v>
      </c>
      <c r="M29" t="str">
        <f t="shared" si="2"/>
        <v>$7.52E-01}\pm4.80E-05}$</v>
      </c>
      <c r="N29">
        <f>MOD(MATCH(_xlfn.MINIFS(Sheet1!$I$2:$I$221,Sheet1!$H$2:$H$221,Sheet3!A29),Sheet1!$I$2:$I$221,0),5)</f>
        <v>0</v>
      </c>
      <c r="O29" t="str">
        <f>TEXT(ROUND(SUMIFS(Sheet1!$M$2:$M$221,Sheet1!$H$2:$H$221,Sheet3!$A29),4)/5,"0.0000")</f>
        <v>-3.6759</v>
      </c>
    </row>
    <row r="30" spans="1:15" x14ac:dyDescent="0.25">
      <c r="A30" t="str">
        <f t="shared" si="0"/>
        <v>MXN=Xabsolute log-return-2</v>
      </c>
      <c r="B30" t="str">
        <v>MXN=X</v>
      </c>
      <c r="C30" t="str">
        <v>absolute log-return</v>
      </c>
      <c r="D30">
        <v>-2</v>
      </c>
      <c r="E30">
        <f>ROUND(_xlfn.XLOOKUP($A30,Sheet1!$H$2:$H$221,Sheet1!$F$2:$F$221,"")*100,2)</f>
        <v>70.27</v>
      </c>
      <c r="F30">
        <f>ROUND(_xlfn.XLOOKUP($A30,Sheet1!$H$2:$H$221,Sheet1!$G$2:$G$221,""),5)</f>
        <v>4.0779999999999997E-2</v>
      </c>
      <c r="G30">
        <f>_xlfn.MAXIFS(Sheet1!$I$2:$I$221,Sheet1!$H$2:$H$221,Sheet3!A30)</f>
        <v>707196924.22375</v>
      </c>
      <c r="H30">
        <f>_xlfn.MAXIFS(Sheet1!$E$2:$E$221,Sheet1!$H$2:$H$221,Sheet3!A30)</f>
        <v>27788131.525877099</v>
      </c>
      <c r="I30" t="str">
        <f t="shared" si="1"/>
        <v>$7.0710^{08}\pm2.7810^{07}$</v>
      </c>
      <c r="J30">
        <f>MOD(MATCH(_xlfn.MAXIFS(Sheet1!$I$2:$I$221,Sheet1!$H$2:$H$221,Sheet3!A30),Sheet1!$I$2:$I$221,0),5)</f>
        <v>1</v>
      </c>
      <c r="K30">
        <f>_xlfn.MINIFS(Sheet1!$I$2:$I$221,Sheet1!$H$2:$H$221,Sheet3!A30)</f>
        <v>0.8591232725015</v>
      </c>
      <c r="L30">
        <f>_xlfn.MINIFS(Sheet1!$E$2:$E$221,Sheet1!$H$2:$H$221,Sheet3!A30)</f>
        <v>2.23658174051238E-4</v>
      </c>
      <c r="M30" t="str">
        <f t="shared" si="2"/>
        <v>$8.59E-01}\pm2.24E-04}$</v>
      </c>
      <c r="N30">
        <f>MOD(MATCH(_xlfn.MINIFS(Sheet1!$I$2:$I$221,Sheet1!$H$2:$H$221,Sheet3!A30),Sheet1!$I$2:$I$221,0),5)</f>
        <v>0</v>
      </c>
      <c r="O30" t="str">
        <f>TEXT(ROUND(SUMIFS(Sheet1!$M$2:$M$221,Sheet1!$H$2:$H$221,Sheet3!$A30),4)/5,"0.0000")</f>
        <v>-2.7955</v>
      </c>
    </row>
    <row r="31" spans="1:15" x14ac:dyDescent="0.25">
      <c r="A31" t="str">
        <f t="shared" si="0"/>
        <v>MXN=Xabsolute log-return-1</v>
      </c>
      <c r="B31" t="str">
        <v>MXN=X</v>
      </c>
      <c r="C31" t="str">
        <v>absolute log-return</v>
      </c>
      <c r="D31">
        <v>-1</v>
      </c>
      <c r="E31">
        <f>ROUND(_xlfn.XLOOKUP($A31,Sheet1!$H$2:$H$221,Sheet1!$F$2:$F$221,"")*100,2)</f>
        <v>85.89</v>
      </c>
      <c r="F31">
        <f>ROUND(_xlfn.XLOOKUP($A31,Sheet1!$H$2:$H$221,Sheet1!$G$2:$G$221,""),5)</f>
        <v>3.49E-2</v>
      </c>
      <c r="G31">
        <f>_xlfn.MAXIFS(Sheet1!$I$2:$I$221,Sheet1!$H$2:$H$221,Sheet3!A31)</f>
        <v>411689023.36759102</v>
      </c>
      <c r="H31">
        <f>_xlfn.MAXIFS(Sheet1!$E$2:$E$221,Sheet1!$H$2:$H$221,Sheet3!A31)</f>
        <v>21406085.759071399</v>
      </c>
      <c r="I31" t="str">
        <f t="shared" si="1"/>
        <v>$4.1210^{08}\pm2.1410^{07}$</v>
      </c>
      <c r="J31">
        <f>MOD(MATCH(_xlfn.MAXIFS(Sheet1!$I$2:$I$221,Sheet1!$H$2:$H$221,Sheet3!A31),Sheet1!$I$2:$I$221,0),5)</f>
        <v>1</v>
      </c>
      <c r="K31">
        <f>_xlfn.MINIFS(Sheet1!$I$2:$I$221,Sheet1!$H$2:$H$221,Sheet3!A31)</f>
        <v>0.86314615514235804</v>
      </c>
      <c r="L31">
        <f>_xlfn.MINIFS(Sheet1!$E$2:$E$221,Sheet1!$H$2:$H$221,Sheet3!A31)</f>
        <v>1.7229103907183299E-4</v>
      </c>
      <c r="M31" t="str">
        <f t="shared" si="2"/>
        <v>$8.63E-01}\pm1.72E-04}$</v>
      </c>
      <c r="N31">
        <f>MOD(MATCH(_xlfn.MINIFS(Sheet1!$I$2:$I$221,Sheet1!$H$2:$H$221,Sheet3!A31),Sheet1!$I$2:$I$221,0),5)</f>
        <v>0</v>
      </c>
      <c r="O31" t="str">
        <f>TEXT(ROUND(SUMIFS(Sheet1!$M$2:$M$221,Sheet1!$H$2:$H$221,Sheet3!$A31),4)/5,"0.0000")</f>
        <v>-3.0171</v>
      </c>
    </row>
    <row r="32" spans="1:15" x14ac:dyDescent="0.25">
      <c r="A32" t="str">
        <f t="shared" si="0"/>
        <v>MXN=Xabsolute log-return1</v>
      </c>
      <c r="B32" t="str">
        <v>MXN=X</v>
      </c>
      <c r="C32" t="str">
        <v>absolute log-return</v>
      </c>
      <c r="D32">
        <v>1</v>
      </c>
      <c r="E32">
        <f>ROUND(_xlfn.XLOOKUP($A32,Sheet1!$H$2:$H$221,Sheet1!$F$2:$F$221,"")*100,2)</f>
        <v>90.56</v>
      </c>
      <c r="F32">
        <f>ROUND(_xlfn.XLOOKUP($A32,Sheet1!$H$2:$H$221,Sheet1!$G$2:$G$221,""),5)</f>
        <v>3.7319999999999999E-2</v>
      </c>
      <c r="G32">
        <f>_xlfn.MAXIFS(Sheet1!$I$2:$I$221,Sheet1!$H$2:$H$221,Sheet3!A32)</f>
        <v>530575790.62248498</v>
      </c>
      <c r="H32">
        <f>_xlfn.MAXIFS(Sheet1!$E$2:$E$221,Sheet1!$H$2:$H$221,Sheet3!A32)</f>
        <v>22658981.2934351</v>
      </c>
      <c r="I32" t="str">
        <f t="shared" si="1"/>
        <v>$5.3110^{08}\pm2.2710^{07}$</v>
      </c>
      <c r="J32">
        <f>MOD(MATCH(_xlfn.MAXIFS(Sheet1!$I$2:$I$221,Sheet1!$H$2:$H$221,Sheet3!A32),Sheet1!$I$2:$I$221,0),5)</f>
        <v>1</v>
      </c>
      <c r="K32">
        <f>_xlfn.MINIFS(Sheet1!$I$2:$I$221,Sheet1!$H$2:$H$221,Sheet3!A32)</f>
        <v>0.89303350413529503</v>
      </c>
      <c r="L32">
        <f>_xlfn.MINIFS(Sheet1!$E$2:$E$221,Sheet1!$H$2:$H$221,Sheet3!A32)</f>
        <v>1.8237521213801299E-4</v>
      </c>
      <c r="M32" t="str">
        <f t="shared" si="2"/>
        <v>$8.93E-01}\pm1.82E-04}$</v>
      </c>
      <c r="N32">
        <f>MOD(MATCH(_xlfn.MINIFS(Sheet1!$I$2:$I$221,Sheet1!$H$2:$H$221,Sheet3!A32),Sheet1!$I$2:$I$221,0),5)</f>
        <v>0</v>
      </c>
      <c r="O32" t="str">
        <f>TEXT(ROUND(SUMIFS(Sheet1!$M$2:$M$221,Sheet1!$H$2:$H$221,Sheet3!$A32),4)/5,"0.0000")</f>
        <v>-2.8042</v>
      </c>
    </row>
    <row r="33" spans="1:15" x14ac:dyDescent="0.25">
      <c r="A33" t="str">
        <f t="shared" si="0"/>
        <v>MXN=Xabsolute log-return2</v>
      </c>
      <c r="B33" t="str">
        <v>MXN=X</v>
      </c>
      <c r="C33" t="str">
        <v>absolute log-return</v>
      </c>
      <c r="D33">
        <v>2</v>
      </c>
      <c r="E33">
        <f>ROUND(_xlfn.XLOOKUP($A33,Sheet1!$H$2:$H$221,Sheet1!$F$2:$F$221,"")*100,2)</f>
        <v>84.46</v>
      </c>
      <c r="F33">
        <f>ROUND(_xlfn.XLOOKUP($A33,Sheet1!$H$2:$H$221,Sheet1!$G$2:$G$221,""),5)</f>
        <v>3.8609999999999998E-2</v>
      </c>
      <c r="G33">
        <f>_xlfn.MAXIFS(Sheet1!$I$2:$I$221,Sheet1!$H$2:$H$221,Sheet3!A33)</f>
        <v>751445710.20611298</v>
      </c>
      <c r="H33">
        <f>_xlfn.MAXIFS(Sheet1!$E$2:$E$221,Sheet1!$H$2:$H$221,Sheet3!A33)</f>
        <v>27418175.894168299</v>
      </c>
      <c r="I33" t="str">
        <f t="shared" si="1"/>
        <v>$7.5110^{08}\pm2.7410^{07}$</v>
      </c>
      <c r="J33">
        <f>MOD(MATCH(_xlfn.MAXIFS(Sheet1!$I$2:$I$221,Sheet1!$H$2:$H$221,Sheet3!A33),Sheet1!$I$2:$I$221,0),5)</f>
        <v>1</v>
      </c>
      <c r="K33">
        <f>_xlfn.MINIFS(Sheet1!$I$2:$I$221,Sheet1!$H$2:$H$221,Sheet3!A33)</f>
        <v>0.890470058900515</v>
      </c>
      <c r="L33">
        <f>_xlfn.MINIFS(Sheet1!$E$2:$E$221,Sheet1!$H$2:$H$221,Sheet3!A33)</f>
        <v>2.2068051429059899E-4</v>
      </c>
      <c r="M33" t="str">
        <f t="shared" si="2"/>
        <v>$8.90E-01}\pm2.21E-04}$</v>
      </c>
      <c r="N33">
        <f>MOD(MATCH(_xlfn.MINIFS(Sheet1!$I$2:$I$221,Sheet1!$H$2:$H$221,Sheet3!A33),Sheet1!$I$2:$I$221,0),5)</f>
        <v>0</v>
      </c>
      <c r="O33" t="str">
        <f>TEXT(ROUND(SUMIFS(Sheet1!$M$2:$M$221,Sheet1!$H$2:$H$221,Sheet3!$A33),4)/5,"0.0000")</f>
        <v>-2.6832</v>
      </c>
    </row>
    <row r="34" spans="1:15" x14ac:dyDescent="0.25">
      <c r="A34" t="str">
        <f t="shared" si="0"/>
        <v>MXN=Xlog-return volatility-2</v>
      </c>
      <c r="B34" t="str">
        <v>MXN=X</v>
      </c>
      <c r="C34" t="str">
        <v>log-return volatility</v>
      </c>
      <c r="D34">
        <v>-2</v>
      </c>
      <c r="E34">
        <f>ROUND(_xlfn.XLOOKUP($A34,Sheet1!$H$2:$H$221,Sheet1!$F$2:$F$221,"")*100,2)</f>
        <v>84.52</v>
      </c>
      <c r="F34">
        <f>ROUND(_xlfn.XLOOKUP($A34,Sheet1!$H$2:$H$221,Sheet1!$G$2:$G$221,""),5)</f>
        <v>4.292E-2</v>
      </c>
      <c r="G34">
        <f>_xlfn.MAXIFS(Sheet1!$I$2:$I$221,Sheet1!$H$2:$H$221,Sheet3!A34)</f>
        <v>109028842.342604</v>
      </c>
      <c r="H34">
        <f>_xlfn.MAXIFS(Sheet1!$E$2:$E$221,Sheet1!$H$2:$H$221,Sheet3!A34)</f>
        <v>4320346.1487784199</v>
      </c>
      <c r="I34" t="str">
        <f t="shared" si="1"/>
        <v>$1.0910^{08}\pm4.3210^{06}$</v>
      </c>
      <c r="J34">
        <f>MOD(MATCH(_xlfn.MAXIFS(Sheet1!$I$2:$I$221,Sheet1!$H$2:$H$221,Sheet3!A34),Sheet1!$I$2:$I$221,0),5)</f>
        <v>1</v>
      </c>
      <c r="K34">
        <f>_xlfn.MINIFS(Sheet1!$I$2:$I$221,Sheet1!$H$2:$H$221,Sheet3!A34)</f>
        <v>0.63662314672700004</v>
      </c>
      <c r="L34">
        <f>_xlfn.MINIFS(Sheet1!$E$2:$E$221,Sheet1!$H$2:$H$221,Sheet3!A34)</f>
        <v>2.24543072811491E-4</v>
      </c>
      <c r="M34" t="str">
        <f t="shared" si="2"/>
        <v>$6.37E-01}\pm2.25E-04}$</v>
      </c>
      <c r="N34">
        <f>MOD(MATCH(_xlfn.MINIFS(Sheet1!$I$2:$I$221,Sheet1!$H$2:$H$221,Sheet3!A34),Sheet1!$I$2:$I$221,0),5)</f>
        <v>0</v>
      </c>
      <c r="O34" t="str">
        <f>TEXT(ROUND(SUMIFS(Sheet1!$M$2:$M$221,Sheet1!$H$2:$H$221,Sheet3!$A34),4)/5,"0.0000")</f>
        <v>-3.3618</v>
      </c>
    </row>
    <row r="35" spans="1:15" x14ac:dyDescent="0.25">
      <c r="A35" t="str">
        <f t="shared" si="0"/>
        <v>MXN=Xlog-return volatility-1</v>
      </c>
      <c r="B35" t="str">
        <v>MXN=X</v>
      </c>
      <c r="C35" t="str">
        <v>log-return volatility</v>
      </c>
      <c r="D35">
        <v>-1</v>
      </c>
      <c r="E35">
        <f>ROUND(_xlfn.XLOOKUP($A35,Sheet1!$H$2:$H$221,Sheet1!$F$2:$F$221,"")*100,2)</f>
        <v>88.82</v>
      </c>
      <c r="F35">
        <f>ROUND(_xlfn.XLOOKUP($A35,Sheet1!$H$2:$H$221,Sheet1!$G$2:$G$221,""),5)</f>
        <v>4.7260000000000003E-2</v>
      </c>
      <c r="G35">
        <f>_xlfn.MAXIFS(Sheet1!$I$2:$I$221,Sheet1!$H$2:$H$221,Sheet3!A35)</f>
        <v>184662998.23885599</v>
      </c>
      <c r="H35">
        <f>_xlfn.MAXIFS(Sheet1!$E$2:$E$221,Sheet1!$H$2:$H$221,Sheet3!A35)</f>
        <v>5229965.8812222304</v>
      </c>
      <c r="I35" t="str">
        <f t="shared" si="1"/>
        <v>$1.8510^{08}\pm5.2310^{06}$</v>
      </c>
      <c r="J35">
        <f>MOD(MATCH(_xlfn.MAXIFS(Sheet1!$I$2:$I$221,Sheet1!$H$2:$H$221,Sheet3!A35),Sheet1!$I$2:$I$221,0),5)</f>
        <v>1</v>
      </c>
      <c r="K35">
        <f>_xlfn.MINIFS(Sheet1!$I$2:$I$221,Sheet1!$H$2:$H$221,Sheet3!A35)</f>
        <v>0.37313168980999101</v>
      </c>
      <c r="L35">
        <f>_xlfn.MINIFS(Sheet1!$E$2:$E$221,Sheet1!$H$2:$H$221,Sheet3!A35)</f>
        <v>2.7181910180992E-4</v>
      </c>
      <c r="M35" t="str">
        <f t="shared" si="2"/>
        <v>$3.73E-01}\pm2.72E-04}$</v>
      </c>
      <c r="N35">
        <f>MOD(MATCH(_xlfn.MINIFS(Sheet1!$I$2:$I$221,Sheet1!$H$2:$H$221,Sheet3!A35),Sheet1!$I$2:$I$221,0),5)</f>
        <v>4</v>
      </c>
      <c r="O35" t="str">
        <f>TEXT(ROUND(SUMIFS(Sheet1!$M$2:$M$221,Sheet1!$H$2:$H$221,Sheet3!$A35),4)/5,"0.0000")</f>
        <v>-3.4067</v>
      </c>
    </row>
    <row r="36" spans="1:15" x14ac:dyDescent="0.25">
      <c r="A36" t="str">
        <f t="shared" si="0"/>
        <v>MXN=Xlog-return volatility1</v>
      </c>
      <c r="B36" t="str">
        <v>MXN=X</v>
      </c>
      <c r="C36" t="str">
        <v>log-return volatility</v>
      </c>
      <c r="D36">
        <v>1</v>
      </c>
      <c r="E36">
        <f>ROUND(_xlfn.XLOOKUP($A36,Sheet1!$H$2:$H$221,Sheet1!$F$2:$F$221,"")*100,2)</f>
        <v>90.57</v>
      </c>
      <c r="F36">
        <f>ROUND(_xlfn.XLOOKUP($A36,Sheet1!$H$2:$H$221,Sheet1!$G$2:$G$221,""),5)</f>
        <v>4.9669999999999999E-2</v>
      </c>
      <c r="G36">
        <f>_xlfn.MAXIFS(Sheet1!$I$2:$I$221,Sheet1!$H$2:$H$221,Sheet3!A36)</f>
        <v>306283085.05558699</v>
      </c>
      <c r="H36">
        <f>_xlfn.MAXIFS(Sheet1!$E$2:$E$221,Sheet1!$H$2:$H$221,Sheet3!A36)</f>
        <v>6961059.6441872502</v>
      </c>
      <c r="I36" t="str">
        <f t="shared" si="1"/>
        <v>$3.0610^{08}\pm6.9610^{06}$</v>
      </c>
      <c r="J36">
        <f>MOD(MATCH(_xlfn.MAXIFS(Sheet1!$I$2:$I$221,Sheet1!$H$2:$H$221,Sheet3!A36),Sheet1!$I$2:$I$221,0),5)</f>
        <v>1</v>
      </c>
      <c r="K36">
        <f>_xlfn.MINIFS(Sheet1!$I$2:$I$221,Sheet1!$H$2:$H$221,Sheet3!A36)</f>
        <v>0.75898303140606305</v>
      </c>
      <c r="L36">
        <f>_xlfn.MINIFS(Sheet1!$E$2:$E$221,Sheet1!$H$2:$H$221,Sheet3!A36)</f>
        <v>3.6178992809912398E-4</v>
      </c>
      <c r="M36" t="str">
        <f t="shared" si="2"/>
        <v>$7.59E-01}\pm3.62E-04}$</v>
      </c>
      <c r="N36">
        <f>MOD(MATCH(_xlfn.MINIFS(Sheet1!$I$2:$I$221,Sheet1!$H$2:$H$221,Sheet3!A36),Sheet1!$I$2:$I$221,0),5)</f>
        <v>0</v>
      </c>
      <c r="O36" t="str">
        <f>TEXT(ROUND(SUMIFS(Sheet1!$M$2:$M$221,Sheet1!$H$2:$H$221,Sheet3!$A36),4)/5,"0.0000")</f>
        <v>-2.9263</v>
      </c>
    </row>
    <row r="37" spans="1:15" x14ac:dyDescent="0.25">
      <c r="A37" t="str">
        <f t="shared" si="0"/>
        <v>MXN=Xlog-return volatility2</v>
      </c>
      <c r="B37" t="str">
        <v>MXN=X</v>
      </c>
      <c r="C37" t="str">
        <v>log-return volatility</v>
      </c>
      <c r="D37">
        <v>2</v>
      </c>
      <c r="E37">
        <f>ROUND(_xlfn.XLOOKUP($A37,Sheet1!$H$2:$H$221,Sheet1!$F$2:$F$221,"")*100,2)</f>
        <v>86.13</v>
      </c>
      <c r="F37">
        <f>ROUND(_xlfn.XLOOKUP($A37,Sheet1!$H$2:$H$221,Sheet1!$G$2:$G$221,""),5)</f>
        <v>5.0659999999999997E-2</v>
      </c>
      <c r="G37">
        <f>_xlfn.MAXIFS(Sheet1!$I$2:$I$221,Sheet1!$H$2:$H$221,Sheet3!A37)</f>
        <v>269870203.18425202</v>
      </c>
      <c r="H37">
        <f>_xlfn.MAXIFS(Sheet1!$E$2:$E$221,Sheet1!$H$2:$H$221,Sheet3!A37)</f>
        <v>7703673.1503069103</v>
      </c>
      <c r="I37" t="str">
        <f t="shared" si="1"/>
        <v>$2.7010^{08}\pm7.7010^{06}$</v>
      </c>
      <c r="J37">
        <f>MOD(MATCH(_xlfn.MAXIFS(Sheet1!$I$2:$I$221,Sheet1!$H$2:$H$221,Sheet3!A37),Sheet1!$I$2:$I$221,0),5)</f>
        <v>1</v>
      </c>
      <c r="K37">
        <f>_xlfn.MINIFS(Sheet1!$I$2:$I$221,Sheet1!$H$2:$H$221,Sheet3!A37)</f>
        <v>0.79319543175113805</v>
      </c>
      <c r="L37">
        <f>_xlfn.MINIFS(Sheet1!$E$2:$E$221,Sheet1!$H$2:$H$221,Sheet3!A37)</f>
        <v>4.0038607591532901E-4</v>
      </c>
      <c r="M37" t="str">
        <f t="shared" si="2"/>
        <v>$7.93E-01}\pm4.00E-04}$</v>
      </c>
      <c r="N37">
        <f>MOD(MATCH(_xlfn.MINIFS(Sheet1!$I$2:$I$221,Sheet1!$H$2:$H$221,Sheet3!A37),Sheet1!$I$2:$I$221,0),5)</f>
        <v>0</v>
      </c>
      <c r="O37" t="str">
        <f>TEXT(ROUND(SUMIFS(Sheet1!$M$2:$M$221,Sheet1!$H$2:$H$221,Sheet3!$A37),4)/5,"0.0000")</f>
        <v>-2.9368</v>
      </c>
    </row>
    <row r="38" spans="1:15" x14ac:dyDescent="0.25">
      <c r="A38" t="str">
        <f t="shared" si="0"/>
        <v>EURCOP=Xabsolute log-return-2</v>
      </c>
      <c r="B38" t="str">
        <v>EURCOP=X</v>
      </c>
      <c r="C38" t="str">
        <v>absolute log-return</v>
      </c>
      <c r="D38">
        <v>-2</v>
      </c>
      <c r="E38">
        <f>ROUND(_xlfn.XLOOKUP($A38,Sheet1!$H$2:$H$221,Sheet1!$F$2:$F$221,"")*100,2)</f>
        <v>93.11</v>
      </c>
      <c r="F38">
        <f>ROUND(_xlfn.XLOOKUP($A38,Sheet1!$H$2:$H$221,Sheet1!$G$2:$G$221,""),5)</f>
        <v>3.329E-2</v>
      </c>
      <c r="G38">
        <f>_xlfn.MAXIFS(Sheet1!$I$2:$I$221,Sheet1!$H$2:$H$221,Sheet3!A38)</f>
        <v>132250601.918769</v>
      </c>
      <c r="H38">
        <f>_xlfn.MAXIFS(Sheet1!$E$2:$E$221,Sheet1!$H$2:$H$221,Sheet3!A38)</f>
        <v>9902052.9719819091</v>
      </c>
      <c r="I38" t="str">
        <f t="shared" si="1"/>
        <v>$1.3210^{08}\pm9.9010^{06}$</v>
      </c>
      <c r="J38">
        <f>MOD(MATCH(_xlfn.MAXIFS(Sheet1!$I$2:$I$221,Sheet1!$H$2:$H$221,Sheet3!A38),Sheet1!$I$2:$I$221,0),5)</f>
        <v>1</v>
      </c>
      <c r="K38">
        <f>_xlfn.MINIFS(Sheet1!$I$2:$I$221,Sheet1!$H$2:$H$221,Sheet3!A38)</f>
        <v>0.84878879229305104</v>
      </c>
      <c r="L38">
        <f>_xlfn.MINIFS(Sheet1!$E$2:$E$221,Sheet1!$H$2:$H$221,Sheet3!A38)</f>
        <v>2.8953606554862898E-4</v>
      </c>
      <c r="M38" t="str">
        <f t="shared" si="2"/>
        <v>$8.49E-01}\pm2.90E-04}$</v>
      </c>
      <c r="N38">
        <f>MOD(MATCH(_xlfn.MINIFS(Sheet1!$I$2:$I$221,Sheet1!$H$2:$H$221,Sheet3!A38),Sheet1!$I$2:$I$221,0),5)</f>
        <v>0</v>
      </c>
      <c r="O38" t="str">
        <f>TEXT(ROUND(SUMIFS(Sheet1!$M$2:$M$221,Sheet1!$H$2:$H$221,Sheet3!$A38),4)/5,"0.0000")</f>
        <v>-3.1590</v>
      </c>
    </row>
    <row r="39" spans="1:15" x14ac:dyDescent="0.25">
      <c r="A39" t="str">
        <f t="shared" si="0"/>
        <v>EURCOP=Xabsolute log-return-1</v>
      </c>
      <c r="B39" t="str">
        <v>EURCOP=X</v>
      </c>
      <c r="C39" t="str">
        <v>absolute log-return</v>
      </c>
      <c r="D39">
        <v>-1</v>
      </c>
      <c r="E39">
        <f>ROUND(_xlfn.XLOOKUP($A39,Sheet1!$H$2:$H$221,Sheet1!$F$2:$F$221,"")*100,2)</f>
        <v>91.77</v>
      </c>
      <c r="F39">
        <f>ROUND(_xlfn.XLOOKUP($A39,Sheet1!$H$2:$H$221,Sheet1!$G$2:$G$221,""),5)</f>
        <v>3.1530000000000002E-2</v>
      </c>
      <c r="G39">
        <f>_xlfn.MAXIFS(Sheet1!$I$2:$I$221,Sheet1!$H$2:$H$221,Sheet3!A39)</f>
        <v>110876446.21349999</v>
      </c>
      <c r="H39">
        <f>_xlfn.MAXIFS(Sheet1!$E$2:$E$221,Sheet1!$H$2:$H$221,Sheet3!A39)</f>
        <v>9101834.6751998495</v>
      </c>
      <c r="I39" t="str">
        <f t="shared" si="1"/>
        <v>$1.1110^{08}\pm9.1010^{06}$</v>
      </c>
      <c r="J39">
        <f>MOD(MATCH(_xlfn.MAXIFS(Sheet1!$I$2:$I$221,Sheet1!$H$2:$H$221,Sheet3!A39),Sheet1!$I$2:$I$221,0),5)</f>
        <v>1</v>
      </c>
      <c r="K39">
        <f>_xlfn.MINIFS(Sheet1!$I$2:$I$221,Sheet1!$H$2:$H$221,Sheet3!A39)</f>
        <v>0.84864445835509705</v>
      </c>
      <c r="L39">
        <f>_xlfn.MINIFS(Sheet1!$E$2:$E$221,Sheet1!$H$2:$H$221,Sheet3!A39)</f>
        <v>2.6613767958908298E-4</v>
      </c>
      <c r="M39" t="str">
        <f t="shared" si="2"/>
        <v>$8.49E-01}\pm2.66E-04}$</v>
      </c>
      <c r="N39">
        <f>MOD(MATCH(_xlfn.MINIFS(Sheet1!$I$2:$I$221,Sheet1!$H$2:$H$221,Sheet3!A39),Sheet1!$I$2:$I$221,0),5)</f>
        <v>0</v>
      </c>
      <c r="O39" t="str">
        <f>TEXT(ROUND(SUMIFS(Sheet1!$M$2:$M$221,Sheet1!$H$2:$H$221,Sheet3!$A39),4)/5,"0.0000")</f>
        <v>-3.2306</v>
      </c>
    </row>
    <row r="40" spans="1:15" x14ac:dyDescent="0.25">
      <c r="A40" t="str">
        <f t="shared" si="0"/>
        <v>EURCOP=Xabsolute log-return1</v>
      </c>
      <c r="B40" t="str">
        <v>EURCOP=X</v>
      </c>
      <c r="C40" t="str">
        <v>absolute log-return</v>
      </c>
      <c r="D40">
        <v>1</v>
      </c>
      <c r="E40">
        <f>ROUND(_xlfn.XLOOKUP($A40,Sheet1!$H$2:$H$221,Sheet1!$F$2:$F$221,"")*100,2)</f>
        <v>87.53</v>
      </c>
      <c r="F40">
        <f>ROUND(_xlfn.XLOOKUP($A40,Sheet1!$H$2:$H$221,Sheet1!$G$2:$G$221,""),5)</f>
        <v>2.8039999999999999E-2</v>
      </c>
      <c r="G40">
        <f>_xlfn.MAXIFS(Sheet1!$I$2:$I$221,Sheet1!$H$2:$H$221,Sheet3!A40)</f>
        <v>37657352.011431299</v>
      </c>
      <c r="H40">
        <f>_xlfn.MAXIFS(Sheet1!$E$2:$E$221,Sheet1!$H$2:$H$221,Sheet3!A40)</f>
        <v>7690922.1756343404</v>
      </c>
      <c r="I40" t="str">
        <f t="shared" si="1"/>
        <v>$3.7710^{07}\pm7.6910^{06}$</v>
      </c>
      <c r="J40">
        <f>MOD(MATCH(_xlfn.MAXIFS(Sheet1!$I$2:$I$221,Sheet1!$H$2:$H$221,Sheet3!A40),Sheet1!$I$2:$I$221,0),5)</f>
        <v>1</v>
      </c>
      <c r="K40">
        <f>_xlfn.MINIFS(Sheet1!$I$2:$I$221,Sheet1!$H$2:$H$221,Sheet3!A40)</f>
        <v>0.84625158028201897</v>
      </c>
      <c r="L40">
        <f>_xlfn.MINIFS(Sheet1!$E$2:$E$221,Sheet1!$H$2:$H$221,Sheet3!A40)</f>
        <v>2.2488259287994599E-4</v>
      </c>
      <c r="M40" t="str">
        <f t="shared" si="2"/>
        <v>$8.46E-01}\pm2.25E-04}$</v>
      </c>
      <c r="N40">
        <f>MOD(MATCH(_xlfn.MINIFS(Sheet1!$I$2:$I$221,Sheet1!$H$2:$H$221,Sheet3!A40),Sheet1!$I$2:$I$221,0),5)</f>
        <v>0</v>
      </c>
      <c r="O40" t="str">
        <f>TEXT(ROUND(SUMIFS(Sheet1!$M$2:$M$221,Sheet1!$H$2:$H$221,Sheet3!$A40),4)/5,"0.0000")</f>
        <v>-3.8741</v>
      </c>
    </row>
    <row r="41" spans="1:15" x14ac:dyDescent="0.25">
      <c r="A41" t="str">
        <f t="shared" si="0"/>
        <v>EURCOP=Xabsolute log-return2</v>
      </c>
      <c r="B41" t="str">
        <v>EURCOP=X</v>
      </c>
      <c r="C41" t="str">
        <v>absolute log-return</v>
      </c>
      <c r="D41">
        <v>2</v>
      </c>
      <c r="E41">
        <f>ROUND(_xlfn.XLOOKUP($A41,Sheet1!$H$2:$H$221,Sheet1!$F$2:$F$221,"")*100,2)</f>
        <v>71.47</v>
      </c>
      <c r="F41">
        <f>ROUND(_xlfn.XLOOKUP($A41,Sheet1!$H$2:$H$221,Sheet1!$G$2:$G$221,""),5)</f>
        <v>3.1800000000000002E-2</v>
      </c>
      <c r="G41">
        <f>_xlfn.MAXIFS(Sheet1!$I$2:$I$221,Sheet1!$H$2:$H$221,Sheet3!A41)</f>
        <v>158484219.061878</v>
      </c>
      <c r="H41">
        <f>_xlfn.MAXIFS(Sheet1!$E$2:$E$221,Sheet1!$H$2:$H$221,Sheet3!A41)</f>
        <v>9979254.4924394507</v>
      </c>
      <c r="I41" t="str">
        <f t="shared" si="1"/>
        <v>$1.5810^{08}\pm9.9810^{06}$</v>
      </c>
      <c r="J41">
        <f>MOD(MATCH(_xlfn.MAXIFS(Sheet1!$I$2:$I$221,Sheet1!$H$2:$H$221,Sheet3!A41),Sheet1!$I$2:$I$221,0),5)</f>
        <v>1</v>
      </c>
      <c r="K41">
        <f>_xlfn.MINIFS(Sheet1!$I$2:$I$221,Sheet1!$H$2:$H$221,Sheet3!A41)</f>
        <v>0.82775122951526803</v>
      </c>
      <c r="L41">
        <f>_xlfn.MINIFS(Sheet1!$E$2:$E$221,Sheet1!$H$2:$H$221,Sheet3!A41)</f>
        <v>2.9179343829253301E-4</v>
      </c>
      <c r="M41" t="str">
        <f t="shared" si="2"/>
        <v>$8.28E-01}\pm2.92E-04}$</v>
      </c>
      <c r="N41">
        <f>MOD(MATCH(_xlfn.MINIFS(Sheet1!$I$2:$I$221,Sheet1!$H$2:$H$221,Sheet3!A41),Sheet1!$I$2:$I$221,0),5)</f>
        <v>0</v>
      </c>
      <c r="O41" t="str">
        <f>TEXT(ROUND(SUMIFS(Sheet1!$M$2:$M$221,Sheet1!$H$2:$H$221,Sheet3!$A41),4)/5,"0.0000")</f>
        <v>-3.2193</v>
      </c>
    </row>
    <row r="42" spans="1:15" x14ac:dyDescent="0.25">
      <c r="A42" t="str">
        <f t="shared" si="0"/>
        <v>EURCOP=Xlog-return volatility-2</v>
      </c>
      <c r="B42" t="str">
        <v>EURCOP=X</v>
      </c>
      <c r="C42" t="str">
        <v>log-return volatility</v>
      </c>
      <c r="D42">
        <v>-2</v>
      </c>
      <c r="E42">
        <f>ROUND(_xlfn.XLOOKUP($A42,Sheet1!$H$2:$H$221,Sheet1!$F$2:$F$221,"")*100,2)</f>
        <v>49.56</v>
      </c>
      <c r="F42">
        <f>ROUND(_xlfn.XLOOKUP($A42,Sheet1!$H$2:$H$221,Sheet1!$G$2:$G$221,""),5)</f>
        <v>3.3939999999999998E-2</v>
      </c>
      <c r="G42">
        <f>_xlfn.MAXIFS(Sheet1!$I$2:$I$221,Sheet1!$H$2:$H$221,Sheet3!A42)</f>
        <v>213211898.82607901</v>
      </c>
      <c r="H42">
        <f>_xlfn.MAXIFS(Sheet1!$E$2:$E$221,Sheet1!$H$2:$H$221,Sheet3!A42)</f>
        <v>14272952.8208311</v>
      </c>
      <c r="I42" t="str">
        <f t="shared" si="1"/>
        <v>$2.1310^{08}\pm1.4310^{07}$</v>
      </c>
      <c r="J42">
        <f>MOD(MATCH(_xlfn.MAXIFS(Sheet1!$I$2:$I$221,Sheet1!$H$2:$H$221,Sheet3!A42),Sheet1!$I$2:$I$221,0),5)</f>
        <v>1</v>
      </c>
      <c r="K42">
        <f>_xlfn.MINIFS(Sheet1!$I$2:$I$221,Sheet1!$H$2:$H$221,Sheet3!A42)</f>
        <v>0.63668387501437596</v>
      </c>
      <c r="L42">
        <f>_xlfn.MINIFS(Sheet1!$E$2:$E$221,Sheet1!$H$2:$H$221,Sheet3!A42)</f>
        <v>2.8173818711045801E-4</v>
      </c>
      <c r="M42" t="str">
        <f t="shared" si="2"/>
        <v>$6.37E-01}\pm2.82E-04}$</v>
      </c>
      <c r="N42">
        <f>MOD(MATCH(_xlfn.MINIFS(Sheet1!$I$2:$I$221,Sheet1!$H$2:$H$221,Sheet3!A42),Sheet1!$I$2:$I$221,0),5)</f>
        <v>0</v>
      </c>
      <c r="O42" t="str">
        <f>TEXT(ROUND(SUMIFS(Sheet1!$M$2:$M$221,Sheet1!$H$2:$H$221,Sheet3!$A42),4)/5,"0.0000")</f>
        <v>-3.0141</v>
      </c>
    </row>
    <row r="43" spans="1:15" x14ac:dyDescent="0.25">
      <c r="A43" t="str">
        <f t="shared" si="0"/>
        <v>EURCOP=Xlog-return volatility-1</v>
      </c>
      <c r="B43" t="str">
        <v>EURCOP=X</v>
      </c>
      <c r="C43" t="str">
        <v>log-return volatility</v>
      </c>
      <c r="D43">
        <v>-1</v>
      </c>
      <c r="E43">
        <f>ROUND(_xlfn.XLOOKUP($A43,Sheet1!$H$2:$H$221,Sheet1!$F$2:$F$221,"")*100,2)</f>
        <v>54.8</v>
      </c>
      <c r="F43">
        <f>ROUND(_xlfn.XLOOKUP($A43,Sheet1!$H$2:$H$221,Sheet1!$G$2:$G$221,""),5)</f>
        <v>3.1329999999999997E-2</v>
      </c>
      <c r="G43">
        <f>_xlfn.MAXIFS(Sheet1!$I$2:$I$221,Sheet1!$H$2:$H$221,Sheet3!A43)</f>
        <v>200501203.02013299</v>
      </c>
      <c r="H43">
        <f>_xlfn.MAXIFS(Sheet1!$E$2:$E$221,Sheet1!$H$2:$H$221,Sheet3!A43)</f>
        <v>12525451.401273901</v>
      </c>
      <c r="I43" t="str">
        <f t="shared" si="1"/>
        <v>$2.0110^{08}\pm1.2510^{07}$</v>
      </c>
      <c r="J43">
        <f>MOD(MATCH(_xlfn.MAXIFS(Sheet1!$I$2:$I$221,Sheet1!$H$2:$H$221,Sheet3!A43),Sheet1!$I$2:$I$221,0),5)</f>
        <v>1</v>
      </c>
      <c r="K43">
        <f>_xlfn.MINIFS(Sheet1!$I$2:$I$221,Sheet1!$H$2:$H$221,Sheet3!A43)</f>
        <v>0.65228759966808803</v>
      </c>
      <c r="L43">
        <f>_xlfn.MINIFS(Sheet1!$E$2:$E$221,Sheet1!$H$2:$H$221,Sheet3!A43)</f>
        <v>2.4724372138221402E-4</v>
      </c>
      <c r="M43" t="str">
        <f t="shared" si="2"/>
        <v>$6.52E-01}\pm2.47E-04}$</v>
      </c>
      <c r="N43">
        <f>MOD(MATCH(_xlfn.MINIFS(Sheet1!$I$2:$I$221,Sheet1!$H$2:$H$221,Sheet3!A43),Sheet1!$I$2:$I$221,0),5)</f>
        <v>0</v>
      </c>
      <c r="O43" t="str">
        <f>TEXT(ROUND(SUMIFS(Sheet1!$M$2:$M$221,Sheet1!$H$2:$H$221,Sheet3!$A43),4)/5,"0.0000")</f>
        <v>-3.0407</v>
      </c>
    </row>
    <row r="44" spans="1:15" x14ac:dyDescent="0.25">
      <c r="A44" t="str">
        <f t="shared" si="0"/>
        <v>EURCOP=Xlog-return volatility1</v>
      </c>
      <c r="B44" t="str">
        <v>EURCOP=X</v>
      </c>
      <c r="C44" t="str">
        <v>log-return volatility</v>
      </c>
      <c r="D44">
        <v>1</v>
      </c>
      <c r="E44">
        <f>ROUND(_xlfn.XLOOKUP($A44,Sheet1!$H$2:$H$221,Sheet1!$F$2:$F$221,"")*100,2)</f>
        <v>65.16</v>
      </c>
      <c r="F44">
        <f>ROUND(_xlfn.XLOOKUP($A44,Sheet1!$H$2:$H$221,Sheet1!$G$2:$G$221,""),5)</f>
        <v>3.0329999999999999E-2</v>
      </c>
      <c r="G44">
        <f>_xlfn.MAXIFS(Sheet1!$I$2:$I$221,Sheet1!$H$2:$H$221,Sheet3!A44)</f>
        <v>19767383.3476227</v>
      </c>
      <c r="H44">
        <f>_xlfn.MAXIFS(Sheet1!$E$2:$E$221,Sheet1!$H$2:$H$221,Sheet3!A44)</f>
        <v>11458269.6991034</v>
      </c>
      <c r="I44" t="str">
        <f t="shared" si="1"/>
        <v>$1.9810^{07}\pm1.1510^{07}$</v>
      </c>
      <c r="J44">
        <f>MOD(MATCH(_xlfn.MAXIFS(Sheet1!$I$2:$I$221,Sheet1!$H$2:$H$221,Sheet3!A44),Sheet1!$I$2:$I$221,0),5)</f>
        <v>1</v>
      </c>
      <c r="K44">
        <f>_xlfn.MINIFS(Sheet1!$I$2:$I$221,Sheet1!$H$2:$H$221,Sheet3!A44)</f>
        <v>0.707142329228162</v>
      </c>
      <c r="L44">
        <f>_xlfn.MINIFS(Sheet1!$E$2:$E$221,Sheet1!$H$2:$H$221,Sheet3!A44)</f>
        <v>2.26178294917122E-4</v>
      </c>
      <c r="M44" t="str">
        <f t="shared" si="2"/>
        <v>$7.07E-01}\pm2.26E-04}$</v>
      </c>
      <c r="N44">
        <f>MOD(MATCH(_xlfn.MINIFS(Sheet1!$I$2:$I$221,Sheet1!$H$2:$H$221,Sheet3!A44),Sheet1!$I$2:$I$221,0),5)</f>
        <v>0</v>
      </c>
      <c r="O44" t="str">
        <f>TEXT(ROUND(SUMIFS(Sheet1!$M$2:$M$221,Sheet1!$H$2:$H$221,Sheet3!$A44),4)/5,"0.0000")</f>
        <v>-3.5111</v>
      </c>
    </row>
    <row r="45" spans="1:15" x14ac:dyDescent="0.25">
      <c r="A45" t="str">
        <f t="shared" si="0"/>
        <v>EURCOP=Xlog-return volatility2</v>
      </c>
      <c r="B45" t="str">
        <v>EURCOP=X</v>
      </c>
      <c r="C45" t="str">
        <v>log-return volatility</v>
      </c>
      <c r="D45">
        <v>2</v>
      </c>
      <c r="E45">
        <f>ROUND(_xlfn.XLOOKUP($A45,Sheet1!$H$2:$H$221,Sheet1!$F$2:$F$221,"")*100,2)</f>
        <v>51.23</v>
      </c>
      <c r="F45">
        <f>ROUND(_xlfn.XLOOKUP($A45,Sheet1!$H$2:$H$221,Sheet1!$G$2:$G$221,""),5)</f>
        <v>3.8240000000000003E-2</v>
      </c>
      <c r="G45">
        <f>_xlfn.MAXIFS(Sheet1!$I$2:$I$221,Sheet1!$H$2:$H$221,Sheet3!A45)</f>
        <v>139387551.2534</v>
      </c>
      <c r="H45">
        <f>_xlfn.MAXIFS(Sheet1!$E$2:$E$221,Sheet1!$H$2:$H$221,Sheet3!A45)</f>
        <v>19181540.0458032</v>
      </c>
      <c r="I45" t="str">
        <f t="shared" si="1"/>
        <v>$1.3910^{08}\pm1.9210^{07}$</v>
      </c>
      <c r="J45">
        <f>MOD(MATCH(_xlfn.MAXIFS(Sheet1!$I$2:$I$221,Sheet1!$H$2:$H$221,Sheet3!A45),Sheet1!$I$2:$I$221,0),5)</f>
        <v>1</v>
      </c>
      <c r="K45">
        <f>_xlfn.MINIFS(Sheet1!$I$2:$I$221,Sheet1!$H$2:$H$221,Sheet3!A45)</f>
        <v>0.100909522881032</v>
      </c>
      <c r="L45">
        <f>_xlfn.MINIFS(Sheet1!$E$2:$E$221,Sheet1!$H$2:$H$221,Sheet3!A45)</f>
        <v>3.7863029369816E-4</v>
      </c>
      <c r="M45" t="str">
        <f t="shared" si="2"/>
        <v>$1.01E-01}\pm3.79E-04}$</v>
      </c>
      <c r="N45">
        <f>MOD(MATCH(_xlfn.MINIFS(Sheet1!$I$2:$I$221,Sheet1!$H$2:$H$221,Sheet3!A45),Sheet1!$I$2:$I$221,0),5)</f>
        <v>4</v>
      </c>
      <c r="O45" t="str">
        <f>TEXT(ROUND(SUMIFS(Sheet1!$M$2:$M$221,Sheet1!$H$2:$H$221,Sheet3!$A45),4)/5,"0.0000")</f>
        <v>-3.7700</v>
      </c>
    </row>
  </sheetData>
  <autoFilter ref="A1:O45" xr:uid="{52BE4FBE-5A65-4AB5-8F09-462A3C50C331}">
    <filterColumn colId="1">
      <filters>
        <filter val="^DJI"/>
        <filter val="^FCHI"/>
        <filter val="^MERV"/>
        <filter val="EURCOP=X"/>
        <filter val="MXN=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Segundo Abril Bermúdez</dc:creator>
  <cp:lastModifiedBy>Felipe Segundo Abril Bermúdez</cp:lastModifiedBy>
  <dcterms:created xsi:type="dcterms:W3CDTF">2023-07-08T00:24:20Z</dcterms:created>
  <dcterms:modified xsi:type="dcterms:W3CDTF">2023-07-17T17:24:42Z</dcterms:modified>
</cp:coreProperties>
</file>