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aarsha\Downloads\"/>
    </mc:Choice>
  </mc:AlternateContent>
  <xr:revisionPtr revIDLastSave="0" documentId="13_ncr:1_{1E29FCD4-D809-4883-92BE-CBAEBDE15777}" xr6:coauthVersionLast="47" xr6:coauthVersionMax="47" xr10:uidLastSave="{00000000-0000-0000-0000-000000000000}"/>
  <bookViews>
    <workbookView xWindow="-110" yWindow="-110" windowWidth="19420" windowHeight="10300" xr2:uid="{B1B7F87A-6625-4DEE-958A-37F99CAF6FAF}"/>
  </bookViews>
  <sheets>
    <sheet name="The ASK" sheetId="1" r:id="rId1"/>
    <sheet name="Calculator" sheetId="4" r:id="rId2"/>
    <sheet name="CURRENT budget" sheetId="5" r:id="rId3"/>
    <sheet name="New Calculator" sheetId="6" r:id="rId4"/>
    <sheet name="RF Randup" sheetId="7" r:id="rId5"/>
  </sheets>
  <externalReferences>
    <externalReference r:id="rId6"/>
  </externalReferences>
  <definedNames>
    <definedName name="_xlnm._FilterDatabase" localSheetId="4" hidden="1">'RF Randup'!$B$3:$C$3</definedName>
    <definedName name="ColNumber">'[1]ROLL UPs'!$R$5</definedName>
    <definedName name="Universe">612.3</definedName>
    <definedName name="W2554_Univ">613.6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6" l="1"/>
  <c r="K29" i="6"/>
  <c r="L29" i="6" s="1"/>
  <c r="K30" i="6"/>
  <c r="K31" i="6"/>
  <c r="L31" i="6" s="1"/>
  <c r="K32" i="6"/>
  <c r="K27" i="6"/>
  <c r="L27" i="6" s="1"/>
  <c r="BC49" i="5"/>
  <c r="K9" i="6"/>
  <c r="K8" i="6"/>
  <c r="K10" i="6"/>
  <c r="K11" i="6"/>
  <c r="L11" i="6" s="1"/>
  <c r="K12" i="6"/>
  <c r="L12" i="6" s="1"/>
  <c r="K7" i="6"/>
  <c r="L7" i="6" s="1"/>
  <c r="BD31" i="5"/>
  <c r="AC44" i="5"/>
  <c r="G7" i="7"/>
  <c r="F7" i="7"/>
  <c r="E7" i="7" s="1"/>
  <c r="D7" i="7"/>
  <c r="G6" i="7"/>
  <c r="F6" i="7"/>
  <c r="D6" i="7"/>
  <c r="E6" i="7" s="1"/>
  <c r="G5" i="7"/>
  <c r="F5" i="7"/>
  <c r="E5" i="7" s="1"/>
  <c r="D5" i="7"/>
  <c r="G4" i="7"/>
  <c r="F4" i="7"/>
  <c r="D4" i="7"/>
  <c r="E4" i="7" s="1"/>
  <c r="BC43" i="5"/>
  <c r="BC41" i="5"/>
  <c r="BC37" i="5"/>
  <c r="BC35" i="5"/>
  <c r="BC33" i="5"/>
  <c r="BC31" i="5"/>
  <c r="P44" i="5"/>
  <c r="AP44" i="5"/>
  <c r="F7" i="4"/>
  <c r="K28" i="4"/>
  <c r="K29" i="4"/>
  <c r="L29" i="4" s="1"/>
  <c r="K30" i="4"/>
  <c r="L30" i="4" s="1"/>
  <c r="K31" i="4"/>
  <c r="L31" i="4" s="1"/>
  <c r="K32" i="4"/>
  <c r="L32" i="4" s="1"/>
  <c r="K27" i="4"/>
  <c r="L27" i="4" s="1"/>
  <c r="AP19" i="5"/>
  <c r="L33" i="6"/>
  <c r="L32" i="6"/>
  <c r="L30" i="6"/>
  <c r="E30" i="6"/>
  <c r="F30" i="6" s="1"/>
  <c r="F29" i="6"/>
  <c r="E29" i="6"/>
  <c r="L28" i="6"/>
  <c r="E28" i="6"/>
  <c r="F28" i="6" s="1"/>
  <c r="E27" i="6"/>
  <c r="F27" i="6" s="1"/>
  <c r="L13" i="6"/>
  <c r="L10" i="6"/>
  <c r="E10" i="6"/>
  <c r="F10" i="6" s="1"/>
  <c r="L9" i="6"/>
  <c r="E9" i="6"/>
  <c r="F9" i="6" s="1"/>
  <c r="L8" i="6"/>
  <c r="E8" i="6"/>
  <c r="F8" i="6" s="1"/>
  <c r="E7" i="6"/>
  <c r="F7" i="6" s="1"/>
  <c r="BC39" i="5"/>
  <c r="D27" i="5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AI27" i="5" s="1"/>
  <c r="AJ27" i="5" s="1"/>
  <c r="AK27" i="5" s="1"/>
  <c r="AL27" i="5" s="1"/>
  <c r="AM27" i="5" s="1"/>
  <c r="AN27" i="5" s="1"/>
  <c r="AO27" i="5" s="1"/>
  <c r="AP27" i="5" s="1"/>
  <c r="AQ27" i="5" s="1"/>
  <c r="AR27" i="5" s="1"/>
  <c r="AS27" i="5" s="1"/>
  <c r="AT27" i="5" s="1"/>
  <c r="AU27" i="5" s="1"/>
  <c r="AV27" i="5" s="1"/>
  <c r="AW27" i="5" s="1"/>
  <c r="AX27" i="5" s="1"/>
  <c r="AY27" i="5" s="1"/>
  <c r="AZ27" i="5" s="1"/>
  <c r="BA27" i="5" s="1"/>
  <c r="BB27" i="5" s="1"/>
  <c r="C44" i="5"/>
  <c r="BC7" i="5"/>
  <c r="AC19" i="5"/>
  <c r="L33" i="4"/>
  <c r="F30" i="4"/>
  <c r="E30" i="4"/>
  <c r="E29" i="4"/>
  <c r="F29" i="4" s="1"/>
  <c r="L28" i="4"/>
  <c r="E28" i="4"/>
  <c r="F28" i="4" s="1"/>
  <c r="F27" i="4"/>
  <c r="L14" i="6" l="1"/>
  <c r="BC44" i="5"/>
  <c r="BD35" i="5"/>
  <c r="L8" i="4"/>
  <c r="C19" i="5"/>
  <c r="BC11" i="5"/>
  <c r="L13" i="4"/>
  <c r="BC17" i="5"/>
  <c r="BC15" i="5"/>
  <c r="BC13" i="5"/>
  <c r="BC9" i="5"/>
  <c r="D4" i="5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L9" i="4"/>
  <c r="L10" i="4"/>
  <c r="L11" i="4"/>
  <c r="L12" i="4"/>
  <c r="L7" i="4"/>
  <c r="BD39" i="5" l="1"/>
  <c r="C45" i="5"/>
  <c r="P45" i="5"/>
  <c r="AC45" i="5"/>
  <c r="BD43" i="5"/>
  <c r="BD37" i="5"/>
  <c r="BD44" i="5"/>
  <c r="BD33" i="5"/>
  <c r="AP45" i="5"/>
  <c r="BD41" i="5"/>
  <c r="P19" i="5"/>
  <c r="BC19" i="5" l="1"/>
  <c r="BD7" i="5" s="1"/>
  <c r="BD13" i="5"/>
  <c r="BD11" i="5"/>
  <c r="BD17" i="5"/>
  <c r="BD15" i="5"/>
  <c r="BD9" i="5"/>
  <c r="BG31" i="5"/>
  <c r="BG33" i="5"/>
  <c r="BG36" i="5"/>
  <c r="BG35" i="5"/>
  <c r="BG32" i="5"/>
  <c r="BG34" i="5"/>
  <c r="BD19" i="5" l="1"/>
  <c r="AP20" i="5"/>
  <c r="AC20" i="5"/>
  <c r="BC47" i="5"/>
  <c r="C20" i="5"/>
  <c r="P20" i="5"/>
  <c r="E7" i="4"/>
  <c r="E8" i="4" l="1"/>
  <c r="F8" i="4" s="1"/>
  <c r="E9" i="4"/>
  <c r="F9" i="4" s="1"/>
  <c r="E10" i="4"/>
  <c r="F10" i="4" s="1"/>
</calcChain>
</file>

<file path=xl/sharedStrings.xml><?xml version="1.0" encoding="utf-8"?>
<sst xmlns="http://schemas.openxmlformats.org/spreadsheetml/2006/main" count="253" uniqueCount="89">
  <si>
    <t>THE ASK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</si>
  <si>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</si>
  <si>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</si>
  <si>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</si>
  <si>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</si>
  <si>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</si>
  <si>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</si>
  <si>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</si>
  <si>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</si>
  <si>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</si>
  <si>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</si>
  <si>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</si>
  <si>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</si>
  <si>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GRPs</t>
  </si>
  <si>
    <t>CTV</t>
  </si>
  <si>
    <t>OLV</t>
  </si>
  <si>
    <t>Social</t>
  </si>
  <si>
    <t>Influencer</t>
  </si>
  <si>
    <t>ROIs by Channel</t>
  </si>
  <si>
    <t>Linear</t>
  </si>
  <si>
    <t>FEP</t>
  </si>
  <si>
    <t>Audio</t>
  </si>
  <si>
    <t>Display</t>
  </si>
  <si>
    <t>*Utilizie ROIs to determine channel effectivess in rationale</t>
  </si>
  <si>
    <t>Reminders As You Plan:</t>
  </si>
  <si>
    <t>*Please use knowledge of quarterly allocations and current media mix to rationalize how you would use the 1.5MM incremental budget</t>
  </si>
  <si>
    <t>THE GOAL</t>
  </si>
  <si>
    <t>IMPRESSION CALCULATOR FOR DIGITAL</t>
  </si>
  <si>
    <t>Channel</t>
  </si>
  <si>
    <t>Impressions</t>
  </si>
  <si>
    <t>IMP (000s) To Input</t>
  </si>
  <si>
    <t>THE RATIONALE</t>
  </si>
  <si>
    <t>CPM (Cost Per Million)</t>
  </si>
  <si>
    <t>Budget</t>
  </si>
  <si>
    <t xml:space="preserve">INSERT BUDGET HERE </t>
  </si>
  <si>
    <t>Please make a recommendation for $1.5MM incremental to 2H 2025 Lysol Air Sanitizer (Q3 &amp; Q4)</t>
  </si>
  <si>
    <t>There are new comms launching at the start of Q3 with new creatives and we want to invest more to have a bigger reach against our audience</t>
  </si>
  <si>
    <t>Increase reach across target audience prioritizing new creative live date</t>
  </si>
  <si>
    <t>GRP CALCULATION FOR OMNI</t>
  </si>
  <si>
    <t xml:space="preserve">Daypart </t>
  </si>
  <si>
    <t>CPP</t>
  </si>
  <si>
    <t xml:space="preserve">Cable </t>
  </si>
  <si>
    <t>Allocation</t>
  </si>
  <si>
    <t>Prime</t>
  </si>
  <si>
    <t>Early Morning</t>
  </si>
  <si>
    <t>Daytime</t>
  </si>
  <si>
    <t>Syndication</t>
  </si>
  <si>
    <t>Hispanic</t>
  </si>
  <si>
    <t>MEDIA CONSUMPTION</t>
  </si>
  <si>
    <t>Air Sanitizer</t>
  </si>
  <si>
    <t>Q1</t>
  </si>
  <si>
    <t>Q2</t>
  </si>
  <si>
    <t>Q3</t>
  </si>
  <si>
    <t>Q4</t>
  </si>
  <si>
    <t>Streaming Video</t>
  </si>
  <si>
    <t>Quarterly Budget</t>
  </si>
  <si>
    <t>% Quarterly</t>
  </si>
  <si>
    <t>100% Streaming</t>
  </si>
  <si>
    <t>Recommeded Plan</t>
  </si>
  <si>
    <t xml:space="preserve">Streaming Video two diff segments: first is FEP second is ctv, inter-connected device (roku, peacock, hulu) </t>
  </si>
  <si>
    <t>Q3: $198,000.00</t>
  </si>
  <si>
    <t>Q4: $132,000.00</t>
  </si>
  <si>
    <t>Q3: $181,800.00</t>
  </si>
  <si>
    <t>Q4: $121,200.00</t>
  </si>
  <si>
    <t>Q3: $155,700.00</t>
  </si>
  <si>
    <t>Q4: $103,800.00</t>
  </si>
  <si>
    <t>Q3: $260,100.00</t>
  </si>
  <si>
    <t>Q4: $173,400.00</t>
  </si>
  <si>
    <t>Q3: $104,400.00</t>
  </si>
  <si>
    <t>Q4: $69,600.00</t>
  </si>
  <si>
    <t xml:space="preserve">Channel </t>
  </si>
  <si>
    <t xml:space="preserve">Streaming </t>
  </si>
  <si>
    <t>Invfluencer</t>
  </si>
  <si>
    <t>Log randuup</t>
  </si>
  <si>
    <t>combines rfs and digital rfs</t>
  </si>
  <si>
    <t>Facebook</t>
  </si>
  <si>
    <t>Youtube</t>
  </si>
  <si>
    <t>iheart</t>
  </si>
  <si>
    <t xml:space="preserve"> Total Plan</t>
  </si>
  <si>
    <t>Omni Video [LINEAR, FEP, CTV]</t>
  </si>
  <si>
    <t>DIGITAL</t>
  </si>
  <si>
    <t>Product</t>
  </si>
  <si>
    <t>Quarter</t>
  </si>
  <si>
    <t xml:space="preserve">% Reach 1+ </t>
  </si>
  <si>
    <t>Frequency</t>
  </si>
  <si>
    <t>% Reach 3+</t>
  </si>
  <si>
    <t>% Reach 1+</t>
  </si>
  <si>
    <t>Current</t>
  </si>
  <si>
    <t>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</si>
</sst>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d"/>
    <numFmt numFmtId="166" formatCode="#,##0.0,,&quot;M&quot;"/>
    <numFmt numFmtId="167" formatCode="#,##0.000,,&quot;M&quot;"/>
    <numFmt numFmtId="168" formatCode="#,##0.0"/>
    <numFmt numFmtId="169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Aptos Narrow"/>
      <family val="2"/>
      <scheme val="minor"/>
    </font>
    <font>
      <sz val="9"/>
      <name val="Energy"/>
      <family val="2"/>
    </font>
    <font>
      <sz val="8"/>
      <name val="Energy"/>
      <family val="2"/>
    </font>
    <font>
      <b/>
      <sz val="8"/>
      <color theme="0"/>
      <name val="Energy"/>
      <family val="2"/>
    </font>
    <font>
      <sz val="11"/>
      <color rgb="FF000000"/>
      <name val="Arial"/>
      <family val="2"/>
    </font>
    <font>
      <sz val="10"/>
      <color rgb="FF000000"/>
      <name val="Times New Roman"/>
      <family val="1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4" fontId="4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41">
    <xf numFmtId="0" fontId="0" fillId="0" borderId="0" xfId="0"/>
    <xf numFmtId="0" fontId="2" fillId="0" borderId="0" xfId="0" applyFont="1"/>
    <xf numFmtId="44" fontId="4" fillId="0" borderId="5" xfId="4" applyFont="1" applyBorder="1"/>
    <xf numFmtId="164" fontId="4" fillId="0" borderId="6" xfId="1" applyNumberFormat="1" applyFont="1" applyFill="1" applyBorder="1"/>
    <xf numFmtId="44" fontId="0" fillId="0" borderId="5" xfId="4" applyFont="1" applyBorder="1"/>
    <xf numFmtId="164" fontId="4" fillId="0" borderId="7" xfId="1" applyNumberFormat="1" applyFont="1" applyFill="1" applyBorder="1"/>
    <xf numFmtId="44" fontId="0" fillId="0" borderId="8" xfId="4" applyFont="1" applyBorder="1"/>
    <xf numFmtId="164" fontId="4" fillId="0" borderId="9" xfId="1" applyNumberFormat="1" applyFont="1" applyFill="1" applyBorder="1"/>
    <xf numFmtId="0" fontId="0" fillId="0" borderId="0" xfId="0" quotePrefix="1"/>
    <xf numFmtId="0" fontId="2" fillId="2" borderId="0" xfId="0" applyFont="1" applyFill="1"/>
    <xf numFmtId="0" fontId="2" fillId="3" borderId="0" xfId="0" applyFont="1" applyFill="1"/>
    <xf numFmtId="164" fontId="0" fillId="0" borderId="0" xfId="0" applyNumberFormat="1"/>
    <xf numFmtId="0" fontId="5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" fontId="0" fillId="0" borderId="0" xfId="0" applyNumberFormat="1"/>
    <xf numFmtId="9" fontId="0" fillId="0" borderId="0" xfId="0" applyNumberFormat="1"/>
    <xf numFmtId="0" fontId="2" fillId="0" borderId="4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5" xfId="0" applyBorder="1"/>
    <xf numFmtId="166" fontId="0" fillId="0" borderId="16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6" fontId="0" fillId="0" borderId="16" xfId="0" applyNumberFormat="1" applyBorder="1" applyAlignment="1">
      <alignment horizontal="center"/>
    </xf>
    <xf numFmtId="166" fontId="0" fillId="0" borderId="0" xfId="0" applyNumberFormat="1"/>
    <xf numFmtId="167" fontId="0" fillId="0" borderId="16" xfId="0" applyNumberFormat="1" applyBorder="1" applyAlignment="1">
      <alignment horizontal="center" vertical="center"/>
    </xf>
    <xf numFmtId="0" fontId="2" fillId="0" borderId="8" xfId="0" applyFont="1" applyBorder="1"/>
    <xf numFmtId="166" fontId="2" fillId="0" borderId="16" xfId="0" applyNumberFormat="1" applyFont="1" applyBorder="1" applyAlignment="1">
      <alignment horizontal="center" vertical="center"/>
    </xf>
    <xf numFmtId="0" fontId="2" fillId="0" borderId="9" xfId="0" applyFont="1" applyBorder="1"/>
    <xf numFmtId="166" fontId="0" fillId="0" borderId="9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0" fillId="0" borderId="7" xfId="2" applyFon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9" fontId="2" fillId="0" borderId="9" xfId="2" applyFont="1" applyBorder="1" applyAlignment="1">
      <alignment horizontal="center" vertical="center"/>
    </xf>
    <xf numFmtId="0" fontId="9" fillId="0" borderId="0" xfId="0" applyFont="1" applyAlignment="1">
      <alignment horizontal="left" vertical="center" readingOrder="1"/>
    </xf>
    <xf numFmtId="0" fontId="10" fillId="0" borderId="0" xfId="0" applyFont="1" applyAlignment="1">
      <alignment vertical="center"/>
    </xf>
    <xf numFmtId="10" fontId="10" fillId="0" borderId="0" xfId="0" applyNumberFormat="1" applyFont="1" applyAlignment="1">
      <alignment vertical="center"/>
    </xf>
    <xf numFmtId="9" fontId="0" fillId="0" borderId="0" xfId="2" applyFont="1"/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8" fontId="0" fillId="0" borderId="0" xfId="0" applyNumberFormat="1"/>
    <xf numFmtId="0" fontId="3" fillId="0" borderId="0" xfId="5"/>
    <xf numFmtId="0" fontId="3" fillId="0" borderId="0" xfId="5" applyAlignment="1">
      <alignment wrapText="1"/>
    </xf>
    <xf numFmtId="0" fontId="11" fillId="0" borderId="0" xfId="6" applyFont="1" applyAlignment="1">
      <alignment wrapText="1"/>
    </xf>
    <xf numFmtId="0" fontId="11" fillId="0" borderId="0" xfId="6" applyFont="1" applyAlignment="1">
      <alignment horizontal="center" vertical="center"/>
    </xf>
    <xf numFmtId="0" fontId="1" fillId="0" borderId="0" xfId="6" applyAlignment="1">
      <alignment horizontal="center"/>
    </xf>
    <xf numFmtId="0" fontId="12" fillId="6" borderId="34" xfId="6" applyFont="1" applyFill="1" applyBorder="1" applyAlignment="1">
      <alignment horizontal="center" vertical="center" wrapText="1"/>
    </xf>
    <xf numFmtId="0" fontId="12" fillId="6" borderId="34" xfId="6" applyFont="1" applyFill="1" applyBorder="1" applyAlignment="1">
      <alignment horizontal="center" vertical="center"/>
    </xf>
    <xf numFmtId="0" fontId="12" fillId="7" borderId="34" xfId="6" applyFont="1" applyFill="1" applyBorder="1" applyAlignment="1">
      <alignment horizontal="center"/>
    </xf>
    <xf numFmtId="0" fontId="12" fillId="8" borderId="34" xfId="6" applyFont="1" applyFill="1" applyBorder="1" applyAlignment="1">
      <alignment horizontal="center"/>
    </xf>
    <xf numFmtId="0" fontId="12" fillId="6" borderId="34" xfId="6" applyFont="1" applyFill="1" applyBorder="1" applyAlignment="1">
      <alignment horizontal="center"/>
    </xf>
    <xf numFmtId="0" fontId="3" fillId="0" borderId="0" xfId="5" applyAlignment="1">
      <alignment horizontal="center" vertical="center"/>
    </xf>
    <xf numFmtId="0" fontId="13" fillId="9" borderId="23" xfId="6" applyFont="1" applyFill="1" applyBorder="1" applyAlignment="1">
      <alignment horizontal="center" vertical="center"/>
    </xf>
    <xf numFmtId="1" fontId="3" fillId="9" borderId="23" xfId="7" applyNumberFormat="1" applyFont="1" applyFill="1" applyBorder="1" applyAlignment="1">
      <alignment horizontal="center" vertical="center"/>
    </xf>
    <xf numFmtId="169" fontId="3" fillId="9" borderId="23" xfId="6" applyNumberFormat="1" applyFont="1" applyFill="1" applyBorder="1" applyAlignment="1">
      <alignment horizontal="center" vertical="center"/>
    </xf>
    <xf numFmtId="1" fontId="3" fillId="9" borderId="23" xfId="6" applyNumberFormat="1" applyFont="1" applyFill="1" applyBorder="1" applyAlignment="1">
      <alignment horizontal="center" vertical="center"/>
    </xf>
    <xf numFmtId="1" fontId="3" fillId="8" borderId="0" xfId="6" applyNumberFormat="1" applyFont="1" applyFill="1" applyAlignment="1">
      <alignment horizontal="center" vertical="center"/>
    </xf>
    <xf numFmtId="1" fontId="3" fillId="9" borderId="23" xfId="8" applyNumberFormat="1" applyFont="1" applyFill="1" applyBorder="1" applyAlignment="1">
      <alignment horizontal="center" vertical="center"/>
    </xf>
    <xf numFmtId="169" fontId="3" fillId="9" borderId="23" xfId="9" applyNumberFormat="1" applyFont="1" applyFill="1" applyBorder="1" applyAlignment="1">
      <alignment horizontal="center" vertical="center"/>
    </xf>
    <xf numFmtId="1" fontId="3" fillId="9" borderId="23" xfId="9" applyNumberFormat="1" applyFont="1" applyFill="1" applyBorder="1" applyAlignment="1">
      <alignment horizontal="center" vertical="center"/>
    </xf>
    <xf numFmtId="1" fontId="3" fillId="9" borderId="25" xfId="6" applyNumberFormat="1" applyFont="1" applyFill="1" applyBorder="1" applyAlignment="1">
      <alignment horizontal="center" vertical="center"/>
    </xf>
    <xf numFmtId="0" fontId="13" fillId="9" borderId="37" xfId="6" applyFont="1" applyFill="1" applyBorder="1" applyAlignment="1">
      <alignment horizontal="center" vertical="center"/>
    </xf>
    <xf numFmtId="1" fontId="3" fillId="9" borderId="37" xfId="7" applyNumberFormat="1" applyFont="1" applyFill="1" applyBorder="1" applyAlignment="1">
      <alignment horizontal="center" vertical="center"/>
    </xf>
    <xf numFmtId="169" fontId="3" fillId="9" borderId="37" xfId="6" applyNumberFormat="1" applyFont="1" applyFill="1" applyBorder="1" applyAlignment="1">
      <alignment horizontal="center" vertical="center"/>
    </xf>
    <xf numFmtId="1" fontId="3" fillId="9" borderId="37" xfId="6" applyNumberFormat="1" applyFont="1" applyFill="1" applyBorder="1" applyAlignment="1">
      <alignment horizontal="center" vertical="center"/>
    </xf>
    <xf numFmtId="1" fontId="3" fillId="8" borderId="10" xfId="6" applyNumberFormat="1" applyFont="1" applyFill="1" applyBorder="1" applyAlignment="1">
      <alignment horizontal="center" vertical="center"/>
    </xf>
    <xf numFmtId="1" fontId="3" fillId="9" borderId="37" xfId="8" applyNumberFormat="1" applyFont="1" applyFill="1" applyBorder="1" applyAlignment="1">
      <alignment horizontal="center" vertical="center"/>
    </xf>
    <xf numFmtId="169" fontId="3" fillId="9" borderId="37" xfId="9" applyNumberFormat="1" applyFont="1" applyFill="1" applyBorder="1" applyAlignment="1">
      <alignment horizontal="center" vertical="center"/>
    </xf>
    <xf numFmtId="1" fontId="3" fillId="9" borderId="37" xfId="9" applyNumberFormat="1" applyFont="1" applyFill="1" applyBorder="1" applyAlignment="1">
      <alignment horizontal="center" vertical="center"/>
    </xf>
    <xf numFmtId="0" fontId="12" fillId="8" borderId="37" xfId="6" applyFont="1" applyFill="1" applyBorder="1" applyAlignment="1">
      <alignment horizontal="center"/>
    </xf>
    <xf numFmtId="1" fontId="3" fillId="9" borderId="38" xfId="6" applyNumberFormat="1" applyFont="1" applyFill="1" applyBorder="1" applyAlignment="1">
      <alignment horizontal="center" vertical="center"/>
    </xf>
    <xf numFmtId="0" fontId="13" fillId="11" borderId="23" xfId="6" applyFont="1" applyFill="1" applyBorder="1" applyAlignment="1">
      <alignment horizontal="center" vertical="center"/>
    </xf>
    <xf numFmtId="1" fontId="3" fillId="11" borderId="23" xfId="7" applyNumberFormat="1" applyFont="1" applyFill="1" applyBorder="1" applyAlignment="1">
      <alignment horizontal="center" vertical="center"/>
    </xf>
    <xf numFmtId="169" fontId="3" fillId="11" borderId="23" xfId="6" applyNumberFormat="1" applyFont="1" applyFill="1" applyBorder="1" applyAlignment="1">
      <alignment horizontal="center" vertical="center"/>
    </xf>
    <xf numFmtId="1" fontId="3" fillId="11" borderId="23" xfId="6" applyNumberFormat="1" applyFont="1" applyFill="1" applyBorder="1" applyAlignment="1">
      <alignment horizontal="center" vertical="center"/>
    </xf>
    <xf numFmtId="1" fontId="3" fillId="11" borderId="23" xfId="8" applyNumberFormat="1" applyFont="1" applyFill="1" applyBorder="1" applyAlignment="1">
      <alignment horizontal="center" vertical="center"/>
    </xf>
    <xf numFmtId="169" fontId="3" fillId="11" borderId="23" xfId="9" applyNumberFormat="1" applyFont="1" applyFill="1" applyBorder="1" applyAlignment="1">
      <alignment horizontal="center" vertical="center"/>
    </xf>
    <xf numFmtId="1" fontId="3" fillId="11" borderId="23" xfId="9" applyNumberFormat="1" applyFont="1" applyFill="1" applyBorder="1" applyAlignment="1">
      <alignment horizontal="center" vertical="center"/>
    </xf>
    <xf numFmtId="1" fontId="3" fillId="11" borderId="25" xfId="6" applyNumberFormat="1" applyFont="1" applyFill="1" applyBorder="1" applyAlignment="1">
      <alignment horizontal="center" vertical="center"/>
    </xf>
    <xf numFmtId="0" fontId="13" fillId="11" borderId="34" xfId="6" applyFont="1" applyFill="1" applyBorder="1" applyAlignment="1">
      <alignment horizontal="center" vertical="center"/>
    </xf>
    <xf numFmtId="1" fontId="3" fillId="11" borderId="34" xfId="7" applyNumberFormat="1" applyFont="1" applyFill="1" applyBorder="1" applyAlignment="1">
      <alignment horizontal="center" vertical="center"/>
    </xf>
    <xf numFmtId="169" fontId="3" fillId="11" borderId="34" xfId="6" applyNumberFormat="1" applyFont="1" applyFill="1" applyBorder="1" applyAlignment="1">
      <alignment horizontal="center" vertical="center"/>
    </xf>
    <xf numFmtId="1" fontId="3" fillId="11" borderId="34" xfId="6" applyNumberFormat="1" applyFont="1" applyFill="1" applyBorder="1" applyAlignment="1">
      <alignment horizontal="center" vertical="center"/>
    </xf>
    <xf numFmtId="1" fontId="3" fillId="11" borderId="34" xfId="8" applyNumberFormat="1" applyFont="1" applyFill="1" applyBorder="1" applyAlignment="1">
      <alignment horizontal="center" vertical="center"/>
    </xf>
    <xf numFmtId="169" fontId="3" fillId="11" borderId="34" xfId="9" applyNumberFormat="1" applyFont="1" applyFill="1" applyBorder="1" applyAlignment="1">
      <alignment horizontal="center" vertical="center"/>
    </xf>
    <xf numFmtId="1" fontId="3" fillId="11" borderId="34" xfId="9" applyNumberFormat="1" applyFont="1" applyFill="1" applyBorder="1" applyAlignment="1">
      <alignment horizontal="center" vertical="center"/>
    </xf>
    <xf numFmtId="1" fontId="3" fillId="11" borderId="39" xfId="6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2" borderId="2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10" xfId="0" applyFont="1" applyFill="1" applyBorder="1" applyAlignment="1">
      <alignment horizontal="left"/>
    </xf>
    <xf numFmtId="166" fontId="0" fillId="2" borderId="30" xfId="0" applyNumberFormat="1" applyFill="1" applyBorder="1" applyAlignment="1">
      <alignment horizontal="center"/>
    </xf>
    <xf numFmtId="166" fontId="0" fillId="2" borderId="31" xfId="0" applyNumberFormat="1" applyFill="1" applyBorder="1" applyAlignment="1">
      <alignment horizontal="center"/>
    </xf>
    <xf numFmtId="166" fontId="0" fillId="2" borderId="32" xfId="0" applyNumberFormat="1" applyFill="1" applyBorder="1" applyAlignment="1">
      <alignment horizontal="center"/>
    </xf>
    <xf numFmtId="166" fontId="0" fillId="2" borderId="22" xfId="0" applyNumberFormat="1" applyFill="1" applyBorder="1" applyAlignment="1">
      <alignment horizontal="center"/>
    </xf>
    <xf numFmtId="9" fontId="2" fillId="0" borderId="10" xfId="2" applyFont="1" applyBorder="1" applyAlignment="1">
      <alignment horizontal="center"/>
    </xf>
    <xf numFmtId="9" fontId="2" fillId="0" borderId="29" xfId="2" applyFont="1" applyBorder="1" applyAlignment="1">
      <alignment horizontal="center"/>
    </xf>
    <xf numFmtId="166" fontId="2" fillId="0" borderId="26" xfId="0" applyNumberFormat="1" applyFont="1" applyBorder="1" applyAlignment="1">
      <alignment horizontal="center"/>
    </xf>
    <xf numFmtId="166" fontId="2" fillId="0" borderId="27" xfId="0" applyNumberFormat="1" applyFont="1" applyBorder="1" applyAlignment="1">
      <alignment horizontal="center"/>
    </xf>
    <xf numFmtId="166" fontId="2" fillId="0" borderId="28" xfId="0" applyNumberFormat="1" applyFont="1" applyBorder="1" applyAlignment="1">
      <alignment horizontal="center"/>
    </xf>
    <xf numFmtId="166" fontId="0" fillId="2" borderId="33" xfId="0" applyNumberFormat="1" applyFill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166" fontId="0" fillId="2" borderId="24" xfId="0" applyNumberFormat="1" applyFill="1" applyBorder="1" applyAlignment="1">
      <alignment horizontal="center"/>
    </xf>
    <xf numFmtId="166" fontId="0" fillId="2" borderId="23" xfId="0" applyNumberFormat="1" applyFill="1" applyBorder="1" applyAlignment="1">
      <alignment horizontal="center"/>
    </xf>
    <xf numFmtId="166" fontId="0" fillId="2" borderId="25" xfId="0" applyNumberFormat="1" applyFill="1" applyBorder="1" applyAlignment="1">
      <alignment horizontal="center"/>
    </xf>
    <xf numFmtId="0" fontId="3" fillId="10" borderId="35" xfId="5" applyFill="1" applyBorder="1" applyAlignment="1">
      <alignment horizontal="center" vertical="center" wrapText="1"/>
    </xf>
    <xf numFmtId="0" fontId="3" fillId="10" borderId="36" xfId="5" applyFill="1" applyBorder="1" applyAlignment="1">
      <alignment horizontal="center" vertical="center" wrapText="1"/>
    </xf>
    <xf numFmtId="0" fontId="3" fillId="0" borderId="10" xfId="5" applyBorder="1" applyAlignment="1">
      <alignment horizontal="center"/>
    </xf>
    <xf numFmtId="0" fontId="5" fillId="5" borderId="18" xfId="6" applyFont="1" applyFill="1" applyBorder="1" applyAlignment="1">
      <alignment horizontal="center"/>
    </xf>
    <xf numFmtId="0" fontId="5" fillId="5" borderId="17" xfId="6" applyFont="1" applyFill="1" applyBorder="1" applyAlignment="1">
      <alignment horizontal="center"/>
    </xf>
    <xf numFmtId="0" fontId="5" fillId="5" borderId="4" xfId="6" applyFont="1" applyFill="1" applyBorder="1" applyAlignment="1">
      <alignment horizontal="center"/>
    </xf>
    <xf numFmtId="0" fontId="3" fillId="0" borderId="35" xfId="5" applyBorder="1" applyAlignment="1">
      <alignment horizontal="center" vertical="center" wrapText="1"/>
    </xf>
    <xf numFmtId="0" fontId="3" fillId="0" borderId="36" xfId="5" applyBorder="1" applyAlignment="1">
      <alignment horizontal="center" vertical="center" wrapText="1"/>
    </xf>
  </cellXfs>
  <cellStyles count="10">
    <cellStyle name="Currency" xfId="1" builtinId="4"/>
    <cellStyle name="Currency 2" xfId="4" xr:uid="{430F1A2B-D3AA-44B8-B8F1-E15E2D21177B}"/>
    <cellStyle name="Normal" xfId="0" builtinId="0"/>
    <cellStyle name="Normal 2" xfId="3" xr:uid="{114ECDD9-EA29-4075-A546-35024F008F5E}"/>
    <cellStyle name="Normal 4 2" xfId="5" xr:uid="{046EA249-38D9-4E2C-A93C-045FC42517A6}"/>
    <cellStyle name="Normal 7 4 2 2 3 2" xfId="9" xr:uid="{2CB69ED4-AB23-4A3D-AEAF-821DAE689115}"/>
    <cellStyle name="Normal 7 4 2 2 3 3" xfId="6" xr:uid="{ECC476FF-04A7-44D9-94FA-64F6BF656C21}"/>
    <cellStyle name="Percent" xfId="2" builtinId="5"/>
    <cellStyle name="Percent 2 5 2 2 3 2" xfId="8" xr:uid="{F372172D-19C5-4E28-94A4-22C0C1780C10}"/>
    <cellStyle name="Percent 2 5 2 2 3 3" xfId="7" xr:uid="{4CB8B5C9-5840-4F1B-924C-592B81D43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409221</xdr:colOff>
      <xdr:row>16</xdr:row>
      <xdr:rowOff>72581</xdr:rowOff>
    </xdr:from>
    <xdr:to>
      <xdr:col>16</xdr:col>
      <xdr:colOff>394897</xdr:colOff>
      <xdr:row>33</xdr:row>
      <xdr:rowOff>134054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8B6764-3EF2-6AAB-D2D8-A9B5BE0F1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5388" y="3014748"/>
          <a:ext cx="8064287" cy="31870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5</xdr:row>
      <xdr:rowOff>31750</xdr:rowOff>
    </xdr:from>
    <xdr:to>
      <xdr:col>3</xdr:col>
      <xdr:colOff>450850</xdr:colOff>
      <xdr:row>5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AC2872D-37D2-5C8A-B74C-56259976E48C}"/>
            </a:ext>
          </a:extLst>
        </xdr:cNvPr>
        <xdr:cNvCxnSpPr/>
      </xdr:nvCxnSpPr>
      <xdr:spPr>
        <a:xfrm>
          <a:off x="2540000" y="768350"/>
          <a:ext cx="0" cy="1587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5</xdr:row>
      <xdr:rowOff>25400</xdr:rowOff>
    </xdr:from>
    <xdr:to>
      <xdr:col>10</xdr:col>
      <xdr:colOff>400050</xdr:colOff>
      <xdr:row>5</xdr:row>
      <xdr:rowOff>184150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8A7C08C-B057-4364-8C72-BB5FB969A3C8}"/>
            </a:ext>
          </a:extLst>
        </xdr:cNvPr>
        <xdr:cNvCxnSpPr/>
      </xdr:nvCxnSpPr>
      <xdr:spPr>
        <a:xfrm>
          <a:off x="8324850" y="946150"/>
          <a:ext cx="0" cy="1587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450850</xdr:colOff>
      <xdr:row>25</xdr:row>
      <xdr:rowOff>31750</xdr:rowOff>
    </xdr:from>
    <xdr:to>
      <xdr:col>3</xdr:col>
      <xdr:colOff>450850</xdr:colOff>
      <xdr:row>25</xdr:row>
      <xdr:rowOff>190500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5B4C08A-7439-46D3-9748-C92E49E2024D}"/>
            </a:ext>
          </a:extLst>
        </xdr:cNvPr>
        <xdr:cNvCxnSpPr/>
      </xdr:nvCxnSpPr>
      <xdr:spPr>
        <a:xfrm>
          <a:off x="2547115" y="949822"/>
          <a:ext cx="0" cy="1587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25</xdr:row>
      <xdr:rowOff>25400</xdr:rowOff>
    </xdr:from>
    <xdr:to>
      <xdr:col>10</xdr:col>
      <xdr:colOff>400050</xdr:colOff>
      <xdr:row>25</xdr:row>
      <xdr:rowOff>184150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86CF64-AC39-473C-A186-1CCC01D73428}"/>
            </a:ext>
          </a:extLst>
        </xdr:cNvPr>
        <xdr:cNvCxnSpPr/>
      </xdr:nvCxnSpPr>
      <xdr:spPr>
        <a:xfrm>
          <a:off x="9014628" y="943472"/>
          <a:ext cx="0" cy="1587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5</xdr:row>
      <xdr:rowOff>31750</xdr:rowOff>
    </xdr:from>
    <xdr:to>
      <xdr:col>3</xdr:col>
      <xdr:colOff>450850</xdr:colOff>
      <xdr:row>5</xdr:row>
      <xdr:rowOff>190500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D7AECCD-932E-418E-BD07-64C80199A133}"/>
            </a:ext>
          </a:extLst>
        </xdr:cNvPr>
        <xdr:cNvCxnSpPr/>
      </xdr:nvCxnSpPr>
      <xdr:spPr>
        <a:xfrm>
          <a:off x="2546350" y="952500"/>
          <a:ext cx="0" cy="1587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5</xdr:row>
      <xdr:rowOff>25400</xdr:rowOff>
    </xdr:from>
    <xdr:to>
      <xdr:col>10</xdr:col>
      <xdr:colOff>400050</xdr:colOff>
      <xdr:row>5</xdr:row>
      <xdr:rowOff>184150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5335BBD-BD72-4F03-82CC-081FC160014F}"/>
            </a:ext>
          </a:extLst>
        </xdr:cNvPr>
        <xdr:cNvCxnSpPr/>
      </xdr:nvCxnSpPr>
      <xdr:spPr>
        <a:xfrm>
          <a:off x="9010650" y="946150"/>
          <a:ext cx="0" cy="1587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450850</xdr:colOff>
      <xdr:row>25</xdr:row>
      <xdr:rowOff>31750</xdr:rowOff>
    </xdr:from>
    <xdr:to>
      <xdr:col>3</xdr:col>
      <xdr:colOff>450850</xdr:colOff>
      <xdr:row>25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1308718-CF4E-41BC-9F92-58766FF93C9E}"/>
            </a:ext>
          </a:extLst>
        </xdr:cNvPr>
        <xdr:cNvCxnSpPr/>
      </xdr:nvCxnSpPr>
      <xdr:spPr>
        <a:xfrm>
          <a:off x="2546350" y="4819650"/>
          <a:ext cx="0" cy="1587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25</xdr:row>
      <xdr:rowOff>25400</xdr:rowOff>
    </xdr:from>
    <xdr:to>
      <xdr:col>10</xdr:col>
      <xdr:colOff>400050</xdr:colOff>
      <xdr:row>25</xdr:row>
      <xdr:rowOff>184150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E0DF5D0-2853-4AB3-9D8B-689C3549F0FA}"/>
            </a:ext>
          </a:extLst>
        </xdr:cNvPr>
        <xdr:cNvCxnSpPr/>
      </xdr:nvCxnSpPr>
      <xdr:spPr>
        <a:xfrm>
          <a:off x="9010650" y="4813300"/>
          <a:ext cx="0" cy="1587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.sharepoint.com/Users/katbruno/Desktop/RECKITT%20KATE/dfdg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P Tracker"/>
      <sheetName val="Planned v Owned AT"/>
      <sheetName val="Planned v Owned BT"/>
      <sheetName val="Annual"/>
      <sheetName val="Q1"/>
      <sheetName val="Q2"/>
      <sheetName val="Q3"/>
      <sheetName val="Q4"/>
      <sheetName val="ROLL UPs"/>
      <sheetName val="Updates for CC"/>
      <sheetName val="Sheet1"/>
      <sheetName val="shei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R5" t="str">
            <v>BR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E413-3DD7-46BB-8320-D699DD198FB2}">
  <dimension ref="B2:G24"/>
  <sheetViews>
    <sheetView showGridLines="0" tabSelected="1" topLeftCell="A11" zoomScale="90" zoomScaleNormal="90" workbookViewId="0">
      <selection activeCell="C23" sqref="C23"/>
    </sheetView>
  </sheetViews>
  <sheetFormatPr defaultRowHeight="14.5" x14ac:dyDescent="0.35"/>
  <cols>
    <col min="2" max="2" width="10.1796875" customWidth="1"/>
    <col min="7" max="7" width="11.453125" customWidth="1"/>
  </cols>
  <sheetData>
    <row r="2" spans="2:7" x14ac:dyDescent="0.35">
      <c r="B2" s="9" t="s">
        <v>0</v>
      </c>
    </row>
    <row r="3" spans="2:7" x14ac:dyDescent="0.35">
      <c r="B3" t="s">
        <v>35</v>
      </c>
    </row>
    <row r="5" spans="2:7" x14ac:dyDescent="0.35">
      <c r="B5" s="9" t="s">
        <v>31</v>
      </c>
    </row>
    <row r="6" spans="2:7" x14ac:dyDescent="0.35">
      <c r="B6" t="s">
        <v>36</v>
      </c>
    </row>
    <row r="8" spans="2:7" x14ac:dyDescent="0.35">
      <c r="B8" s="9" t="s">
        <v>26</v>
      </c>
    </row>
    <row r="9" spans="2:7" x14ac:dyDescent="0.35">
      <c r="B9" t="s">
        <v>37</v>
      </c>
    </row>
    <row r="11" spans="2:7" x14ac:dyDescent="0.35">
      <c r="B11" s="97" t="s">
        <v>24</v>
      </c>
      <c r="C11" s="97"/>
      <c r="D11" s="97"/>
    </row>
    <row r="12" spans="2:7" x14ac:dyDescent="0.35">
      <c r="B12" t="s">
        <v>25</v>
      </c>
    </row>
    <row r="13" spans="2:7" x14ac:dyDescent="0.35">
      <c r="B13" t="s">
        <v>23</v>
      </c>
    </row>
    <row r="14" spans="2:7" x14ac:dyDescent="0.35">
      <c r="B14" s="8"/>
    </row>
    <row r="15" spans="2:7" x14ac:dyDescent="0.35">
      <c r="B15" s="8"/>
    </row>
    <row r="16" spans="2:7" ht="15" thickBot="1" x14ac:dyDescent="0.4">
      <c r="B16" s="98" t="s">
        <v>18</v>
      </c>
      <c r="C16" s="98"/>
      <c r="F16" s="98" t="s">
        <v>48</v>
      </c>
      <c r="G16" s="98"/>
    </row>
    <row r="17" spans="2:3" x14ac:dyDescent="0.35">
      <c r="B17" s="2" t="s">
        <v>19</v>
      </c>
      <c r="C17" s="3">
        <v>1.9</v>
      </c>
    </row>
    <row r="18" spans="2:3" x14ac:dyDescent="0.35">
      <c r="B18" s="4" t="s">
        <v>20</v>
      </c>
      <c r="C18" s="5">
        <v>1.75</v>
      </c>
    </row>
    <row r="19" spans="2:3" x14ac:dyDescent="0.35">
      <c r="B19" s="4" t="s">
        <v>14</v>
      </c>
      <c r="C19" s="5">
        <v>0.75</v>
      </c>
    </row>
    <row r="20" spans="2:3" x14ac:dyDescent="0.35">
      <c r="B20" s="4" t="s">
        <v>21</v>
      </c>
      <c r="C20" s="5">
        <v>0.4</v>
      </c>
    </row>
    <row r="21" spans="2:3" x14ac:dyDescent="0.35">
      <c r="B21" s="4" t="s">
        <v>22</v>
      </c>
      <c r="C21" s="5">
        <v>1</v>
      </c>
    </row>
    <row r="22" spans="2:3" x14ac:dyDescent="0.35">
      <c r="B22" s="4" t="s">
        <v>15</v>
      </c>
      <c r="C22" s="5">
        <v>1.5</v>
      </c>
    </row>
    <row r="23" spans="2:3" x14ac:dyDescent="0.35">
      <c r="B23" s="4" t="s">
        <v>16</v>
      </c>
      <c r="C23" s="5">
        <v>2.5</v>
      </c>
    </row>
    <row r="24" spans="2:3" ht="15" thickBot="1" x14ac:dyDescent="0.4">
      <c r="B24" s="6" t="s">
        <v>17</v>
      </c>
      <c r="C24" s="7"/>
    </row>
  </sheetData>
  <mergeCells count="3">
    <mergeCell ref="B11:D11"/>
    <mergeCell ref="B16:C16"/>
    <mergeCell ref="F16:G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91C5-7048-4163-8CCF-06995D16B1A4}">
  <dimension ref="A1:L59"/>
  <sheetViews>
    <sheetView showGridLines="0" zoomScale="83" workbookViewId="0">
      <selection activeCell="F28" sqref="F28"/>
    </sheetView>
  </sheetViews>
  <sheetFormatPr defaultRowHeight="14.5" x14ac:dyDescent="0.35"/>
  <cols>
    <col min="2" max="2" width="10.08984375" customWidth="1"/>
    <col min="3" max="3" width="11.1796875" customWidth="1"/>
    <col min="4" max="4" width="19.90625" bestFit="1" customWidth="1"/>
    <col min="5" max="5" width="11.453125" bestFit="1" customWidth="1"/>
    <col min="6" max="6" width="17.1796875" bestFit="1" customWidth="1"/>
    <col min="8" max="8" width="14" bestFit="1" customWidth="1"/>
    <col min="9" max="9" width="12.08984375" customWidth="1"/>
    <col min="10" max="10" width="9.90625" bestFit="1" customWidth="1"/>
    <col min="11" max="11" width="12.453125" bestFit="1" customWidth="1"/>
  </cols>
  <sheetData>
    <row r="1" spans="2:12" x14ac:dyDescent="0.35">
      <c r="B1" t="s">
        <v>53</v>
      </c>
    </row>
    <row r="3" spans="2:12" x14ac:dyDescent="0.35">
      <c r="B3" s="10" t="s">
        <v>27</v>
      </c>
      <c r="I3" s="10" t="s">
        <v>38</v>
      </c>
    </row>
    <row r="4" spans="2:12" x14ac:dyDescent="0.35">
      <c r="B4" s="10"/>
    </row>
    <row r="5" spans="2:12" x14ac:dyDescent="0.35">
      <c r="D5" s="12" t="s">
        <v>34</v>
      </c>
      <c r="K5" s="12" t="s">
        <v>34</v>
      </c>
    </row>
    <row r="6" spans="2:12" ht="29" x14ac:dyDescent="0.35">
      <c r="B6" s="13" t="s">
        <v>28</v>
      </c>
      <c r="C6" s="14" t="s">
        <v>32</v>
      </c>
      <c r="D6" s="14" t="s">
        <v>33</v>
      </c>
      <c r="E6" s="13" t="s">
        <v>29</v>
      </c>
      <c r="F6" s="13" t="s">
        <v>30</v>
      </c>
      <c r="H6" s="1" t="s">
        <v>42</v>
      </c>
      <c r="I6" s="1" t="s">
        <v>39</v>
      </c>
      <c r="J6" s="1" t="s">
        <v>40</v>
      </c>
      <c r="K6" s="1" t="s">
        <v>33</v>
      </c>
      <c r="L6" s="1" t="s">
        <v>13</v>
      </c>
    </row>
    <row r="7" spans="2:12" x14ac:dyDescent="0.35">
      <c r="B7" t="s">
        <v>16</v>
      </c>
      <c r="C7" s="11">
        <v>4.75</v>
      </c>
      <c r="D7" s="11">
        <v>900000</v>
      </c>
      <c r="E7" s="15">
        <f>D7/C7</f>
        <v>189473.68421052632</v>
      </c>
      <c r="F7" s="15">
        <f>E7/1000</f>
        <v>189.47368421052633</v>
      </c>
      <c r="H7" s="16">
        <v>0.6</v>
      </c>
      <c r="I7" t="s">
        <v>41</v>
      </c>
      <c r="J7" s="11">
        <v>10250</v>
      </c>
      <c r="K7" s="11">
        <v>540000</v>
      </c>
      <c r="L7">
        <f>K7/J7</f>
        <v>52.68292682926829</v>
      </c>
    </row>
    <row r="8" spans="2:12" x14ac:dyDescent="0.35">
      <c r="B8" t="s">
        <v>15</v>
      </c>
      <c r="C8" s="11">
        <v>6.25</v>
      </c>
      <c r="D8" s="11">
        <v>800000</v>
      </c>
      <c r="E8" s="15">
        <f t="shared" ref="E8:E10" si="0">D8/C8</f>
        <v>128000</v>
      </c>
      <c r="F8" s="15">
        <f>E8/1000</f>
        <v>128</v>
      </c>
      <c r="H8" s="16">
        <v>0.08</v>
      </c>
      <c r="I8" t="s">
        <v>43</v>
      </c>
      <c r="J8" s="11">
        <v>25450</v>
      </c>
      <c r="K8" s="11">
        <v>72000</v>
      </c>
      <c r="L8">
        <f t="shared" ref="L8:L13" si="1">K8/J8</f>
        <v>2.8290766208251474</v>
      </c>
    </row>
    <row r="9" spans="2:12" x14ac:dyDescent="0.35">
      <c r="B9" t="s">
        <v>21</v>
      </c>
      <c r="C9" s="11">
        <v>10</v>
      </c>
      <c r="D9" s="11">
        <v>350000</v>
      </c>
      <c r="E9" s="15">
        <f t="shared" si="0"/>
        <v>35000</v>
      </c>
      <c r="F9" s="15">
        <f t="shared" ref="F9" si="2">E9/1000</f>
        <v>35</v>
      </c>
      <c r="H9" s="16">
        <v>0.04</v>
      </c>
      <c r="I9" t="s">
        <v>44</v>
      </c>
      <c r="J9" s="11">
        <v>7580</v>
      </c>
      <c r="K9" s="11">
        <v>34000</v>
      </c>
      <c r="L9">
        <f t="shared" si="1"/>
        <v>4.4854881266490763</v>
      </c>
    </row>
    <row r="10" spans="2:12" x14ac:dyDescent="0.35">
      <c r="B10" t="s">
        <v>17</v>
      </c>
      <c r="C10" s="11">
        <v>8.5</v>
      </c>
      <c r="D10" s="11">
        <v>300000</v>
      </c>
      <c r="E10" s="15">
        <f t="shared" si="0"/>
        <v>35294.117647058825</v>
      </c>
      <c r="F10" s="15">
        <f>E10/1000</f>
        <v>35.294117647058826</v>
      </c>
      <c r="H10" s="16">
        <v>0.05</v>
      </c>
      <c r="I10" t="s">
        <v>45</v>
      </c>
      <c r="J10" s="11">
        <v>8940</v>
      </c>
      <c r="K10" s="11">
        <v>45000</v>
      </c>
      <c r="L10">
        <f t="shared" si="1"/>
        <v>5.0335570469798654</v>
      </c>
    </row>
    <row r="11" spans="2:12" x14ac:dyDescent="0.35">
      <c r="H11" s="16">
        <v>0.13</v>
      </c>
      <c r="I11" t="s">
        <v>46</v>
      </c>
      <c r="J11" s="11">
        <v>11250</v>
      </c>
      <c r="K11" s="11">
        <v>117000</v>
      </c>
      <c r="L11">
        <f t="shared" si="1"/>
        <v>10.4</v>
      </c>
    </row>
    <row r="12" spans="2:12" x14ac:dyDescent="0.35">
      <c r="H12" s="16">
        <v>0.1</v>
      </c>
      <c r="I12" t="s">
        <v>47</v>
      </c>
      <c r="J12" s="11">
        <v>15689</v>
      </c>
      <c r="K12" s="11">
        <v>90000</v>
      </c>
      <c r="L12">
        <f t="shared" si="1"/>
        <v>5.736503282554656</v>
      </c>
    </row>
    <row r="13" spans="2:12" x14ac:dyDescent="0.35">
      <c r="H13" t="s">
        <v>57</v>
      </c>
      <c r="I13" t="s">
        <v>20</v>
      </c>
      <c r="J13" s="11">
        <v>14500</v>
      </c>
      <c r="K13" s="11">
        <v>1900000</v>
      </c>
      <c r="L13">
        <f t="shared" si="1"/>
        <v>131.0344827586207</v>
      </c>
    </row>
    <row r="19" spans="1:12" x14ac:dyDescent="0.35">
      <c r="B19" t="s">
        <v>52</v>
      </c>
    </row>
    <row r="23" spans="1:12" x14ac:dyDescent="0.35">
      <c r="B23" s="10" t="s">
        <v>27</v>
      </c>
      <c r="I23" s="10" t="s">
        <v>38</v>
      </c>
    </row>
    <row r="24" spans="1:12" x14ac:dyDescent="0.35">
      <c r="B24" s="10"/>
    </row>
    <row r="25" spans="1:12" x14ac:dyDescent="0.35">
      <c r="D25" s="12" t="s">
        <v>34</v>
      </c>
      <c r="K25" s="12" t="s">
        <v>34</v>
      </c>
    </row>
    <row r="26" spans="1:12" ht="29" x14ac:dyDescent="0.35">
      <c r="B26" s="13" t="s">
        <v>28</v>
      </c>
      <c r="C26" s="14" t="s">
        <v>32</v>
      </c>
      <c r="D26" s="14" t="s">
        <v>33</v>
      </c>
      <c r="E26" s="13" t="s">
        <v>29</v>
      </c>
      <c r="F26" s="13" t="s">
        <v>30</v>
      </c>
      <c r="H26" s="1" t="s">
        <v>42</v>
      </c>
      <c r="I26" s="1" t="s">
        <v>39</v>
      </c>
      <c r="J26" s="1" t="s">
        <v>40</v>
      </c>
      <c r="K26" s="1" t="s">
        <v>33</v>
      </c>
      <c r="L26" s="1" t="s">
        <v>13</v>
      </c>
    </row>
    <row r="27" spans="1:12" x14ac:dyDescent="0.35">
      <c r="A27" t="s">
        <v>75</v>
      </c>
      <c r="B27" t="s">
        <v>16</v>
      </c>
      <c r="C27" s="11">
        <v>4.75</v>
      </c>
      <c r="D27" s="11">
        <v>900000</v>
      </c>
      <c r="E27" s="15">
        <v>189473.684210526</v>
      </c>
      <c r="F27" s="15">
        <f>E27/1000</f>
        <v>189.47368421052599</v>
      </c>
      <c r="H27" s="16">
        <v>0.6</v>
      </c>
      <c r="I27" t="s">
        <v>41</v>
      </c>
      <c r="J27" s="11">
        <v>10250</v>
      </c>
      <c r="K27" s="11">
        <f>850000*H27</f>
        <v>510000</v>
      </c>
      <c r="L27">
        <f>K27/J27</f>
        <v>49.756097560975611</v>
      </c>
    </row>
    <row r="28" spans="1:12" x14ac:dyDescent="0.35">
      <c r="A28" t="s">
        <v>76</v>
      </c>
      <c r="B28" t="s">
        <v>15</v>
      </c>
      <c r="C28" s="11">
        <v>6.25</v>
      </c>
      <c r="D28" s="11">
        <v>800000</v>
      </c>
      <c r="E28" s="15">
        <f t="shared" ref="E28:E30" si="3">D28/C28</f>
        <v>128000</v>
      </c>
      <c r="F28" s="15">
        <f>E28/1000</f>
        <v>128</v>
      </c>
      <c r="H28" s="16">
        <v>0.08</v>
      </c>
      <c r="I28" t="s">
        <v>43</v>
      </c>
      <c r="J28" s="11">
        <v>25450</v>
      </c>
      <c r="K28" s="11">
        <f t="shared" ref="K28:K32" si="4">850000*H28</f>
        <v>68000</v>
      </c>
      <c r="L28">
        <f t="shared" ref="L28:L33" si="5">K28/J28</f>
        <v>2.6719056974459723</v>
      </c>
    </row>
    <row r="29" spans="1:12" x14ac:dyDescent="0.35">
      <c r="A29" t="s">
        <v>77</v>
      </c>
      <c r="B29" t="s">
        <v>21</v>
      </c>
      <c r="C29" s="11">
        <v>10</v>
      </c>
      <c r="D29" s="11">
        <v>350000</v>
      </c>
      <c r="E29" s="15">
        <f t="shared" si="3"/>
        <v>35000</v>
      </c>
      <c r="F29" s="15">
        <f t="shared" ref="F29" si="6">E29/1000</f>
        <v>35</v>
      </c>
      <c r="H29" s="16">
        <v>0.04</v>
      </c>
      <c r="I29" t="s">
        <v>44</v>
      </c>
      <c r="J29" s="11">
        <v>7580</v>
      </c>
      <c r="K29" s="11">
        <f t="shared" si="4"/>
        <v>34000</v>
      </c>
      <c r="L29">
        <f t="shared" si="5"/>
        <v>4.4854881266490763</v>
      </c>
    </row>
    <row r="30" spans="1:12" x14ac:dyDescent="0.35">
      <c r="A30" t="s">
        <v>75</v>
      </c>
      <c r="B30" t="s">
        <v>17</v>
      </c>
      <c r="C30" s="11">
        <v>8.5</v>
      </c>
      <c r="D30" s="11">
        <v>300000</v>
      </c>
      <c r="E30" s="15">
        <f t="shared" si="3"/>
        <v>35294.117647058825</v>
      </c>
      <c r="F30" s="15">
        <f>E30/1000</f>
        <v>35.294117647058826</v>
      </c>
      <c r="H30" s="16">
        <v>0.05</v>
      </c>
      <c r="I30" t="s">
        <v>45</v>
      </c>
      <c r="J30" s="11">
        <v>8940</v>
      </c>
      <c r="K30" s="11">
        <f t="shared" si="4"/>
        <v>42500</v>
      </c>
      <c r="L30">
        <f t="shared" si="5"/>
        <v>4.7539149888143175</v>
      </c>
    </row>
    <row r="31" spans="1:12" x14ac:dyDescent="0.35">
      <c r="H31" s="16">
        <v>0.13</v>
      </c>
      <c r="I31" t="s">
        <v>46</v>
      </c>
      <c r="J31" s="11">
        <v>11250</v>
      </c>
      <c r="K31" s="11">
        <f t="shared" si="4"/>
        <v>110500</v>
      </c>
      <c r="L31">
        <f t="shared" si="5"/>
        <v>9.8222222222222229</v>
      </c>
    </row>
    <row r="32" spans="1:12" x14ac:dyDescent="0.35">
      <c r="H32" s="16">
        <v>0.1</v>
      </c>
      <c r="I32" t="s">
        <v>47</v>
      </c>
      <c r="J32" s="11">
        <v>15689</v>
      </c>
      <c r="K32" s="11">
        <f t="shared" si="4"/>
        <v>85000</v>
      </c>
      <c r="L32">
        <f t="shared" si="5"/>
        <v>5.4178086557460645</v>
      </c>
    </row>
    <row r="33" spans="3:12" x14ac:dyDescent="0.35">
      <c r="H33" t="s">
        <v>57</v>
      </c>
      <c r="I33" t="s">
        <v>20</v>
      </c>
      <c r="J33" s="11">
        <v>14500</v>
      </c>
      <c r="K33" s="11">
        <v>1850000</v>
      </c>
      <c r="L33">
        <f t="shared" si="5"/>
        <v>127.58620689655173</v>
      </c>
    </row>
    <row r="40" spans="3:12" x14ac:dyDescent="0.35">
      <c r="C40" s="42" t="s">
        <v>19</v>
      </c>
    </row>
    <row r="41" spans="3:12" x14ac:dyDescent="0.35">
      <c r="C41" s="42" t="s">
        <v>60</v>
      </c>
    </row>
    <row r="42" spans="3:12" x14ac:dyDescent="0.35">
      <c r="C42" s="42" t="s">
        <v>61</v>
      </c>
    </row>
    <row r="43" spans="3:12" x14ac:dyDescent="0.35">
      <c r="C43" s="43">
        <v>0.36670000000000003</v>
      </c>
    </row>
    <row r="44" spans="3:12" x14ac:dyDescent="0.35">
      <c r="C44" s="42" t="s">
        <v>54</v>
      </c>
    </row>
    <row r="45" spans="3:12" x14ac:dyDescent="0.35">
      <c r="C45" s="42" t="s">
        <v>62</v>
      </c>
    </row>
    <row r="46" spans="3:12" x14ac:dyDescent="0.35">
      <c r="C46" s="42" t="s">
        <v>63</v>
      </c>
    </row>
    <row r="47" spans="3:12" x14ac:dyDescent="0.35">
      <c r="C47" s="43">
        <v>0.3367</v>
      </c>
    </row>
    <row r="48" spans="3:12" x14ac:dyDescent="0.35">
      <c r="C48" s="42" t="s">
        <v>15</v>
      </c>
    </row>
    <row r="49" spans="3:3" x14ac:dyDescent="0.35">
      <c r="C49" s="42" t="s">
        <v>64</v>
      </c>
    </row>
    <row r="50" spans="3:3" x14ac:dyDescent="0.35">
      <c r="C50" s="42" t="s">
        <v>65</v>
      </c>
    </row>
    <row r="51" spans="3:3" x14ac:dyDescent="0.35">
      <c r="C51" s="43">
        <v>0.2883</v>
      </c>
    </row>
    <row r="52" spans="3:3" x14ac:dyDescent="0.35">
      <c r="C52" s="42" t="s">
        <v>16</v>
      </c>
    </row>
    <row r="53" spans="3:3" x14ac:dyDescent="0.35">
      <c r="C53" s="42" t="s">
        <v>66</v>
      </c>
    </row>
    <row r="54" spans="3:3" x14ac:dyDescent="0.35">
      <c r="C54" s="42" t="s">
        <v>67</v>
      </c>
    </row>
    <row r="55" spans="3:3" x14ac:dyDescent="0.35">
      <c r="C55" s="43">
        <v>0.48170000000000002</v>
      </c>
    </row>
    <row r="56" spans="3:3" x14ac:dyDescent="0.35">
      <c r="C56" s="42" t="s">
        <v>22</v>
      </c>
    </row>
    <row r="57" spans="3:3" x14ac:dyDescent="0.35">
      <c r="C57" s="42" t="s">
        <v>68</v>
      </c>
    </row>
    <row r="58" spans="3:3" x14ac:dyDescent="0.35">
      <c r="C58" s="42" t="s">
        <v>69</v>
      </c>
    </row>
    <row r="59" spans="3:3" x14ac:dyDescent="0.35">
      <c r="C59" s="43">
        <v>0.1933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3473-2133-4489-9DFD-CE6CBB441985}">
  <dimension ref="B2:BI49"/>
  <sheetViews>
    <sheetView showGridLines="0" topLeftCell="A18" zoomScale="55" zoomScaleNormal="70" workbookViewId="0">
      <selection activeCell="B23" sqref="B23"/>
    </sheetView>
  </sheetViews>
  <sheetFormatPr defaultRowHeight="14.5" x14ac:dyDescent="0.35"/>
  <cols>
    <col min="2" max="2" width="14.81640625" bestFit="1" customWidth="1"/>
    <col min="3" max="32" width="3.6328125" customWidth="1"/>
    <col min="33" max="33" width="12.7265625" customWidth="1"/>
    <col min="34" max="54" width="3.6328125" customWidth="1"/>
    <col min="55" max="55" width="10.54296875" bestFit="1" customWidth="1"/>
  </cols>
  <sheetData>
    <row r="2" spans="2:56" ht="15" thickBot="1" x14ac:dyDescent="0.4"/>
    <row r="3" spans="2:56" ht="15" thickBot="1" x14ac:dyDescent="0.4">
      <c r="B3" s="117" t="s">
        <v>49</v>
      </c>
      <c r="C3" s="110" t="s">
        <v>1</v>
      </c>
      <c r="D3" s="110"/>
      <c r="E3" s="110"/>
      <c r="F3" s="112"/>
      <c r="G3" s="116" t="s">
        <v>2</v>
      </c>
      <c r="H3" s="110"/>
      <c r="I3" s="110"/>
      <c r="J3" s="112"/>
      <c r="K3" s="116" t="s">
        <v>3</v>
      </c>
      <c r="L3" s="110"/>
      <c r="M3" s="110"/>
      <c r="N3" s="110"/>
      <c r="O3" s="112"/>
      <c r="P3" s="116" t="s">
        <v>4</v>
      </c>
      <c r="Q3" s="110"/>
      <c r="R3" s="110"/>
      <c r="S3" s="112"/>
      <c r="T3" s="116" t="s">
        <v>5</v>
      </c>
      <c r="U3" s="110"/>
      <c r="V3" s="110"/>
      <c r="W3" s="112"/>
      <c r="X3" s="110" t="s">
        <v>6</v>
      </c>
      <c r="Y3" s="110"/>
      <c r="Z3" s="110"/>
      <c r="AA3" s="110"/>
      <c r="AB3" s="112"/>
      <c r="AC3" s="109" t="s">
        <v>7</v>
      </c>
      <c r="AD3" s="110"/>
      <c r="AE3" s="110"/>
      <c r="AF3" s="110"/>
      <c r="AG3" s="111"/>
      <c r="AH3" s="109" t="s">
        <v>8</v>
      </c>
      <c r="AI3" s="110"/>
      <c r="AJ3" s="110"/>
      <c r="AK3" s="111"/>
      <c r="AL3" s="109" t="s">
        <v>9</v>
      </c>
      <c r="AM3" s="110"/>
      <c r="AN3" s="110"/>
      <c r="AO3" s="111"/>
      <c r="AP3" s="109" t="s">
        <v>10</v>
      </c>
      <c r="AQ3" s="110"/>
      <c r="AR3" s="110"/>
      <c r="AS3" s="110"/>
      <c r="AT3" s="111"/>
      <c r="AU3" s="109" t="s">
        <v>11</v>
      </c>
      <c r="AV3" s="110"/>
      <c r="AW3" s="110"/>
      <c r="AX3" s="111"/>
      <c r="AY3" s="109" t="s">
        <v>12</v>
      </c>
      <c r="AZ3" s="110"/>
      <c r="BA3" s="110"/>
      <c r="BB3" s="112"/>
      <c r="BC3" s="122" t="s">
        <v>33</v>
      </c>
      <c r="BD3" s="122" t="s">
        <v>42</v>
      </c>
    </row>
    <row r="4" spans="2:56" ht="15" thickBot="1" x14ac:dyDescent="0.4">
      <c r="B4" s="118"/>
      <c r="C4" s="18">
        <v>45656</v>
      </c>
      <c r="D4" s="19">
        <f>C4+7</f>
        <v>45663</v>
      </c>
      <c r="E4" s="19">
        <f t="shared" ref="E4:BB4" si="0">D4+7</f>
        <v>45670</v>
      </c>
      <c r="F4" s="19">
        <f t="shared" si="0"/>
        <v>45677</v>
      </c>
      <c r="G4" s="19">
        <f t="shared" si="0"/>
        <v>45684</v>
      </c>
      <c r="H4" s="19">
        <f t="shared" si="0"/>
        <v>45691</v>
      </c>
      <c r="I4" s="19">
        <f t="shared" si="0"/>
        <v>45698</v>
      </c>
      <c r="J4" s="19">
        <f t="shared" si="0"/>
        <v>45705</v>
      </c>
      <c r="K4" s="19">
        <f t="shared" si="0"/>
        <v>45712</v>
      </c>
      <c r="L4" s="19">
        <f t="shared" si="0"/>
        <v>45719</v>
      </c>
      <c r="M4" s="19">
        <f t="shared" si="0"/>
        <v>45726</v>
      </c>
      <c r="N4" s="19">
        <f t="shared" si="0"/>
        <v>45733</v>
      </c>
      <c r="O4" s="19">
        <f t="shared" si="0"/>
        <v>45740</v>
      </c>
      <c r="P4" s="19">
        <f t="shared" si="0"/>
        <v>45747</v>
      </c>
      <c r="Q4" s="19">
        <f t="shared" si="0"/>
        <v>45754</v>
      </c>
      <c r="R4" s="19">
        <f t="shared" si="0"/>
        <v>45761</v>
      </c>
      <c r="S4" s="19">
        <f t="shared" si="0"/>
        <v>45768</v>
      </c>
      <c r="T4" s="19">
        <f t="shared" si="0"/>
        <v>45775</v>
      </c>
      <c r="U4" s="19">
        <f t="shared" si="0"/>
        <v>45782</v>
      </c>
      <c r="V4" s="19">
        <f t="shared" si="0"/>
        <v>45789</v>
      </c>
      <c r="W4" s="19">
        <f t="shared" si="0"/>
        <v>45796</v>
      </c>
      <c r="X4" s="19">
        <f t="shared" si="0"/>
        <v>45803</v>
      </c>
      <c r="Y4" s="19">
        <f t="shared" si="0"/>
        <v>45810</v>
      </c>
      <c r="Z4" s="19">
        <f t="shared" si="0"/>
        <v>45817</v>
      </c>
      <c r="AA4" s="19">
        <f t="shared" si="0"/>
        <v>45824</v>
      </c>
      <c r="AB4" s="20">
        <f t="shared" si="0"/>
        <v>45831</v>
      </c>
      <c r="AC4" s="19">
        <f t="shared" si="0"/>
        <v>45838</v>
      </c>
      <c r="AD4" s="19">
        <f t="shared" si="0"/>
        <v>45845</v>
      </c>
      <c r="AE4" s="19">
        <f t="shared" si="0"/>
        <v>45852</v>
      </c>
      <c r="AF4" s="19">
        <f t="shared" si="0"/>
        <v>45859</v>
      </c>
      <c r="AG4" s="19">
        <f t="shared" si="0"/>
        <v>45866</v>
      </c>
      <c r="AH4" s="19">
        <f t="shared" si="0"/>
        <v>45873</v>
      </c>
      <c r="AI4" s="19">
        <f t="shared" si="0"/>
        <v>45880</v>
      </c>
      <c r="AJ4" s="19">
        <f t="shared" si="0"/>
        <v>45887</v>
      </c>
      <c r="AK4" s="19">
        <f t="shared" si="0"/>
        <v>45894</v>
      </c>
      <c r="AL4" s="19">
        <f t="shared" si="0"/>
        <v>45901</v>
      </c>
      <c r="AM4" s="19">
        <f t="shared" si="0"/>
        <v>45908</v>
      </c>
      <c r="AN4" s="19">
        <f t="shared" si="0"/>
        <v>45915</v>
      </c>
      <c r="AO4" s="19">
        <f t="shared" si="0"/>
        <v>45922</v>
      </c>
      <c r="AP4" s="19">
        <f t="shared" si="0"/>
        <v>45929</v>
      </c>
      <c r="AQ4" s="19">
        <f t="shared" si="0"/>
        <v>45936</v>
      </c>
      <c r="AR4" s="19">
        <f t="shared" si="0"/>
        <v>45943</v>
      </c>
      <c r="AS4" s="19">
        <f t="shared" si="0"/>
        <v>45950</v>
      </c>
      <c r="AT4" s="19">
        <f t="shared" si="0"/>
        <v>45957</v>
      </c>
      <c r="AU4" s="19">
        <f t="shared" si="0"/>
        <v>45964</v>
      </c>
      <c r="AV4" s="19">
        <f t="shared" si="0"/>
        <v>45971</v>
      </c>
      <c r="AW4" s="19">
        <f t="shared" si="0"/>
        <v>45978</v>
      </c>
      <c r="AX4" s="19">
        <f t="shared" si="0"/>
        <v>45985</v>
      </c>
      <c r="AY4" s="19">
        <f t="shared" si="0"/>
        <v>45992</v>
      </c>
      <c r="AZ4" s="19">
        <f t="shared" si="0"/>
        <v>45999</v>
      </c>
      <c r="BA4" s="19">
        <f t="shared" si="0"/>
        <v>46006</v>
      </c>
      <c r="BB4" s="20">
        <f t="shared" si="0"/>
        <v>46013</v>
      </c>
      <c r="BC4" s="123"/>
      <c r="BD4" s="123"/>
    </row>
    <row r="5" spans="2:56" ht="15" thickBot="1" x14ac:dyDescent="0.4">
      <c r="B5" s="118"/>
      <c r="C5" s="124" t="s">
        <v>50</v>
      </c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5"/>
      <c r="P5" s="126" t="s">
        <v>51</v>
      </c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5"/>
      <c r="AC5" s="127" t="s">
        <v>52</v>
      </c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9"/>
      <c r="AP5" s="126" t="s">
        <v>53</v>
      </c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3"/>
      <c r="BD5" s="123"/>
    </row>
    <row r="6" spans="2:56" x14ac:dyDescent="0.35">
      <c r="B6" s="118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2"/>
      <c r="BC6" s="17"/>
      <c r="BD6" s="36"/>
    </row>
    <row r="7" spans="2:56" x14ac:dyDescent="0.35">
      <c r="B7" s="23" t="s">
        <v>19</v>
      </c>
      <c r="C7" s="130">
        <v>800000</v>
      </c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>
        <v>850000</v>
      </c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>
        <v>850000</v>
      </c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>
        <v>900000</v>
      </c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2"/>
      <c r="BC7" s="24">
        <f>SUM(C7:BB7)</f>
        <v>3400000</v>
      </c>
      <c r="BD7" s="37">
        <f>BC7/$BC$19</f>
        <v>0.17369093231162197</v>
      </c>
    </row>
    <row r="8" spans="2:56" ht="7.5" customHeight="1" x14ac:dyDescent="0.35">
      <c r="B8" s="23"/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8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9"/>
      <c r="BC8" s="24"/>
      <c r="BD8" s="38"/>
    </row>
    <row r="9" spans="2:56" x14ac:dyDescent="0.35">
      <c r="B9" s="23" t="s">
        <v>54</v>
      </c>
      <c r="C9" s="130">
        <v>1500000</v>
      </c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>
        <v>1800000</v>
      </c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>
        <v>1850000</v>
      </c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>
        <v>1900000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2"/>
      <c r="BC9" s="24">
        <f>SUM(C9:BB9)</f>
        <v>7050000</v>
      </c>
      <c r="BD9" s="37">
        <f>BC9/$BC$19</f>
        <v>0.36015325670498083</v>
      </c>
    </row>
    <row r="10" spans="2:56" ht="7.5" customHeight="1" x14ac:dyDescent="0.35">
      <c r="B10" s="23"/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8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9"/>
      <c r="BC10" s="24"/>
      <c r="BD10" s="38"/>
    </row>
    <row r="11" spans="2:56" x14ac:dyDescent="0.35">
      <c r="B11" s="23" t="s">
        <v>21</v>
      </c>
      <c r="C11" s="130">
        <v>350000</v>
      </c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1"/>
      <c r="P11" s="99">
        <v>350000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2"/>
      <c r="AC11" s="131">
        <v>350000</v>
      </c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>
        <v>350000</v>
      </c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2"/>
      <c r="BC11" s="24">
        <f>SUM(C11:BB11)</f>
        <v>1400000</v>
      </c>
      <c r="BD11" s="37">
        <f>BC11/$BC$19</f>
        <v>7.151979565772669E-2</v>
      </c>
    </row>
    <row r="12" spans="2:56" ht="7.5" customHeight="1" x14ac:dyDescent="0.35">
      <c r="B12" s="23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AP12" s="30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9"/>
      <c r="BC12" s="24"/>
      <c r="BD12" s="38"/>
    </row>
    <row r="13" spans="2:56" x14ac:dyDescent="0.35">
      <c r="B13" s="23" t="s">
        <v>15</v>
      </c>
      <c r="C13" s="130">
        <v>700000</v>
      </c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>
        <v>750000</v>
      </c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>
        <v>750000</v>
      </c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>
        <v>800000</v>
      </c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2"/>
      <c r="BC13" s="24">
        <f>SUM(C13:BB13)</f>
        <v>3000000</v>
      </c>
      <c r="BD13" s="37">
        <f>BC13/$BC$19</f>
        <v>0.1532567049808429</v>
      </c>
    </row>
    <row r="14" spans="2:56" ht="7.5" customHeight="1" x14ac:dyDescent="0.35">
      <c r="B14" s="23"/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AP14" s="30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9"/>
      <c r="BC14" s="24"/>
      <c r="BD14" s="38"/>
    </row>
    <row r="15" spans="2:56" x14ac:dyDescent="0.35">
      <c r="B15" s="23" t="s">
        <v>16</v>
      </c>
      <c r="C15" s="130">
        <v>850000</v>
      </c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>
        <v>875000</v>
      </c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>
        <v>900000</v>
      </c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>
        <v>900000</v>
      </c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24">
        <f>SUM(C15:BB15)</f>
        <v>3525000</v>
      </c>
      <c r="BD15" s="37">
        <f>BC15/$BC$19</f>
        <v>0.18007662835249041</v>
      </c>
    </row>
    <row r="16" spans="2:56" ht="7.5" customHeight="1" x14ac:dyDescent="0.35">
      <c r="B16" s="23"/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AP16" s="30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9"/>
      <c r="BC16" s="24"/>
      <c r="BD16" s="38"/>
    </row>
    <row r="17" spans="2:61" ht="15" customHeight="1" x14ac:dyDescent="0.35">
      <c r="B17" s="23" t="s">
        <v>17</v>
      </c>
      <c r="C17" s="130">
        <v>300000</v>
      </c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0">
        <v>300000</v>
      </c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0">
        <v>300000</v>
      </c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0">
        <v>300000</v>
      </c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24">
        <f>SUM(C17:BB17)</f>
        <v>1200000</v>
      </c>
      <c r="BD17" s="37">
        <f>BC17/$BC$19</f>
        <v>6.1302681992337162E-2</v>
      </c>
    </row>
    <row r="18" spans="2:61" ht="7.5" customHeight="1" thickBot="1" x14ac:dyDescent="0.4">
      <c r="B18" s="23"/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AP18" s="30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9"/>
      <c r="BC18" s="31"/>
      <c r="BD18" s="39"/>
    </row>
    <row r="19" spans="2:61" ht="15" thickBot="1" x14ac:dyDescent="0.4">
      <c r="B19" s="32" t="s">
        <v>55</v>
      </c>
      <c r="C19" s="105">
        <f>SUM(C7:O18)</f>
        <v>4500000</v>
      </c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>
        <f>SUM(P7:AB18)</f>
        <v>4925000</v>
      </c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>
        <f>SUM(AC7:AO18)</f>
        <v>5000000</v>
      </c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>
        <f>SUM(AP7:BB18)</f>
        <v>5150000</v>
      </c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7"/>
      <c r="BC19" s="33">
        <f>SUM(C19:BB19)</f>
        <v>19575000</v>
      </c>
      <c r="BD19" s="40">
        <f>BC19/$BC$19</f>
        <v>1</v>
      </c>
    </row>
    <row r="20" spans="2:61" ht="15" thickBot="1" x14ac:dyDescent="0.4">
      <c r="B20" s="34" t="s">
        <v>56</v>
      </c>
      <c r="C20" s="103">
        <f>C19/$BC$19</f>
        <v>0.22988505747126436</v>
      </c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4"/>
      <c r="P20" s="103">
        <f>P19/$BC$19</f>
        <v>0.25159642401021709</v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4"/>
      <c r="AC20" s="103">
        <f>AC19/$BC$19</f>
        <v>0.2554278416347382</v>
      </c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4"/>
      <c r="AP20" s="103">
        <f>AP19/$BC$19</f>
        <v>0.26309067688378035</v>
      </c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4"/>
      <c r="BC20" s="35"/>
      <c r="BD20" s="41" t="s">
        <v>59</v>
      </c>
    </row>
    <row r="24" spans="2:61" x14ac:dyDescent="0.35">
      <c r="B24" t="s">
        <v>58</v>
      </c>
    </row>
    <row r="25" spans="2:61" ht="15" thickBot="1" x14ac:dyDescent="0.4"/>
    <row r="26" spans="2:61" ht="15" thickBot="1" x14ac:dyDescent="0.4">
      <c r="B26" s="117" t="s">
        <v>49</v>
      </c>
      <c r="C26" s="116" t="s">
        <v>1</v>
      </c>
      <c r="D26" s="110"/>
      <c r="E26" s="110"/>
      <c r="F26" s="112"/>
      <c r="G26" s="116" t="s">
        <v>2</v>
      </c>
      <c r="H26" s="110"/>
      <c r="I26" s="110"/>
      <c r="J26" s="112"/>
      <c r="K26" s="116" t="s">
        <v>3</v>
      </c>
      <c r="L26" s="110"/>
      <c r="M26" s="110"/>
      <c r="N26" s="110"/>
      <c r="O26" s="112"/>
      <c r="P26" s="116" t="s">
        <v>4</v>
      </c>
      <c r="Q26" s="110"/>
      <c r="R26" s="110"/>
      <c r="S26" s="112"/>
      <c r="T26" s="116" t="s">
        <v>5</v>
      </c>
      <c r="U26" s="110"/>
      <c r="V26" s="110"/>
      <c r="W26" s="112"/>
      <c r="X26" s="116" t="s">
        <v>6</v>
      </c>
      <c r="Y26" s="110"/>
      <c r="Z26" s="110"/>
      <c r="AA26" s="110"/>
      <c r="AB26" s="112"/>
      <c r="AC26" s="116" t="s">
        <v>7</v>
      </c>
      <c r="AD26" s="110"/>
      <c r="AE26" s="110"/>
      <c r="AF26" s="110"/>
      <c r="AG26" s="111"/>
      <c r="AH26" s="109" t="s">
        <v>8</v>
      </c>
      <c r="AI26" s="110"/>
      <c r="AJ26" s="110"/>
      <c r="AK26" s="111"/>
      <c r="AL26" s="109" t="s">
        <v>9</v>
      </c>
      <c r="AM26" s="110"/>
      <c r="AN26" s="110"/>
      <c r="AO26" s="111"/>
      <c r="AP26" s="109" t="s">
        <v>10</v>
      </c>
      <c r="AQ26" s="110"/>
      <c r="AR26" s="110"/>
      <c r="AS26" s="110"/>
      <c r="AT26" s="111"/>
      <c r="AU26" s="109" t="s">
        <v>11</v>
      </c>
      <c r="AV26" s="110"/>
      <c r="AW26" s="110"/>
      <c r="AX26" s="111"/>
      <c r="AY26" s="109" t="s">
        <v>12</v>
      </c>
      <c r="AZ26" s="110"/>
      <c r="BA26" s="110"/>
      <c r="BB26" s="112"/>
      <c r="BC26" s="113" t="s">
        <v>33</v>
      </c>
      <c r="BD26" s="113" t="s">
        <v>42</v>
      </c>
    </row>
    <row r="27" spans="2:61" ht="15" thickBot="1" x14ac:dyDescent="0.4">
      <c r="B27" s="118"/>
      <c r="C27" s="18">
        <v>45656</v>
      </c>
      <c r="D27" s="19">
        <f>C27+7</f>
        <v>45663</v>
      </c>
      <c r="E27" s="19">
        <f t="shared" ref="E27" si="1">D27+7</f>
        <v>45670</v>
      </c>
      <c r="F27" s="19">
        <f t="shared" ref="F27" si="2">E27+7</f>
        <v>45677</v>
      </c>
      <c r="G27" s="19">
        <f t="shared" ref="G27" si="3">F27+7</f>
        <v>45684</v>
      </c>
      <c r="H27" s="19">
        <f t="shared" ref="H27" si="4">G27+7</f>
        <v>45691</v>
      </c>
      <c r="I27" s="19">
        <f t="shared" ref="I27" si="5">H27+7</f>
        <v>45698</v>
      </c>
      <c r="J27" s="19">
        <f t="shared" ref="J27" si="6">I27+7</f>
        <v>45705</v>
      </c>
      <c r="K27" s="19">
        <f t="shared" ref="K27" si="7">J27+7</f>
        <v>45712</v>
      </c>
      <c r="L27" s="19">
        <f t="shared" ref="L27" si="8">K27+7</f>
        <v>45719</v>
      </c>
      <c r="M27" s="19">
        <f t="shared" ref="M27" si="9">L27+7</f>
        <v>45726</v>
      </c>
      <c r="N27" s="19">
        <f t="shared" ref="N27" si="10">M27+7</f>
        <v>45733</v>
      </c>
      <c r="O27" s="19">
        <f t="shared" ref="O27" si="11">N27+7</f>
        <v>45740</v>
      </c>
      <c r="P27" s="19">
        <f t="shared" ref="P27" si="12">O27+7</f>
        <v>45747</v>
      </c>
      <c r="Q27" s="19">
        <f t="shared" ref="Q27" si="13">P27+7</f>
        <v>45754</v>
      </c>
      <c r="R27" s="19">
        <f t="shared" ref="R27" si="14">Q27+7</f>
        <v>45761</v>
      </c>
      <c r="S27" s="19">
        <f t="shared" ref="S27" si="15">R27+7</f>
        <v>45768</v>
      </c>
      <c r="T27" s="19">
        <f t="shared" ref="T27" si="16">S27+7</f>
        <v>45775</v>
      </c>
      <c r="U27" s="19">
        <f t="shared" ref="U27" si="17">T27+7</f>
        <v>45782</v>
      </c>
      <c r="V27" s="19">
        <f t="shared" ref="V27" si="18">U27+7</f>
        <v>45789</v>
      </c>
      <c r="W27" s="19">
        <f t="shared" ref="W27" si="19">V27+7</f>
        <v>45796</v>
      </c>
      <c r="X27" s="19">
        <f t="shared" ref="X27" si="20">W27+7</f>
        <v>45803</v>
      </c>
      <c r="Y27" s="19">
        <f t="shared" ref="Y27" si="21">X27+7</f>
        <v>45810</v>
      </c>
      <c r="Z27" s="19">
        <f t="shared" ref="Z27" si="22">Y27+7</f>
        <v>45817</v>
      </c>
      <c r="AA27" s="19">
        <f t="shared" ref="AA27" si="23">Z27+7</f>
        <v>45824</v>
      </c>
      <c r="AB27" s="20">
        <f t="shared" ref="AB27" si="24">AA27+7</f>
        <v>45831</v>
      </c>
      <c r="AC27" s="19">
        <f t="shared" ref="AC27" si="25">AB27+7</f>
        <v>45838</v>
      </c>
      <c r="AD27" s="19">
        <f t="shared" ref="AD27" si="26">AC27+7</f>
        <v>45845</v>
      </c>
      <c r="AE27" s="19">
        <f t="shared" ref="AE27" si="27">AD27+7</f>
        <v>45852</v>
      </c>
      <c r="AF27" s="19">
        <f t="shared" ref="AF27" si="28">AE27+7</f>
        <v>45859</v>
      </c>
      <c r="AG27" s="19">
        <f t="shared" ref="AG27" si="29">AF27+7</f>
        <v>45866</v>
      </c>
      <c r="AH27" s="19">
        <f t="shared" ref="AH27" si="30">AG27+7</f>
        <v>45873</v>
      </c>
      <c r="AI27" s="19">
        <f t="shared" ref="AI27" si="31">AH27+7</f>
        <v>45880</v>
      </c>
      <c r="AJ27" s="19">
        <f t="shared" ref="AJ27" si="32">AI27+7</f>
        <v>45887</v>
      </c>
      <c r="AK27" s="19">
        <f t="shared" ref="AK27" si="33">AJ27+7</f>
        <v>45894</v>
      </c>
      <c r="AL27" s="19">
        <f t="shared" ref="AL27" si="34">AK27+7</f>
        <v>45901</v>
      </c>
      <c r="AM27" s="19">
        <f t="shared" ref="AM27" si="35">AL27+7</f>
        <v>45908</v>
      </c>
      <c r="AN27" s="19">
        <f t="shared" ref="AN27" si="36">AM27+7</f>
        <v>45915</v>
      </c>
      <c r="AO27" s="19">
        <f t="shared" ref="AO27" si="37">AN27+7</f>
        <v>45922</v>
      </c>
      <c r="AP27" s="19">
        <f t="shared" ref="AP27" si="38">AO27+7</f>
        <v>45929</v>
      </c>
      <c r="AQ27" s="19">
        <f t="shared" ref="AQ27" si="39">AP27+7</f>
        <v>45936</v>
      </c>
      <c r="AR27" s="19">
        <f t="shared" ref="AR27" si="40">AQ27+7</f>
        <v>45943</v>
      </c>
      <c r="AS27" s="19">
        <f t="shared" ref="AS27" si="41">AR27+7</f>
        <v>45950</v>
      </c>
      <c r="AT27" s="19">
        <f t="shared" ref="AT27" si="42">AS27+7</f>
        <v>45957</v>
      </c>
      <c r="AU27" s="19">
        <f t="shared" ref="AU27" si="43">AT27+7</f>
        <v>45964</v>
      </c>
      <c r="AV27" s="19">
        <f t="shared" ref="AV27" si="44">AU27+7</f>
        <v>45971</v>
      </c>
      <c r="AW27" s="19">
        <f t="shared" ref="AW27" si="45">AV27+7</f>
        <v>45978</v>
      </c>
      <c r="AX27" s="19">
        <f t="shared" ref="AX27" si="46">AW27+7</f>
        <v>45985</v>
      </c>
      <c r="AY27" s="19">
        <f t="shared" ref="AY27" si="47">AX27+7</f>
        <v>45992</v>
      </c>
      <c r="AZ27" s="19">
        <f t="shared" ref="AZ27" si="48">AY27+7</f>
        <v>45999</v>
      </c>
      <c r="BA27" s="19">
        <f t="shared" ref="BA27" si="49">AZ27+7</f>
        <v>46006</v>
      </c>
      <c r="BB27" s="20">
        <f t="shared" ref="BB27" si="50">BA27+7</f>
        <v>46013</v>
      </c>
      <c r="BC27" s="114"/>
      <c r="BD27" s="114"/>
    </row>
    <row r="28" spans="2:61" ht="15" thickBot="1" x14ac:dyDescent="0.4">
      <c r="B28" s="118"/>
      <c r="C28" s="119" t="s">
        <v>50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1"/>
      <c r="P28" s="119" t="s">
        <v>51</v>
      </c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1"/>
      <c r="AC28" s="119" t="s">
        <v>52</v>
      </c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1"/>
      <c r="AP28" s="119" t="s">
        <v>53</v>
      </c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1"/>
      <c r="BC28" s="115"/>
      <c r="BD28" s="115"/>
      <c r="BF28" t="s">
        <v>70</v>
      </c>
      <c r="BG28" t="s">
        <v>42</v>
      </c>
      <c r="BH28" t="s">
        <v>52</v>
      </c>
      <c r="BI28" t="s">
        <v>53</v>
      </c>
    </row>
    <row r="29" spans="2:61" x14ac:dyDescent="0.35">
      <c r="B29" s="118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2"/>
      <c r="BC29" s="17"/>
      <c r="BD29" s="36"/>
    </row>
    <row r="30" spans="2:61" x14ac:dyDescent="0.35">
      <c r="B30" s="94"/>
      <c r="C30" s="96"/>
      <c r="D30" s="96"/>
      <c r="E30" s="96"/>
      <c r="F30" s="95"/>
      <c r="G30" s="96"/>
      <c r="H30" s="96"/>
      <c r="I30" s="96"/>
      <c r="J30" s="95"/>
      <c r="K30" s="96"/>
      <c r="L30" s="96"/>
      <c r="M30" s="96"/>
      <c r="N30" s="95"/>
      <c r="O30" s="96"/>
      <c r="P30" s="96"/>
      <c r="Q30" s="96"/>
      <c r="R30" s="95"/>
      <c r="S30" s="96"/>
      <c r="T30" s="96"/>
      <c r="U30" s="96"/>
      <c r="V30" s="95"/>
      <c r="W30" s="96"/>
      <c r="X30" s="96"/>
      <c r="Y30" s="96"/>
      <c r="Z30" s="95"/>
      <c r="AA30" s="96"/>
      <c r="AB30" s="96"/>
      <c r="AC30" s="96"/>
      <c r="AD30" s="96"/>
      <c r="AE30" s="96"/>
      <c r="AF30" s="95"/>
      <c r="AG30" s="96"/>
      <c r="AH30" s="96"/>
      <c r="AI30" s="96"/>
      <c r="AJ30" s="95"/>
      <c r="AK30" s="96"/>
      <c r="AL30" s="96"/>
      <c r="AM30" s="96"/>
      <c r="AN30" s="95"/>
      <c r="AO30" s="96"/>
      <c r="AP30" s="96"/>
      <c r="AQ30" s="96"/>
      <c r="AR30" s="95"/>
      <c r="AS30" s="96"/>
      <c r="AT30" s="96"/>
      <c r="AU30" s="96"/>
      <c r="AV30" s="95"/>
      <c r="AW30" s="96"/>
      <c r="AX30" s="96"/>
      <c r="AY30" s="96"/>
      <c r="AZ30" s="95"/>
      <c r="BA30" s="96"/>
      <c r="BB30" s="96"/>
      <c r="BC30" s="46"/>
      <c r="BD30" s="45"/>
    </row>
    <row r="31" spans="2:61" x14ac:dyDescent="0.35">
      <c r="B31" s="23" t="s">
        <v>19</v>
      </c>
      <c r="C31" s="99">
        <v>800000</v>
      </c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2"/>
      <c r="P31" s="108">
        <v>850000</v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2"/>
      <c r="AC31" s="108">
        <v>1152399.3999999999</v>
      </c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2"/>
      <c r="AP31" s="108">
        <v>1101599.6000000001</v>
      </c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1"/>
      <c r="BC31" s="24">
        <f>SUM(C31:BB31)</f>
        <v>3903999</v>
      </c>
      <c r="BD31" s="37">
        <f>BC31/$BC$44</f>
        <v>0.18524313167259787</v>
      </c>
      <c r="BF31" t="s">
        <v>19</v>
      </c>
      <c r="BG31" s="44">
        <f>BC7/BC19</f>
        <v>0.17369093231162197</v>
      </c>
    </row>
    <row r="32" spans="2:61" x14ac:dyDescent="0.35">
      <c r="B32" s="23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8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9"/>
      <c r="BC32" s="24"/>
      <c r="BD32" s="38"/>
      <c r="BF32" t="s">
        <v>71</v>
      </c>
      <c r="BG32" s="44">
        <f>BC9/BC19</f>
        <v>0.36015325670498083</v>
      </c>
    </row>
    <row r="33" spans="2:59" x14ac:dyDescent="0.35">
      <c r="B33" s="23" t="s">
        <v>54</v>
      </c>
      <c r="C33" s="99">
        <v>1500000</v>
      </c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2"/>
      <c r="P33" s="108">
        <v>1800000</v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2"/>
      <c r="AC33" s="108">
        <v>2031800</v>
      </c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2"/>
      <c r="AP33" s="108">
        <v>2021200</v>
      </c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1"/>
      <c r="BC33" s="24">
        <f>SUM(C33:BB33)</f>
        <v>7353000</v>
      </c>
      <c r="BD33" s="37">
        <f>BC33/$BC$44</f>
        <v>0.34889679715302491</v>
      </c>
      <c r="BF33" t="s">
        <v>21</v>
      </c>
      <c r="BG33" s="44">
        <f>BC11/BC19</f>
        <v>7.151979565772669E-2</v>
      </c>
    </row>
    <row r="34" spans="2:59" x14ac:dyDescent="0.35">
      <c r="B34" s="23"/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8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9"/>
      <c r="BC34" s="24"/>
      <c r="BD34" s="38"/>
      <c r="BF34" t="s">
        <v>15</v>
      </c>
      <c r="BG34" s="44">
        <f>BC13/BC19</f>
        <v>0.1532567049808429</v>
      </c>
    </row>
    <row r="35" spans="2:59" x14ac:dyDescent="0.35">
      <c r="B35" s="23" t="s">
        <v>21</v>
      </c>
      <c r="C35" s="99">
        <v>350000</v>
      </c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1"/>
      <c r="P35" s="99">
        <v>350000</v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2"/>
      <c r="AC35" s="108">
        <v>350000</v>
      </c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2"/>
      <c r="AP35" s="108">
        <v>350000</v>
      </c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1"/>
      <c r="BC35" s="24">
        <f>SUM(C35:BB35)</f>
        <v>1400000</v>
      </c>
      <c r="BD35" s="37">
        <f>BC35/$BC$44</f>
        <v>6.6429418742585997E-2</v>
      </c>
      <c r="BF35" t="s">
        <v>16</v>
      </c>
      <c r="BG35" s="44">
        <f>BC15/BC19</f>
        <v>0.18007662835249041</v>
      </c>
    </row>
    <row r="36" spans="2:59" x14ac:dyDescent="0.35">
      <c r="B36" s="23"/>
      <c r="C36" s="25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AP36" s="30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9"/>
      <c r="BC36" s="24"/>
      <c r="BD36" s="38"/>
      <c r="BF36" t="s">
        <v>72</v>
      </c>
      <c r="BG36" s="44">
        <f>BC17/BC19</f>
        <v>6.1302681992337162E-2</v>
      </c>
    </row>
    <row r="37" spans="2:59" x14ac:dyDescent="0.35">
      <c r="B37" s="23" t="s">
        <v>15</v>
      </c>
      <c r="C37" s="99">
        <v>700000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2"/>
      <c r="P37" s="108">
        <v>750000</v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2"/>
      <c r="AC37" s="108">
        <v>905700</v>
      </c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2"/>
      <c r="AP37" s="108">
        <v>903800</v>
      </c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1"/>
      <c r="BC37" s="24">
        <f>SUM(C37:BB37)</f>
        <v>3259500</v>
      </c>
      <c r="BD37" s="37">
        <f>BC37/$BC$44</f>
        <v>0.15466192170818505</v>
      </c>
    </row>
    <row r="38" spans="2:59" x14ac:dyDescent="0.35">
      <c r="B38" s="23"/>
      <c r="C38" s="25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AP38" s="30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9"/>
      <c r="BC38" s="24"/>
      <c r="BD38" s="38"/>
    </row>
    <row r="39" spans="2:59" x14ac:dyDescent="0.35">
      <c r="B39" s="23" t="s">
        <v>16</v>
      </c>
      <c r="C39" s="99">
        <v>850000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2"/>
      <c r="P39" s="108">
        <v>875000</v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2"/>
      <c r="AC39" s="108">
        <v>1160100</v>
      </c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2"/>
      <c r="AP39" s="108">
        <v>1073400</v>
      </c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2"/>
      <c r="BC39" s="24">
        <f>SUM(C39:BB39)</f>
        <v>3958500</v>
      </c>
      <c r="BD39" s="37">
        <f>BC39/$BC$44</f>
        <v>0.18782918149466193</v>
      </c>
    </row>
    <row r="40" spans="2:59" x14ac:dyDescent="0.35">
      <c r="B40" s="23"/>
      <c r="C40" s="25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AP40" s="30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9"/>
      <c r="BC40" s="24"/>
      <c r="BD40" s="38"/>
    </row>
    <row r="41" spans="2:59" x14ac:dyDescent="0.35">
      <c r="B41" s="23" t="s">
        <v>17</v>
      </c>
      <c r="C41" s="99">
        <v>300000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1"/>
      <c r="P41" s="99">
        <v>300001</v>
      </c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1"/>
      <c r="AC41" s="99">
        <v>300000</v>
      </c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1"/>
      <c r="AP41" s="99">
        <v>300000</v>
      </c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2"/>
      <c r="BC41" s="24">
        <f>SUM(C41:BB41)</f>
        <v>1200001</v>
      </c>
      <c r="BD41" s="37">
        <f>BC41/$BC$44</f>
        <v>5.6939549228944245E-2</v>
      </c>
    </row>
    <row r="42" spans="2:59" x14ac:dyDescent="0.35">
      <c r="B42" s="23"/>
      <c r="C42" s="25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AP42" s="30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9"/>
      <c r="BC42" s="31"/>
      <c r="BD42" s="39"/>
    </row>
    <row r="43" spans="2:59" ht="15" thickBot="1" x14ac:dyDescent="0.4">
      <c r="B43" s="23" t="s">
        <v>22</v>
      </c>
      <c r="C43" s="25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AC43" s="99">
        <v>0</v>
      </c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1"/>
      <c r="AP43" s="99">
        <v>0</v>
      </c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2"/>
      <c r="BC43" s="24">
        <f>SUM(C43:BB43)</f>
        <v>0</v>
      </c>
      <c r="BD43" s="37">
        <f>BC43/$BC$44</f>
        <v>0</v>
      </c>
    </row>
    <row r="44" spans="2:59" ht="15" thickBot="1" x14ac:dyDescent="0.4">
      <c r="B44" s="32" t="s">
        <v>55</v>
      </c>
      <c r="C44" s="105">
        <f>SUM(C31:O42)</f>
        <v>4500000</v>
      </c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>
        <f>SUM(P31:AB42)</f>
        <v>4925001</v>
      </c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>
        <f>SUM(AC31:AO42)</f>
        <v>5899999.4000000004</v>
      </c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>
        <f>SUM(AP31:BB42)</f>
        <v>5749999.5999999996</v>
      </c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7"/>
      <c r="BC44" s="33">
        <f>SUM(C44:BB44)</f>
        <v>21075000</v>
      </c>
      <c r="BD44" s="40">
        <f>BC44/$BC$44</f>
        <v>1</v>
      </c>
    </row>
    <row r="45" spans="2:59" ht="15" thickBot="1" x14ac:dyDescent="0.4">
      <c r="B45" s="34" t="s">
        <v>56</v>
      </c>
      <c r="C45" s="103">
        <f>C44/$BC$44</f>
        <v>0.21352313167259787</v>
      </c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4"/>
      <c r="P45" s="103">
        <f>P44/$BC$44</f>
        <v>0.23368925266903914</v>
      </c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4"/>
      <c r="AC45" s="103">
        <f>AC44/$BC$44</f>
        <v>0.27995252194543302</v>
      </c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4"/>
      <c r="AP45" s="103">
        <f>AP44/$BC$44</f>
        <v>0.27283509371293002</v>
      </c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4"/>
      <c r="BC45" s="35"/>
      <c r="BD45" s="41"/>
    </row>
    <row r="47" spans="2:59" x14ac:dyDescent="0.35">
      <c r="BC47" s="47">
        <f>BC44-BC19</f>
        <v>1500000</v>
      </c>
    </row>
    <row r="48" spans="2:59" x14ac:dyDescent="0.35">
      <c r="BC48">
        <v>1500000</v>
      </c>
    </row>
    <row r="49" spans="33:55" x14ac:dyDescent="0.35">
      <c r="AG49">
        <v>1043999.4</v>
      </c>
      <c r="BC49" s="47">
        <f>BC48-BC47</f>
        <v>0</v>
      </c>
    </row>
  </sheetData>
  <mergeCells count="104">
    <mergeCell ref="BD3:BD5"/>
    <mergeCell ref="C17:O17"/>
    <mergeCell ref="P17:AB17"/>
    <mergeCell ref="AC17:AO17"/>
    <mergeCell ref="AP17:BB17"/>
    <mergeCell ref="C19:O19"/>
    <mergeCell ref="P19:AB19"/>
    <mergeCell ref="AC19:AO19"/>
    <mergeCell ref="AP19:BB19"/>
    <mergeCell ref="C13:O13"/>
    <mergeCell ref="P13:AB13"/>
    <mergeCell ref="AC13:AO13"/>
    <mergeCell ref="AP13:BB13"/>
    <mergeCell ref="C15:O15"/>
    <mergeCell ref="P15:AB15"/>
    <mergeCell ref="AC15:AO15"/>
    <mergeCell ref="AP15:BB15"/>
    <mergeCell ref="C20:O20"/>
    <mergeCell ref="P20:AB20"/>
    <mergeCell ref="AC20:AO20"/>
    <mergeCell ref="AP20:BB20"/>
    <mergeCell ref="C11:O11"/>
    <mergeCell ref="P11:AB11"/>
    <mergeCell ref="AC11:AO11"/>
    <mergeCell ref="AP11:BB11"/>
    <mergeCell ref="C7:O7"/>
    <mergeCell ref="P7:AB7"/>
    <mergeCell ref="AC7:AO7"/>
    <mergeCell ref="AP7:BB7"/>
    <mergeCell ref="C9:O9"/>
    <mergeCell ref="P9:AB9"/>
    <mergeCell ref="AC9:AO9"/>
    <mergeCell ref="AP9:BB9"/>
    <mergeCell ref="B3:B6"/>
    <mergeCell ref="C3:F3"/>
    <mergeCell ref="G3:J3"/>
    <mergeCell ref="K3:O3"/>
    <mergeCell ref="P3:S3"/>
    <mergeCell ref="AY3:BB3"/>
    <mergeCell ref="BC3:BC5"/>
    <mergeCell ref="C5:O5"/>
    <mergeCell ref="P5:AB5"/>
    <mergeCell ref="AC5:AO5"/>
    <mergeCell ref="AP5:BB5"/>
    <mergeCell ref="X3:AB3"/>
    <mergeCell ref="AC3:AG3"/>
    <mergeCell ref="AH3:AK3"/>
    <mergeCell ref="AL3:AO3"/>
    <mergeCell ref="AP3:AT3"/>
    <mergeCell ref="AU3:AX3"/>
    <mergeCell ref="T3:W3"/>
    <mergeCell ref="BC26:BC28"/>
    <mergeCell ref="BD26:BD28"/>
    <mergeCell ref="T26:W26"/>
    <mergeCell ref="X26:AB26"/>
    <mergeCell ref="AC26:AG26"/>
    <mergeCell ref="AH26:AK26"/>
    <mergeCell ref="AL26:AO26"/>
    <mergeCell ref="B26:B29"/>
    <mergeCell ref="C26:F26"/>
    <mergeCell ref="G26:J26"/>
    <mergeCell ref="K26:O26"/>
    <mergeCell ref="P26:S26"/>
    <mergeCell ref="C28:O28"/>
    <mergeCell ref="P28:AB28"/>
    <mergeCell ref="AC28:AO28"/>
    <mergeCell ref="AP28:BB28"/>
    <mergeCell ref="C31:O31"/>
    <mergeCell ref="P31:AB31"/>
    <mergeCell ref="AC31:AO31"/>
    <mergeCell ref="AP31:BB31"/>
    <mergeCell ref="AP26:AT26"/>
    <mergeCell ref="AU26:AX26"/>
    <mergeCell ref="AY26:BB26"/>
    <mergeCell ref="C37:O37"/>
    <mergeCell ref="P37:AB37"/>
    <mergeCell ref="AC37:AO37"/>
    <mergeCell ref="AP37:BB37"/>
    <mergeCell ref="C39:O39"/>
    <mergeCell ref="P39:AB39"/>
    <mergeCell ref="AC39:AO39"/>
    <mergeCell ref="AP39:BB39"/>
    <mergeCell ref="C33:O33"/>
    <mergeCell ref="P33:AB33"/>
    <mergeCell ref="AC33:AO33"/>
    <mergeCell ref="AP33:BB33"/>
    <mergeCell ref="C35:O35"/>
    <mergeCell ref="P35:AB35"/>
    <mergeCell ref="AC35:AO35"/>
    <mergeCell ref="AP35:BB35"/>
    <mergeCell ref="AC43:AO43"/>
    <mergeCell ref="AP43:BB43"/>
    <mergeCell ref="C45:O45"/>
    <mergeCell ref="P45:AB45"/>
    <mergeCell ref="AC45:AO45"/>
    <mergeCell ref="AP45:BB45"/>
    <mergeCell ref="C41:O41"/>
    <mergeCell ref="P41:AB41"/>
    <mergeCell ref="AC41:AO41"/>
    <mergeCell ref="AP41:BB41"/>
    <mergeCell ref="C44:O44"/>
    <mergeCell ref="P44:AB44"/>
    <mergeCell ref="AC44:AO44"/>
    <mergeCell ref="AP44:BB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A55C-0E48-459E-B54B-BFC4105C90E3}">
  <dimension ref="B1:O59"/>
  <sheetViews>
    <sheetView showGridLines="0" topLeftCell="K24" zoomScale="60" workbookViewId="0">
      <selection activeCell="K35" sqref="K35"/>
    </sheetView>
  </sheetViews>
  <sheetFormatPr defaultRowHeight="14.5" x14ac:dyDescent="0.35"/>
  <cols>
    <col min="2" max="2" width="10.08984375" customWidth="1"/>
    <col min="3" max="3" width="11.1796875" customWidth="1"/>
    <col min="4" max="4" width="19.90625" bestFit="1" customWidth="1"/>
    <col min="5" max="5" width="11.453125" bestFit="1" customWidth="1"/>
    <col min="6" max="6" width="17.1796875" bestFit="1" customWidth="1"/>
    <col min="8" max="8" width="14" bestFit="1" customWidth="1"/>
    <col min="9" max="9" width="12.08984375" customWidth="1"/>
    <col min="10" max="10" width="23.36328125" customWidth="1"/>
    <col min="11" max="11" width="28.81640625" customWidth="1"/>
  </cols>
  <sheetData>
    <row r="1" spans="2:15" x14ac:dyDescent="0.35">
      <c r="B1" t="s">
        <v>52</v>
      </c>
    </row>
    <row r="3" spans="2:15" x14ac:dyDescent="0.35">
      <c r="B3" s="10" t="s">
        <v>27</v>
      </c>
      <c r="I3" s="10" t="s">
        <v>38</v>
      </c>
    </row>
    <row r="4" spans="2:15" x14ac:dyDescent="0.35">
      <c r="B4" s="10"/>
    </row>
    <row r="5" spans="2:15" x14ac:dyDescent="0.35">
      <c r="D5" s="12" t="s">
        <v>34</v>
      </c>
      <c r="K5" s="12" t="s">
        <v>34</v>
      </c>
    </row>
    <row r="6" spans="2:15" ht="29" x14ac:dyDescent="0.35">
      <c r="B6" s="13" t="s">
        <v>28</v>
      </c>
      <c r="C6" s="14" t="s">
        <v>32</v>
      </c>
      <c r="D6" s="14" t="s">
        <v>33</v>
      </c>
      <c r="E6" s="13" t="s">
        <v>29</v>
      </c>
      <c r="F6" s="13" t="s">
        <v>30</v>
      </c>
      <c r="H6" s="1" t="s">
        <v>42</v>
      </c>
      <c r="I6" s="1" t="s">
        <v>39</v>
      </c>
      <c r="J6" s="1" t="s">
        <v>40</v>
      </c>
      <c r="K6" s="1" t="s">
        <v>33</v>
      </c>
      <c r="L6" s="1" t="s">
        <v>13</v>
      </c>
    </row>
    <row r="7" spans="2:15" x14ac:dyDescent="0.35">
      <c r="B7" t="s">
        <v>16</v>
      </c>
      <c r="C7" s="11">
        <v>4.75</v>
      </c>
      <c r="D7" s="11">
        <v>1160100</v>
      </c>
      <c r="E7" s="15">
        <f>D7/C7</f>
        <v>244231.57894736843</v>
      </c>
      <c r="F7" s="15">
        <f>E7/1000</f>
        <v>244.23157894736843</v>
      </c>
      <c r="H7" s="16">
        <v>0.6</v>
      </c>
      <c r="I7" t="s">
        <v>41</v>
      </c>
      <c r="J7" s="11">
        <v>10250</v>
      </c>
      <c r="K7" s="11">
        <f>$O$9*H7</f>
        <v>691439.6399999999</v>
      </c>
      <c r="L7">
        <f>K7/J7</f>
        <v>67.457525853658524</v>
      </c>
    </row>
    <row r="8" spans="2:15" x14ac:dyDescent="0.35">
      <c r="B8" t="s">
        <v>15</v>
      </c>
      <c r="C8" s="11">
        <v>6.25</v>
      </c>
      <c r="D8" s="11">
        <v>905700</v>
      </c>
      <c r="E8" s="15">
        <f t="shared" ref="E8:E10" si="0">D8/C8</f>
        <v>144912</v>
      </c>
      <c r="F8" s="15">
        <f>E8/1000</f>
        <v>144.91200000000001</v>
      </c>
      <c r="H8" s="16">
        <v>0.08</v>
      </c>
      <c r="I8" t="s">
        <v>43</v>
      </c>
      <c r="J8" s="11">
        <v>25450</v>
      </c>
      <c r="K8" s="11">
        <f t="shared" ref="K8:K12" si="1">$O$9*H8</f>
        <v>92191.95199999999</v>
      </c>
      <c r="L8">
        <f t="shared" ref="L8:L13" si="2">K8/J8</f>
        <v>3.622473555992141</v>
      </c>
    </row>
    <row r="9" spans="2:15" x14ac:dyDescent="0.35">
      <c r="B9" t="s">
        <v>21</v>
      </c>
      <c r="C9" s="11">
        <v>10</v>
      </c>
      <c r="D9" s="11">
        <v>350000</v>
      </c>
      <c r="E9" s="15">
        <f t="shared" si="0"/>
        <v>35000</v>
      </c>
      <c r="F9" s="15">
        <f t="shared" ref="F9" si="3">E9/1000</f>
        <v>35</v>
      </c>
      <c r="H9" s="16">
        <v>0.04</v>
      </c>
      <c r="I9" t="s">
        <v>44</v>
      </c>
      <c r="J9" s="11">
        <v>7580</v>
      </c>
      <c r="K9" s="11">
        <f>$O$9*H9</f>
        <v>46095.975999999995</v>
      </c>
      <c r="L9">
        <f t="shared" si="2"/>
        <v>6.0812633245382584</v>
      </c>
      <c r="O9">
        <v>1152399.3999999999</v>
      </c>
    </row>
    <row r="10" spans="2:15" x14ac:dyDescent="0.35">
      <c r="B10" t="s">
        <v>17</v>
      </c>
      <c r="C10" s="11">
        <v>8.5</v>
      </c>
      <c r="D10" s="11">
        <v>300000</v>
      </c>
      <c r="E10" s="15">
        <f t="shared" si="0"/>
        <v>35294.117647058825</v>
      </c>
      <c r="F10" s="15">
        <f>E10/1000</f>
        <v>35.294117647058826</v>
      </c>
      <c r="H10" s="16">
        <v>0.05</v>
      </c>
      <c r="I10" t="s">
        <v>45</v>
      </c>
      <c r="J10" s="11">
        <v>8940</v>
      </c>
      <c r="K10" s="11">
        <f t="shared" si="1"/>
        <v>57619.97</v>
      </c>
      <c r="L10">
        <f t="shared" si="2"/>
        <v>6.445186800894855</v>
      </c>
    </row>
    <row r="11" spans="2:15" x14ac:dyDescent="0.35">
      <c r="H11" s="16">
        <v>0.13</v>
      </c>
      <c r="I11" t="s">
        <v>46</v>
      </c>
      <c r="J11" s="11">
        <v>11250</v>
      </c>
      <c r="K11" s="11">
        <f t="shared" si="1"/>
        <v>149811.92199999999</v>
      </c>
      <c r="L11">
        <f t="shared" si="2"/>
        <v>13.316615288888888</v>
      </c>
    </row>
    <row r="12" spans="2:15" x14ac:dyDescent="0.35">
      <c r="H12" s="16">
        <v>0.1</v>
      </c>
      <c r="I12" t="s">
        <v>47</v>
      </c>
      <c r="J12" s="11">
        <v>15689</v>
      </c>
      <c r="K12" s="11">
        <f t="shared" si="1"/>
        <v>115239.94</v>
      </c>
      <c r="L12">
        <f t="shared" si="2"/>
        <v>7.3452699343489067</v>
      </c>
    </row>
    <row r="13" spans="2:15" x14ac:dyDescent="0.35">
      <c r="H13" t="s">
        <v>57</v>
      </c>
      <c r="I13" t="s">
        <v>20</v>
      </c>
      <c r="J13" s="11">
        <v>14500</v>
      </c>
      <c r="K13" s="11">
        <v>2031800</v>
      </c>
      <c r="L13">
        <f t="shared" si="2"/>
        <v>140.12413793103448</v>
      </c>
    </row>
    <row r="14" spans="2:15" x14ac:dyDescent="0.35">
      <c r="L14">
        <f>SUM(L7:L13)</f>
        <v>244.39247268935605</v>
      </c>
    </row>
    <row r="19" spans="2:15" x14ac:dyDescent="0.35">
      <c r="B19" t="s">
        <v>53</v>
      </c>
    </row>
    <row r="23" spans="2:15" x14ac:dyDescent="0.35">
      <c r="B23" s="10" t="s">
        <v>27</v>
      </c>
      <c r="I23" s="10" t="s">
        <v>38</v>
      </c>
    </row>
    <row r="24" spans="2:15" x14ac:dyDescent="0.35">
      <c r="B24" s="10"/>
    </row>
    <row r="25" spans="2:15" x14ac:dyDescent="0.35">
      <c r="D25" s="12" t="s">
        <v>34</v>
      </c>
      <c r="K25" s="12" t="s">
        <v>34</v>
      </c>
    </row>
    <row r="26" spans="2:15" ht="29" x14ac:dyDescent="0.35">
      <c r="B26" s="13" t="s">
        <v>28</v>
      </c>
      <c r="C26" s="14" t="s">
        <v>32</v>
      </c>
      <c r="D26" s="14" t="s">
        <v>33</v>
      </c>
      <c r="E26" s="13" t="s">
        <v>29</v>
      </c>
      <c r="F26" s="13" t="s">
        <v>30</v>
      </c>
      <c r="H26" s="1" t="s">
        <v>42</v>
      </c>
      <c r="I26" s="1" t="s">
        <v>39</v>
      </c>
      <c r="J26" s="1" t="s">
        <v>40</v>
      </c>
      <c r="K26" s="1" t="s">
        <v>33</v>
      </c>
      <c r="L26" s="1" t="s">
        <v>13</v>
      </c>
    </row>
    <row r="27" spans="2:15" x14ac:dyDescent="0.35">
      <c r="B27" t="s">
        <v>16</v>
      </c>
      <c r="C27" s="11">
        <v>4.75</v>
      </c>
      <c r="D27" s="11">
        <v>1073400</v>
      </c>
      <c r="E27" s="15">
        <f>D27/C27</f>
        <v>225978.94736842104</v>
      </c>
      <c r="F27" s="15">
        <f>E27/1000</f>
        <v>225.97894736842105</v>
      </c>
      <c r="H27" s="16">
        <v>0.6</v>
      </c>
      <c r="I27" t="s">
        <v>41</v>
      </c>
      <c r="J27" s="11">
        <v>10250</v>
      </c>
      <c r="K27" s="11">
        <f>$O$29*H27</f>
        <v>660959.76</v>
      </c>
      <c r="L27">
        <f>K27/J27</f>
        <v>64.483879024390248</v>
      </c>
    </row>
    <row r="28" spans="2:15" x14ac:dyDescent="0.35">
      <c r="B28" t="s">
        <v>15</v>
      </c>
      <c r="C28" s="11">
        <v>6.25</v>
      </c>
      <c r="D28" s="11">
        <v>903800</v>
      </c>
      <c r="E28" s="15">
        <f t="shared" ref="E28:E30" si="4">D28/C28</f>
        <v>144608</v>
      </c>
      <c r="F28" s="15">
        <f>E28/1000</f>
        <v>144.608</v>
      </c>
      <c r="H28" s="16">
        <v>0.08</v>
      </c>
      <c r="I28" t="s">
        <v>43</v>
      </c>
      <c r="J28" s="11">
        <v>25450</v>
      </c>
      <c r="K28" s="11">
        <f t="shared" ref="K28:K32" si="5">$O$29*H28</f>
        <v>88127.968000000008</v>
      </c>
      <c r="L28">
        <f t="shared" ref="L28:L33" si="6">K28/J28</f>
        <v>3.4627885265225937</v>
      </c>
    </row>
    <row r="29" spans="2:15" x14ac:dyDescent="0.35">
      <c r="B29" t="s">
        <v>21</v>
      </c>
      <c r="C29" s="11">
        <v>10</v>
      </c>
      <c r="D29" s="11">
        <v>350000</v>
      </c>
      <c r="E29" s="15">
        <f t="shared" si="4"/>
        <v>35000</v>
      </c>
      <c r="F29" s="15">
        <f t="shared" ref="F29" si="7">E29/1000</f>
        <v>35</v>
      </c>
      <c r="H29" s="16">
        <v>0.04</v>
      </c>
      <c r="I29" t="s">
        <v>44</v>
      </c>
      <c r="J29" s="11">
        <v>7580</v>
      </c>
      <c r="K29" s="11">
        <f t="shared" si="5"/>
        <v>44063.984000000004</v>
      </c>
      <c r="L29">
        <f t="shared" si="6"/>
        <v>5.8131905013192622</v>
      </c>
      <c r="O29">
        <v>1101599.6000000001</v>
      </c>
    </row>
    <row r="30" spans="2:15" x14ac:dyDescent="0.35">
      <c r="B30" t="s">
        <v>17</v>
      </c>
      <c r="C30" s="11">
        <v>8.5</v>
      </c>
      <c r="D30" s="11">
        <v>300000</v>
      </c>
      <c r="E30" s="15">
        <f t="shared" si="4"/>
        <v>35294.117647058825</v>
      </c>
      <c r="F30" s="15">
        <f>E30/1000</f>
        <v>35.294117647058826</v>
      </c>
      <c r="H30" s="16">
        <v>0.05</v>
      </c>
      <c r="I30" t="s">
        <v>45</v>
      </c>
      <c r="J30" s="11">
        <v>8940</v>
      </c>
      <c r="K30" s="11">
        <f t="shared" si="5"/>
        <v>55079.98000000001</v>
      </c>
      <c r="L30">
        <f t="shared" si="6"/>
        <v>6.1610715883668918</v>
      </c>
    </row>
    <row r="31" spans="2:15" x14ac:dyDescent="0.35">
      <c r="H31" s="16">
        <v>0.13</v>
      </c>
      <c r="I31" t="s">
        <v>46</v>
      </c>
      <c r="J31" s="11">
        <v>11250</v>
      </c>
      <c r="K31" s="11">
        <f t="shared" si="5"/>
        <v>143207.948</v>
      </c>
      <c r="L31">
        <f t="shared" si="6"/>
        <v>12.729595377777779</v>
      </c>
    </row>
    <row r="32" spans="2:15" x14ac:dyDescent="0.35">
      <c r="H32" s="16">
        <v>0.1</v>
      </c>
      <c r="I32" t="s">
        <v>47</v>
      </c>
      <c r="J32" s="11">
        <v>15689</v>
      </c>
      <c r="K32" s="11">
        <f t="shared" si="5"/>
        <v>110159.96000000002</v>
      </c>
      <c r="L32">
        <f t="shared" si="6"/>
        <v>7.0214774682898859</v>
      </c>
    </row>
    <row r="33" spans="3:12" x14ac:dyDescent="0.35">
      <c r="H33" t="s">
        <v>57</v>
      </c>
      <c r="I33" t="s">
        <v>20</v>
      </c>
      <c r="J33" s="11">
        <v>14500</v>
      </c>
      <c r="K33" s="11">
        <v>2021200</v>
      </c>
      <c r="L33">
        <f t="shared" si="6"/>
        <v>139.39310344827587</v>
      </c>
    </row>
    <row r="39" spans="3:12" x14ac:dyDescent="0.35">
      <c r="G39" t="s">
        <v>73</v>
      </c>
    </row>
    <row r="40" spans="3:12" x14ac:dyDescent="0.35">
      <c r="C40" s="42" t="s">
        <v>19</v>
      </c>
    </row>
    <row r="41" spans="3:12" x14ac:dyDescent="0.35">
      <c r="C41" s="42" t="s">
        <v>60</v>
      </c>
      <c r="G41" t="s">
        <v>74</v>
      </c>
    </row>
    <row r="42" spans="3:12" x14ac:dyDescent="0.35">
      <c r="C42" s="42" t="s">
        <v>61</v>
      </c>
    </row>
    <row r="43" spans="3:12" x14ac:dyDescent="0.35">
      <c r="C43" s="43">
        <v>0.36670000000000003</v>
      </c>
    </row>
    <row r="44" spans="3:12" x14ac:dyDescent="0.35">
      <c r="C44" s="42" t="s">
        <v>54</v>
      </c>
    </row>
    <row r="45" spans="3:12" x14ac:dyDescent="0.35">
      <c r="C45" s="42" t="s">
        <v>62</v>
      </c>
    </row>
    <row r="46" spans="3:12" x14ac:dyDescent="0.35">
      <c r="C46" s="42" t="s">
        <v>63</v>
      </c>
    </row>
    <row r="47" spans="3:12" x14ac:dyDescent="0.35">
      <c r="C47" s="43">
        <v>0.3367</v>
      </c>
    </row>
    <row r="48" spans="3:12" x14ac:dyDescent="0.35">
      <c r="C48" s="42" t="s">
        <v>15</v>
      </c>
    </row>
    <row r="49" spans="3:3" x14ac:dyDescent="0.35">
      <c r="C49" s="42" t="s">
        <v>64</v>
      </c>
    </row>
    <row r="50" spans="3:3" x14ac:dyDescent="0.35">
      <c r="C50" s="42" t="s">
        <v>65</v>
      </c>
    </row>
    <row r="51" spans="3:3" x14ac:dyDescent="0.35">
      <c r="C51" s="43">
        <v>0.2883</v>
      </c>
    </row>
    <row r="52" spans="3:3" x14ac:dyDescent="0.35">
      <c r="C52" s="42" t="s">
        <v>16</v>
      </c>
    </row>
    <row r="53" spans="3:3" x14ac:dyDescent="0.35">
      <c r="C53" s="42" t="s">
        <v>66</v>
      </c>
    </row>
    <row r="54" spans="3:3" x14ac:dyDescent="0.35">
      <c r="C54" s="42" t="s">
        <v>67</v>
      </c>
    </row>
    <row r="55" spans="3:3" x14ac:dyDescent="0.35">
      <c r="C55" s="43">
        <v>0.48170000000000002</v>
      </c>
    </row>
    <row r="56" spans="3:3" x14ac:dyDescent="0.35">
      <c r="C56" s="42" t="s">
        <v>22</v>
      </c>
    </row>
    <row r="57" spans="3:3" x14ac:dyDescent="0.35">
      <c r="C57" s="42" t="s">
        <v>68</v>
      </c>
    </row>
    <row r="58" spans="3:3" x14ac:dyDescent="0.35">
      <c r="C58" s="42" t="s">
        <v>69</v>
      </c>
    </row>
    <row r="59" spans="3:3" x14ac:dyDescent="0.35">
      <c r="C59" s="43">
        <v>0.1933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2763-CC8C-4086-9BCD-C0A283D7492A}">
  <dimension ref="A1:Q7"/>
  <sheetViews>
    <sheetView showGridLines="0" zoomScale="71" zoomScaleNormal="80" workbookViewId="0">
      <selection activeCell="L10" sqref="L10"/>
    </sheetView>
  </sheetViews>
  <sheetFormatPr defaultColWidth="9.1796875" defaultRowHeight="14.5" x14ac:dyDescent="0.35"/>
  <cols>
    <col min="1" max="1" width="5.26953125" style="48" bestFit="1" customWidth="1"/>
    <col min="2" max="2" width="19.7265625" style="49" customWidth="1"/>
    <col min="3" max="3" width="9.54296875" style="48" customWidth="1"/>
    <col min="4" max="4" width="13.81640625" style="48" customWidth="1"/>
    <col min="5" max="5" width="12.1796875" style="48" customWidth="1"/>
    <col min="6" max="6" width="7.1796875" style="48" customWidth="1"/>
    <col min="7" max="7" width="13.453125" style="48" customWidth="1"/>
    <col min="8" max="8" width="0.81640625" style="48" customWidth="1"/>
    <col min="9" max="9" width="13" style="48" customWidth="1"/>
    <col min="10" max="10" width="12.1796875" style="48" customWidth="1"/>
    <col min="11" max="11" width="7.1796875" style="48" customWidth="1"/>
    <col min="12" max="12" width="13.453125" style="48" customWidth="1"/>
    <col min="13" max="13" width="0.81640625" style="48" customWidth="1"/>
    <col min="14" max="14" width="13" style="48" customWidth="1"/>
    <col min="15" max="15" width="12.1796875" style="48" customWidth="1"/>
    <col min="16" max="16" width="7.1796875" style="48" customWidth="1"/>
    <col min="17" max="17" width="13.453125" style="48" customWidth="1"/>
    <col min="18" max="18" width="11.7265625" style="48" bestFit="1" customWidth="1"/>
    <col min="19" max="19" width="10.1796875" style="48" bestFit="1" customWidth="1"/>
    <col min="20" max="16384" width="9.1796875" style="48"/>
  </cols>
  <sheetData>
    <row r="1" spans="1:17" ht="15" thickBot="1" x14ac:dyDescent="0.4">
      <c r="I1" s="135"/>
      <c r="J1" s="135"/>
      <c r="K1" s="135"/>
      <c r="L1" s="135"/>
      <c r="N1" s="135"/>
      <c r="O1" s="135"/>
      <c r="P1" s="135"/>
      <c r="Q1" s="135"/>
    </row>
    <row r="2" spans="1:17" x14ac:dyDescent="0.35">
      <c r="B2" s="50"/>
      <c r="C2" s="51"/>
      <c r="D2" s="136" t="s">
        <v>78</v>
      </c>
      <c r="E2" s="137"/>
      <c r="F2" s="137"/>
      <c r="G2" s="138"/>
      <c r="H2" s="52"/>
      <c r="I2" s="136" t="s">
        <v>79</v>
      </c>
      <c r="J2" s="137"/>
      <c r="K2" s="137"/>
      <c r="L2" s="138"/>
      <c r="M2" s="52"/>
      <c r="N2" s="136" t="s">
        <v>80</v>
      </c>
      <c r="O2" s="137"/>
      <c r="P2" s="137"/>
      <c r="Q2" s="138"/>
    </row>
    <row r="3" spans="1:17" x14ac:dyDescent="0.35">
      <c r="B3" s="53" t="s">
        <v>81</v>
      </c>
      <c r="C3" s="54" t="s">
        <v>82</v>
      </c>
      <c r="D3" s="55" t="s">
        <v>83</v>
      </c>
      <c r="E3" s="55" t="s">
        <v>84</v>
      </c>
      <c r="F3" s="55" t="s">
        <v>13</v>
      </c>
      <c r="G3" s="55" t="s">
        <v>85</v>
      </c>
      <c r="H3" s="56"/>
      <c r="I3" s="57" t="s">
        <v>86</v>
      </c>
      <c r="J3" s="57" t="s">
        <v>84</v>
      </c>
      <c r="K3" s="57" t="s">
        <v>13</v>
      </c>
      <c r="L3" s="57" t="s">
        <v>85</v>
      </c>
      <c r="M3" s="56"/>
      <c r="N3" s="57" t="s">
        <v>86</v>
      </c>
      <c r="O3" s="57" t="s">
        <v>84</v>
      </c>
      <c r="P3" s="57" t="s">
        <v>13</v>
      </c>
      <c r="Q3" s="57" t="s">
        <v>85</v>
      </c>
    </row>
    <row r="4" spans="1:17" x14ac:dyDescent="0.35">
      <c r="A4" s="58"/>
      <c r="B4" s="139" t="s">
        <v>87</v>
      </c>
      <c r="C4" s="59" t="s">
        <v>52</v>
      </c>
      <c r="D4" s="60">
        <f t="shared" ref="D4:D7" si="0">I4-(I4*N4*0.01)+N4</f>
        <v>86.560159999999996</v>
      </c>
      <c r="E4" s="61">
        <f t="shared" ref="E4:E7" si="1">IFERROR(F4/D4,0)</f>
        <v>9.4558512830845043</v>
      </c>
      <c r="F4" s="62">
        <f t="shared" ref="F4:F7" si="2">K4+P4</f>
        <v>818.5</v>
      </c>
      <c r="G4" s="62">
        <f t="shared" ref="G4:G7" si="3">L4-(L4*Q4*0.01)+Q4</f>
        <v>55.886099999999999</v>
      </c>
      <c r="H4" s="63"/>
      <c r="I4" s="64">
        <v>69.599999999999994</v>
      </c>
      <c r="J4" s="65">
        <v>2.9</v>
      </c>
      <c r="K4" s="66">
        <v>204.5</v>
      </c>
      <c r="L4" s="66">
        <v>27</v>
      </c>
      <c r="M4" s="56"/>
      <c r="N4" s="62">
        <v>55.79</v>
      </c>
      <c r="O4" s="62">
        <v>11</v>
      </c>
      <c r="P4" s="62">
        <v>614</v>
      </c>
      <c r="Q4" s="67">
        <v>39.57</v>
      </c>
    </row>
    <row r="5" spans="1:17" ht="15" thickBot="1" x14ac:dyDescent="0.4">
      <c r="A5" s="58"/>
      <c r="B5" s="140"/>
      <c r="C5" s="68" t="s">
        <v>53</v>
      </c>
      <c r="D5" s="69">
        <f t="shared" si="0"/>
        <v>88.473379999999992</v>
      </c>
      <c r="E5" s="70">
        <f t="shared" si="1"/>
        <v>7.0529689269246871</v>
      </c>
      <c r="F5" s="71">
        <f t="shared" si="2"/>
        <v>624</v>
      </c>
      <c r="G5" s="71">
        <f t="shared" si="3"/>
        <v>59.34055</v>
      </c>
      <c r="H5" s="72"/>
      <c r="I5" s="73">
        <v>70.7</v>
      </c>
      <c r="J5" s="74">
        <v>3</v>
      </c>
      <c r="K5" s="75">
        <v>212</v>
      </c>
      <c r="L5" s="75">
        <v>28.1</v>
      </c>
      <c r="M5" s="76"/>
      <c r="N5" s="71">
        <v>60.66</v>
      </c>
      <c r="O5" s="71">
        <v>11.51</v>
      </c>
      <c r="P5" s="71">
        <v>412</v>
      </c>
      <c r="Q5" s="77">
        <v>43.45</v>
      </c>
    </row>
    <row r="6" spans="1:17" x14ac:dyDescent="0.35">
      <c r="A6" s="58"/>
      <c r="B6" s="133" t="s">
        <v>88</v>
      </c>
      <c r="C6" s="78" t="s">
        <v>52</v>
      </c>
      <c r="D6" s="79">
        <f t="shared" si="0"/>
        <v>91.227499999999992</v>
      </c>
      <c r="E6" s="80">
        <f t="shared" si="1"/>
        <v>12.281384450960513</v>
      </c>
      <c r="F6" s="81">
        <f t="shared" si="2"/>
        <v>1120.4000000000001</v>
      </c>
      <c r="G6" s="81">
        <f t="shared" si="3"/>
        <v>64.765909999999991</v>
      </c>
      <c r="H6" s="63"/>
      <c r="I6" s="82">
        <v>72.5</v>
      </c>
      <c r="J6" s="83">
        <v>3.2</v>
      </c>
      <c r="K6" s="84">
        <v>235.4</v>
      </c>
      <c r="L6" s="84">
        <v>30.9</v>
      </c>
      <c r="M6" s="63"/>
      <c r="N6" s="81">
        <v>68.099999999999994</v>
      </c>
      <c r="O6" s="81">
        <v>12.99</v>
      </c>
      <c r="P6" s="81">
        <v>885</v>
      </c>
      <c r="Q6" s="85">
        <v>49.01</v>
      </c>
    </row>
    <row r="7" spans="1:17" ht="15" thickBot="1" x14ac:dyDescent="0.4">
      <c r="A7" s="58"/>
      <c r="B7" s="134"/>
      <c r="C7" s="86" t="s">
        <v>53</v>
      </c>
      <c r="D7" s="87">
        <f t="shared" si="0"/>
        <v>89.220839999999995</v>
      </c>
      <c r="E7" s="88">
        <f t="shared" si="1"/>
        <v>10.43254020024918</v>
      </c>
      <c r="F7" s="89">
        <f t="shared" si="2"/>
        <v>930.8</v>
      </c>
      <c r="G7" s="89">
        <f t="shared" si="3"/>
        <v>60.741550000000004</v>
      </c>
      <c r="H7" s="63"/>
      <c r="I7" s="90">
        <v>72.599999999999994</v>
      </c>
      <c r="J7" s="91">
        <v>3.2</v>
      </c>
      <c r="K7" s="92">
        <v>232.8</v>
      </c>
      <c r="L7" s="92">
        <v>30.7</v>
      </c>
      <c r="M7" s="63"/>
      <c r="N7" s="89">
        <v>60.66</v>
      </c>
      <c r="O7" s="89">
        <v>11.51</v>
      </c>
      <c r="P7" s="89">
        <v>698</v>
      </c>
      <c r="Q7" s="93">
        <v>43.35</v>
      </c>
    </row>
  </sheetData>
  <autoFilter ref="B3:C3" xr:uid="{6D1E4391-DDB8-4FAD-A673-08EA8BE3DF91}"/>
  <mergeCells count="7">
    <mergeCell ref="B6:B7"/>
    <mergeCell ref="I1:L1"/>
    <mergeCell ref="N1:Q1"/>
    <mergeCell ref="D2:G2"/>
    <mergeCell ref="I2:L2"/>
    <mergeCell ref="N2:Q2"/>
    <mergeCell ref="B4:B5"/>
  </mergeCells>
  <dataValidations count="1">
    <dataValidation allowBlank="1" showInputMessage="1" showErrorMessage="1" sqref="K4:K7" xr:uid="{2AF1D922-AEFF-4309-A2A6-B2E72E0622C1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 ASK</vt:lpstr>
      <vt:lpstr>Calculator</vt:lpstr>
      <vt:lpstr>CURRENT budget</vt:lpstr>
      <vt:lpstr>New Calculator</vt:lpstr>
      <vt:lpstr>RF Randup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Borer</dc:creator>
  <cp:lastModifiedBy>Faaz Arshad</cp:lastModifiedBy>
  <dcterms:created xsi:type="dcterms:W3CDTF">2024-07-18T13:37:51Z</dcterms:created>
  <dcterms:modified xsi:type="dcterms:W3CDTF">2024-08-07T03:35:45Z</dcterms:modified>
</cp:coreProperties>
</file>