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https://d.docs.live.net/9284026fecb60d63/Planilha Controle de Investimento/"/>
    </mc:Choice>
  </mc:AlternateContent>
  <xr:revisionPtr revIDLastSave="0" documentId="8_{ADFC2591-0062-45E9-8C02-0D5306BC5EBC}" xr6:coauthVersionLast="47" xr6:coauthVersionMax="47" xr10:uidLastSave="{00000000-0000-0000-0000-000000000000}"/>
  <bookViews>
    <workbookView xWindow="-120" yWindow="-120" windowWidth="29040" windowHeight="15720" xr2:uid="{68450D36-9927-4A7E-ABEC-6CC7809AF405}"/>
  </bookViews>
  <sheets>
    <sheet name="Flv_Invest" sheetId="1" r:id="rId1"/>
    <sheet name="tbl_apoio" sheetId="2" r:id="rId2"/>
  </sheets>
  <definedNames>
    <definedName name="aporte">Flv_Invest!$D$16</definedName>
    <definedName name="patrimonio">Flv_Invest!$D$19</definedName>
    <definedName name="qtd_anos">Flv_Invest!$D$17</definedName>
    <definedName name="rendimento_carteira">Flv_Invest!$C$12</definedName>
    <definedName name="salario">Flv_Invest!$C$11</definedName>
    <definedName name="segestao_investimento">Flv_Invest!$C$13</definedName>
    <definedName name="taxa_mensal">Flv_Invest!$D$18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6" i="1"/>
  <c r="D36" i="1" s="1"/>
  <c r="C37" i="1"/>
  <c r="D37" i="1" s="1"/>
  <c r="C38" i="1"/>
  <c r="D38" i="1" s="1"/>
  <c r="C39" i="1"/>
  <c r="D39" i="1" s="1"/>
  <c r="C34" i="1"/>
  <c r="D34" i="1" s="1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D30" i="1"/>
  <c r="C24" i="1"/>
  <c r="D24" i="1" s="1"/>
  <c r="C25" i="1"/>
  <c r="D25" i="1" s="1"/>
  <c r="C26" i="1"/>
  <c r="D26" i="1" s="1"/>
  <c r="C27" i="1"/>
  <c r="D27" i="1" s="1"/>
  <c r="C23" i="1"/>
  <c r="D23" i="1" s="1"/>
  <c r="D19" i="1"/>
  <c r="D20" i="1" s="1"/>
  <c r="C13" i="1"/>
</calcChain>
</file>

<file path=xl/sharedStrings.xml><?xml version="1.0" encoding="utf-8"?>
<sst xmlns="http://schemas.openxmlformats.org/spreadsheetml/2006/main" count="69" uniqueCount="34">
  <si>
    <t>CONFIGURAÇÕES</t>
  </si>
  <si>
    <t>Salário</t>
  </si>
  <si>
    <t>Rendimento Carteira</t>
  </si>
  <si>
    <t>Sugestão de Ivestimento</t>
  </si>
  <si>
    <t>INVESTIMENTOS MENSAIS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</si>
  <si>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</si>
  <si>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</si>
  <si>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</si>
  <si>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</si>
  <si>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</si>
  <si>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</si>
  <si>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DIVIDENDO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</si>
  <si>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</si>
  <si>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</si>
  <si>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</si>
  <si>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</si>
  <si>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</si>
  <si>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</si>
  <si>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</si>
  <si>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</si>
  <si>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</si>
  <si>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</si>
  <si>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</si>
  <si>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</si>
  <si>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</si>
  <si>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</si>
  <si>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</si>
  <si>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DESENVOLVIMENTOS</t>
  </si>
  <si>
    <t>HOTELARIAS</t>
  </si>
  <si>
    <t>Chave</t>
  </si>
  <si>
    <t>TIPOS DE FII</t>
  </si>
  <si>
    <t>%</t>
  </si>
  <si>
    <t>CONSERVADOR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</si>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</sst>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Segoe UI"/>
      <family val="2"/>
    </font>
    <font>
      <sz val="14"/>
      <color theme="1"/>
      <name val="Segoe UI"/>
      <family val="2"/>
    </font>
    <font>
      <sz val="12"/>
      <color theme="1"/>
      <name val="Segoe UI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indent="3"/>
    </xf>
    <xf numFmtId="0" fontId="4" fillId="4" borderId="9" xfId="0" applyFont="1" applyFill="1" applyBorder="1" applyAlignment="1">
      <alignment horizontal="left" indent="3"/>
    </xf>
    <xf numFmtId="164" fontId="5" fillId="3" borderId="21" xfId="1" applyNumberFormat="1" applyFont="1" applyFill="1" applyBorder="1" applyAlignment="1">
      <alignment horizontal="left" vertical="center" indent="2"/>
    </xf>
    <xf numFmtId="0" fontId="5" fillId="3" borderId="24" xfId="0" applyFont="1" applyFill="1" applyBorder="1" applyAlignment="1">
      <alignment horizontal="left" vertical="center" indent="2"/>
    </xf>
    <xf numFmtId="10" fontId="5" fillId="3" borderId="24" xfId="2" applyNumberFormat="1" applyFont="1" applyFill="1" applyBorder="1" applyAlignment="1">
      <alignment horizontal="left" vertical="center" indent="2"/>
    </xf>
    <xf numFmtId="8" fontId="7" fillId="3" borderId="24" xfId="0" applyNumberFormat="1" applyFont="1" applyFill="1" applyBorder="1" applyAlignment="1">
      <alignment horizontal="left" vertical="center" indent="2"/>
    </xf>
    <xf numFmtId="8" fontId="5" fillId="3" borderId="27" xfId="0" applyNumberFormat="1" applyFont="1" applyFill="1" applyBorder="1" applyAlignment="1">
      <alignment horizontal="left" vertical="center" indent="2"/>
    </xf>
    <xf numFmtId="0" fontId="4" fillId="0" borderId="7" xfId="0" applyFont="1" applyBorder="1" applyAlignment="1">
      <alignment horizontal="left" indent="3"/>
    </xf>
    <xf numFmtId="0" fontId="4" fillId="0" borderId="9" xfId="0" applyFont="1" applyBorder="1" applyAlignment="1">
      <alignment horizontal="left" indent="3"/>
    </xf>
    <xf numFmtId="164" fontId="7" fillId="4" borderId="8" xfId="0" applyNumberFormat="1" applyFont="1" applyFill="1" applyBorder="1" applyAlignment="1">
      <alignment horizontal="left" vertical="center" indent="2"/>
    </xf>
    <xf numFmtId="164" fontId="7" fillId="4" borderId="11" xfId="0" applyNumberFormat="1" applyFont="1" applyFill="1" applyBorder="1" applyAlignment="1">
      <alignment horizontal="left" vertical="center" indent="2"/>
    </xf>
    <xf numFmtId="164" fontId="7" fillId="4" borderId="3" xfId="1" applyNumberFormat="1" applyFont="1" applyFill="1" applyBorder="1" applyAlignment="1">
      <alignment horizontal="left" vertical="center" indent="2"/>
    </xf>
    <xf numFmtId="164" fontId="7" fillId="4" borderId="10" xfId="1" applyNumberFormat="1" applyFont="1" applyFill="1" applyBorder="1" applyAlignment="1">
      <alignment horizontal="left" vertical="center" indent="2"/>
    </xf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32" xfId="0" applyBorder="1"/>
    <xf numFmtId="0" fontId="0" fillId="0" borderId="19" xfId="0" applyBorder="1"/>
    <xf numFmtId="0" fontId="0" fillId="0" borderId="20" xfId="0" applyBorder="1"/>
    <xf numFmtId="0" fontId="0" fillId="0" borderId="4" xfId="0" applyBorder="1"/>
    <xf numFmtId="0" fontId="0" fillId="0" borderId="5" xfId="0" applyBorder="1"/>
    <xf numFmtId="9" fontId="0" fillId="0" borderId="21" xfId="2" applyFont="1" applyBorder="1" applyAlignment="1">
      <alignment horizontal="center"/>
    </xf>
    <xf numFmtId="9" fontId="0" fillId="0" borderId="24" xfId="2" applyFont="1" applyBorder="1" applyAlignment="1">
      <alignment horizontal="center"/>
    </xf>
    <xf numFmtId="9" fontId="0" fillId="0" borderId="27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0" fontId="9" fillId="0" borderId="0" xfId="0" applyFont="1"/>
    <xf numFmtId="0" fontId="9" fillId="0" borderId="19" xfId="0" applyFont="1" applyBorder="1"/>
    <xf numFmtId="9" fontId="9" fillId="0" borderId="20" xfId="2" applyFont="1" applyBorder="1" applyAlignment="1">
      <alignment horizontal="center"/>
    </xf>
    <xf numFmtId="164" fontId="9" fillId="0" borderId="21" xfId="0" applyNumberFormat="1" applyFont="1" applyBorder="1"/>
    <xf numFmtId="0" fontId="9" fillId="0" borderId="22" xfId="0" applyFont="1" applyBorder="1"/>
    <xf numFmtId="9" fontId="9" fillId="0" borderId="28" xfId="2" applyFont="1" applyBorder="1" applyAlignment="1">
      <alignment horizontal="center"/>
    </xf>
    <xf numFmtId="164" fontId="9" fillId="0" borderId="24" xfId="0" applyNumberFormat="1" applyFont="1" applyBorder="1"/>
    <xf numFmtId="0" fontId="9" fillId="0" borderId="25" xfId="0" applyFont="1" applyBorder="1"/>
    <xf numFmtId="9" fontId="9" fillId="0" borderId="33" xfId="2" applyFont="1" applyBorder="1" applyAlignment="1">
      <alignment horizontal="center"/>
    </xf>
    <xf numFmtId="164" fontId="9" fillId="0" borderId="27" xfId="0" applyNumberFormat="1" applyFont="1" applyBorder="1"/>
    <xf numFmtId="0" fontId="8" fillId="5" borderId="6" xfId="0" applyFont="1" applyFill="1" applyBorder="1" applyAlignment="1">
      <alignment horizontal="center"/>
    </xf>
    <xf numFmtId="0" fontId="8" fillId="5" borderId="29" xfId="0" applyFont="1" applyFill="1" applyBorder="1"/>
    <xf numFmtId="0" fontId="8" fillId="5" borderId="30" xfId="0" applyFont="1" applyFill="1" applyBorder="1"/>
    <xf numFmtId="0" fontId="8" fillId="5" borderId="31" xfId="0" applyFont="1" applyFill="1" applyBorder="1"/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4" fontId="5" fillId="0" borderId="15" xfId="1" applyNumberFormat="1" applyFont="1" applyBorder="1" applyAlignment="1">
      <alignment horizontal="left" vertical="center" indent="2"/>
    </xf>
    <xf numFmtId="164" fontId="5" fillId="0" borderId="16" xfId="1" applyNumberFormat="1" applyFont="1" applyBorder="1" applyAlignment="1">
      <alignment horizontal="left" vertical="center" indent="2"/>
    </xf>
    <xf numFmtId="165" fontId="5" fillId="0" borderId="15" xfId="0" applyNumberFormat="1" applyFont="1" applyBorder="1" applyAlignment="1">
      <alignment horizontal="left" vertical="center" indent="2"/>
    </xf>
    <xf numFmtId="165" fontId="5" fillId="0" borderId="16" xfId="0" applyNumberFormat="1" applyFont="1" applyBorder="1" applyAlignment="1">
      <alignment horizontal="left" vertical="center" indent="2"/>
    </xf>
    <xf numFmtId="164" fontId="5" fillId="0" borderId="17" xfId="0" applyNumberFormat="1" applyFont="1" applyBorder="1" applyAlignment="1">
      <alignment horizontal="left" vertical="center" indent="2"/>
    </xf>
    <xf numFmtId="164" fontId="5" fillId="0" borderId="18" xfId="0" applyNumberFormat="1" applyFont="1" applyBorder="1" applyAlignment="1">
      <alignment horizontal="left" vertical="center" indent="2"/>
    </xf>
    <xf numFmtId="0" fontId="4" fillId="3" borderId="19" xfId="0" applyFont="1" applyFill="1" applyBorder="1" applyAlignment="1">
      <alignment horizontal="left" indent="3"/>
    </xf>
    <xf numFmtId="0" fontId="4" fillId="3" borderId="20" xfId="0" applyFont="1" applyFill="1" applyBorder="1" applyAlignment="1">
      <alignment horizontal="left" indent="3"/>
    </xf>
    <xf numFmtId="0" fontId="4" fillId="3" borderId="22" xfId="0" applyFont="1" applyFill="1" applyBorder="1" applyAlignment="1">
      <alignment horizontal="left" indent="3"/>
    </xf>
    <xf numFmtId="0" fontId="4" fillId="3" borderId="23" xfId="0" applyFont="1" applyFill="1" applyBorder="1" applyAlignment="1">
      <alignment horizontal="left" indent="3"/>
    </xf>
    <xf numFmtId="0" fontId="6" fillId="3" borderId="22" xfId="0" applyFont="1" applyFill="1" applyBorder="1" applyAlignment="1">
      <alignment horizontal="left" indent="3"/>
    </xf>
    <xf numFmtId="0" fontId="6" fillId="3" borderId="23" xfId="0" applyFont="1" applyFill="1" applyBorder="1" applyAlignment="1">
      <alignment horizontal="left" indent="3"/>
    </xf>
    <xf numFmtId="0" fontId="6" fillId="3" borderId="25" xfId="0" applyFont="1" applyFill="1" applyBorder="1" applyAlignment="1">
      <alignment horizontal="left" indent="3"/>
    </xf>
    <xf numFmtId="0" fontId="6" fillId="3" borderId="26" xfId="0" applyFont="1" applyFill="1" applyBorder="1" applyAlignment="1">
      <alignment horizontal="left" indent="3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4-4F0D-98A4-84CD0FFED0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4-4F0D-98A4-84CD0FFED0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4-4F0D-98A4-84CD0FFED0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4-4F0D-98A4-84CD0FFED0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F4-4F0D-98A4-84CD0FFED0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F4-4F0D-98A4-84CD0FFED0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Flv_Invest!$B$34:$B$39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DESENVOLVIMENTOS</c:v>
                </c:pt>
                <c:pt idx="5">
                  <c:v>HOTELARIAS</c:v>
                </c:pt>
              </c:strCache>
            </c:strRef>
          </c:cat>
          <c:val>
            <c:numRef>
              <c:f>Flv_Invest!$C$34:$C$39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6-4CAC-A3A1-1B3EFB4B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0</xdr:rowOff>
    </xdr:from>
    <xdr:to>
      <xdr:col>4</xdr:col>
      <xdr:colOff>9525</xdr:colOff>
      <xdr:row>7</xdr:row>
      <xdr:rowOff>178101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932AA7-55A3-48FD-B635-5E8121849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90500"/>
          <a:ext cx="7458075" cy="1321101"/>
        </a:xfrm>
        <a:prstGeom prst="rect">
          <a:avLst/>
        </a:prstGeom>
      </xdr:spPr>
    </xdr:pic>
    <xdr:clientData/>
  </xdr:twoCellAnchor>
  <xdr:twoCellAnchor>
    <xdr:from>
      <xdr:col>0</xdr:col>
      <xdr:colOff>595311</xdr:colOff>
      <xdr:row>39</xdr:row>
      <xdr:rowOff>61911</xdr:rowOff>
    </xdr:from>
    <xdr:to>
      <xdr:col>4</xdr:col>
      <xdr:colOff>19049</xdr:colOff>
      <xdr:row>64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6AEFAA-E8AA-A3B0-56FF-DE7F46FE7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74AD-2B9E-450E-A429-38E63EAD90C8}">
  <dimension ref="A9:G61"/>
  <sheetViews>
    <sheetView showGridLines="0" tabSelected="1" topLeftCell="A11" workbookViewId="0">
      <selection activeCell="E40" sqref="E40"/>
    </sheetView>
  </sheetViews>
  <sheetFormatPr defaultColWidth="0" defaultRowHeight="15"/>
  <cols>
    <col min="1" max="1" width="9.140625" customWidth="1"/>
    <col min="2" max="2" width="52.5703125" customWidth="1"/>
    <col min="3" max="3" width="35.7109375" customWidth="1"/>
    <col min="4" max="4" width="23.5703125" customWidth="1"/>
    <col min="5" max="5" width="15.7109375" bestFit="1" customWidth="1"/>
    <col min="6" max="7" width="0" hidden="1" customWidth="1"/>
    <col min="8" max="16384" width="9.140625" hidden="1"/>
  </cols>
  <sheetData>
    <row r="9" spans="2:4" ht="15.75" thickBot="1"/>
    <row r="10" spans="2:4" ht="25.5">
      <c r="B10" s="58" t="s">
        <v>0</v>
      </c>
      <c r="C10" s="59"/>
      <c r="D10" s="60"/>
    </row>
    <row r="11" spans="2:4" ht="20.25">
      <c r="B11" s="15" t="s">
        <v>1</v>
      </c>
      <c r="C11" s="63">
        <v>4300</v>
      </c>
      <c r="D11" s="64"/>
    </row>
    <row r="12" spans="2:4" ht="20.25">
      <c r="B12" s="15" t="s">
        <v>2</v>
      </c>
      <c r="C12" s="65">
        <v>8.8999999999999999E-3</v>
      </c>
      <c r="D12" s="66"/>
    </row>
    <row r="13" spans="2:4" ht="21" thickBot="1">
      <c r="B13" s="16" t="s">
        <v>3</v>
      </c>
      <c r="C13" s="67">
        <f>C11*30%</f>
        <v>1290</v>
      </c>
      <c r="D13" s="68"/>
    </row>
    <row r="14" spans="2:4">
      <c r="D14" s="6"/>
    </row>
    <row r="15" spans="2:4" ht="26.25" thickBot="1">
      <c r="B15" s="55" t="s">
        <v>4</v>
      </c>
      <c r="C15" s="56"/>
      <c r="D15" s="57"/>
    </row>
    <row r="16" spans="2:4" ht="20.25">
      <c r="B16" s="69" t="s">
        <v>5</v>
      </c>
      <c r="C16" s="70"/>
      <c r="D16" s="10">
        <v>200</v>
      </c>
    </row>
    <row r="17" spans="1:4" ht="20.25">
      <c r="B17" s="71" t="s">
        <v>6</v>
      </c>
      <c r="C17" s="72"/>
      <c r="D17" s="11">
        <v>5</v>
      </c>
    </row>
    <row r="18" spans="1:4" ht="20.25">
      <c r="B18" s="71" t="s">
        <v>7</v>
      </c>
      <c r="C18" s="72"/>
      <c r="D18" s="12">
        <v>1.0789999999999999E-2</v>
      </c>
    </row>
    <row r="19" spans="1:4" ht="20.25">
      <c r="B19" s="73" t="s">
        <v>8</v>
      </c>
      <c r="C19" s="74"/>
      <c r="D19" s="13">
        <f>FV(taxa_mensal,qtd_anos*12,aporte*-1)</f>
        <v>16755.382799697527</v>
      </c>
    </row>
    <row r="20" spans="1:4" ht="21" thickBot="1">
      <c r="B20" s="75" t="s">
        <v>9</v>
      </c>
      <c r="C20" s="76"/>
      <c r="D20" s="14">
        <f>patrimonio*rendimento_carteira</f>
        <v>149.122906917308</v>
      </c>
    </row>
    <row r="21" spans="1:4" ht="15.75" thickBot="1"/>
    <row r="22" spans="1:4" ht="25.5">
      <c r="B22" s="61" t="s">
        <v>10</v>
      </c>
      <c r="C22" s="62"/>
      <c r="D22" s="7" t="s">
        <v>11</v>
      </c>
    </row>
    <row r="23" spans="1:4" ht="20.25">
      <c r="A23" s="1">
        <v>2</v>
      </c>
      <c r="B23" s="8" t="s">
        <v>12</v>
      </c>
      <c r="C23" s="19">
        <f>FV(taxa_mensal,A23*12,aporte)*-1</f>
        <v>5445.5254595290435</v>
      </c>
      <c r="D23" s="17">
        <f>C23*rendimento_carteira</f>
        <v>48.465176589808486</v>
      </c>
    </row>
    <row r="24" spans="1:4" ht="20.25">
      <c r="A24" s="1">
        <v>5</v>
      </c>
      <c r="B24" s="8" t="s">
        <v>13</v>
      </c>
      <c r="C24" s="19">
        <f>FV(taxa_mensal,A24*12,aporte)*-1</f>
        <v>16755.382799697527</v>
      </c>
      <c r="D24" s="17">
        <f>C24*rendimento_carteira</f>
        <v>149.122906917308</v>
      </c>
    </row>
    <row r="25" spans="1:4" ht="20.25">
      <c r="A25" s="1">
        <v>10</v>
      </c>
      <c r="B25" s="8" t="s">
        <v>14</v>
      </c>
      <c r="C25" s="19">
        <f>FV(taxa_mensal,A25*12,aporte)*-1</f>
        <v>48656.842506034438</v>
      </c>
      <c r="D25" s="17">
        <f>C25*rendimento_carteira</f>
        <v>433.04589830370651</v>
      </c>
    </row>
    <row r="26" spans="1:4" ht="20.25">
      <c r="A26" s="1">
        <v>20</v>
      </c>
      <c r="B26" s="8" t="s">
        <v>15</v>
      </c>
      <c r="C26" s="19">
        <f>FV(taxa_mensal,A26*12,aporte)*-1</f>
        <v>225039.68001941612</v>
      </c>
      <c r="D26" s="17">
        <f>C26*rendimento_carteira</f>
        <v>2002.8531521728034</v>
      </c>
    </row>
    <row r="27" spans="1:4" ht="21" thickBot="1">
      <c r="A27" s="1">
        <v>30</v>
      </c>
      <c r="B27" s="9" t="s">
        <v>16</v>
      </c>
      <c r="C27" s="20">
        <f>FV(taxa_mensal,A27*12,aporte)*-1</f>
        <v>864433.93100094295</v>
      </c>
      <c r="D27" s="18">
        <f>C27*rendimento_carteira</f>
        <v>7693.4619859083923</v>
      </c>
    </row>
    <row r="28" spans="1:4" ht="15.75" thickBot="1"/>
    <row r="29" spans="1:4" ht="20.25">
      <c r="B29" s="53" t="s">
        <v>17</v>
      </c>
      <c r="C29" s="54"/>
      <c r="D29" s="47" t="s">
        <v>18</v>
      </c>
    </row>
    <row r="30" spans="1:4" ht="21" thickBot="1">
      <c r="B30" s="51" t="s">
        <v>19</v>
      </c>
      <c r="C30" s="52"/>
      <c r="D30" s="36">
        <f>aporte</f>
        <v>200</v>
      </c>
    </row>
    <row r="31" spans="1:4" ht="16.5">
      <c r="B31" s="37"/>
      <c r="C31" s="37"/>
      <c r="D31" s="37"/>
    </row>
    <row r="32" spans="1:4" ht="17.25" thickBot="1">
      <c r="B32" s="37"/>
      <c r="C32" s="37"/>
      <c r="D32" s="37"/>
    </row>
    <row r="33" spans="2:4" ht="17.25" thickBot="1">
      <c r="B33" s="48" t="s">
        <v>20</v>
      </c>
      <c r="C33" s="49" t="s">
        <v>21</v>
      </c>
      <c r="D33" s="50" t="s">
        <v>22</v>
      </c>
    </row>
    <row r="34" spans="2:4" ht="16.5">
      <c r="B34" s="38" t="s">
        <v>23</v>
      </c>
      <c r="C34" s="39">
        <f>VLOOKUP($D$29&amp;"-"&amp;B34,tbl_apoio!A3:D20,4,FALSE)</f>
        <v>0.5</v>
      </c>
      <c r="D34" s="40">
        <f t="shared" ref="D34:D39" si="0">C34*aporte</f>
        <v>100</v>
      </c>
    </row>
    <row r="35" spans="2:4" ht="16.5">
      <c r="B35" s="41" t="s">
        <v>24</v>
      </c>
      <c r="C35" s="42">
        <f>VLOOKUP($D$29&amp;"-"&amp;B35,tbl_apoio!A4:D21,4,FALSE)</f>
        <v>0.1</v>
      </c>
      <c r="D35" s="43">
        <f t="shared" si="0"/>
        <v>20</v>
      </c>
    </row>
    <row r="36" spans="2:4" ht="16.5">
      <c r="B36" s="41" t="s">
        <v>25</v>
      </c>
      <c r="C36" s="42">
        <f>VLOOKUP($D$29&amp;"-"&amp;B36,tbl_apoio!A5:D22,4,FALSE)</f>
        <v>0.1</v>
      </c>
      <c r="D36" s="43">
        <f t="shared" si="0"/>
        <v>20</v>
      </c>
    </row>
    <row r="37" spans="2:4" ht="16.5">
      <c r="B37" s="41" t="s">
        <v>26</v>
      </c>
      <c r="C37" s="42">
        <f>VLOOKUP($D$29&amp;"-"&amp;B37,tbl_apoio!A6:D23,4,FALSE)</f>
        <v>0.05</v>
      </c>
      <c r="D37" s="43">
        <f t="shared" si="0"/>
        <v>10</v>
      </c>
    </row>
    <row r="38" spans="2:4" ht="16.5">
      <c r="B38" s="41" t="s">
        <v>27</v>
      </c>
      <c r="C38" s="42">
        <f>VLOOKUP($D$29&amp;"-"&amp;B38,tbl_apoio!A7:D24,4,FALSE)</f>
        <v>0.2</v>
      </c>
      <c r="D38" s="43">
        <f t="shared" si="0"/>
        <v>40</v>
      </c>
    </row>
    <row r="39" spans="2:4" ht="17.25" thickBot="1">
      <c r="B39" s="44" t="s">
        <v>28</v>
      </c>
      <c r="C39" s="45">
        <f>VLOOKUP($D$29&amp;"-"&amp;B39,tbl_apoio!A8:D25,4,FALSE)</f>
        <v>0.05</v>
      </c>
      <c r="D39" s="46">
        <f t="shared" si="0"/>
        <v>10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3">
    <mergeCell ref="B30:C30"/>
    <mergeCell ref="B29:C29"/>
    <mergeCell ref="B15:D15"/>
    <mergeCell ref="B10:D10"/>
    <mergeCell ref="B22:C22"/>
    <mergeCell ref="C11:D11"/>
    <mergeCell ref="C12:D12"/>
    <mergeCell ref="C13:D13"/>
    <mergeCell ref="B16:C16"/>
    <mergeCell ref="B17:C17"/>
    <mergeCell ref="B19:C19"/>
    <mergeCell ref="B18:C18"/>
    <mergeCell ref="B20:C20"/>
  </mergeCells>
  <dataValidations count="1">
    <dataValidation type="list" allowBlank="1" showInputMessage="1" showErrorMessage="1" sqref="D29" xr:uid="{A96009FB-7BA3-4F4B-8407-C18AA148257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2DA2-49DC-4EF2-A318-F502B197432A}">
  <dimension ref="A2:D20"/>
  <sheetViews>
    <sheetView workbookViewId="0">
      <selection activeCell="B24" sqref="B24"/>
    </sheetView>
  </sheetViews>
  <sheetFormatPr defaultRowHeight="15"/>
  <cols>
    <col min="1" max="1" width="34.140625" bestFit="1" customWidth="1"/>
    <col min="2" max="2" width="14.42578125" bestFit="1" customWidth="1"/>
    <col min="3" max="3" width="19.5703125" bestFit="1" customWidth="1"/>
  </cols>
  <sheetData>
    <row r="2" spans="1:4" ht="15.75" thickBot="1">
      <c r="A2" s="25" t="s">
        <v>29</v>
      </c>
      <c r="B2" s="25" t="s">
        <v>17</v>
      </c>
      <c r="C2" s="25" t="s">
        <v>30</v>
      </c>
      <c r="D2" s="25" t="s">
        <v>31</v>
      </c>
    </row>
    <row r="3" spans="1:4">
      <c r="A3" s="26" t="str">
        <f>B3&amp;"-"&amp;C3</f>
        <v>CONSERVADOR-PAPEL</v>
      </c>
      <c r="B3" s="27" t="s">
        <v>32</v>
      </c>
      <c r="C3" s="27" t="s">
        <v>23</v>
      </c>
      <c r="D3" s="30">
        <v>0.3</v>
      </c>
    </row>
    <row r="4" spans="1:4">
      <c r="A4" s="21" t="str">
        <f t="shared" ref="A4:A8" si="0">B4&amp;"-"&amp;C4</f>
        <v>CONSERVADOR-TIJOLO</v>
      </c>
      <c r="B4" s="22" t="s">
        <v>32</v>
      </c>
      <c r="C4" s="22" t="s">
        <v>24</v>
      </c>
      <c r="D4" s="31">
        <v>0.5</v>
      </c>
    </row>
    <row r="5" spans="1:4">
      <c r="A5" s="21" t="str">
        <f t="shared" si="0"/>
        <v>CONSERVADOR-HÍBRIDOS</v>
      </c>
      <c r="B5" s="22" t="s">
        <v>32</v>
      </c>
      <c r="C5" s="22" t="s">
        <v>25</v>
      </c>
      <c r="D5" s="31">
        <v>0.1</v>
      </c>
    </row>
    <row r="6" spans="1:4">
      <c r="A6" s="21" t="str">
        <f t="shared" si="0"/>
        <v>CONSERVADOR-FOFs</v>
      </c>
      <c r="B6" s="22" t="s">
        <v>32</v>
      </c>
      <c r="C6" s="22" t="s">
        <v>26</v>
      </c>
      <c r="D6" s="31">
        <v>0.1</v>
      </c>
    </row>
    <row r="7" spans="1:4">
      <c r="A7" s="21" t="str">
        <f t="shared" si="0"/>
        <v>CONSERVADOR-DESENVOLVIMENTOS</v>
      </c>
      <c r="B7" s="22" t="s">
        <v>32</v>
      </c>
      <c r="C7" s="22" t="s">
        <v>27</v>
      </c>
      <c r="D7" s="31">
        <v>0</v>
      </c>
    </row>
    <row r="8" spans="1:4" ht="15.75" thickBot="1">
      <c r="A8" s="23" t="str">
        <f t="shared" si="0"/>
        <v>CONSERVADOR-HOTELARIAS</v>
      </c>
      <c r="B8" s="24" t="s">
        <v>32</v>
      </c>
      <c r="C8" s="24" t="s">
        <v>28</v>
      </c>
      <c r="D8" s="32">
        <v>0</v>
      </c>
    </row>
    <row r="9" spans="1:4">
      <c r="A9" s="28" t="str">
        <f>B9&amp;"-"&amp;C9</f>
        <v>MODERADO-PAPEL</v>
      </c>
      <c r="B9" s="29" t="s">
        <v>33</v>
      </c>
      <c r="C9" s="29" t="s">
        <v>23</v>
      </c>
      <c r="D9" s="33">
        <v>0.32</v>
      </c>
    </row>
    <row r="10" spans="1:4">
      <c r="A10" s="3" t="str">
        <f t="shared" ref="A10:A20" si="1">B10&amp;"-"&amp;C10</f>
        <v>MODERADO-TIJOLO</v>
      </c>
      <c r="B10" s="2" t="s">
        <v>33</v>
      </c>
      <c r="C10" s="2" t="s">
        <v>24</v>
      </c>
      <c r="D10" s="34">
        <v>0.4</v>
      </c>
    </row>
    <row r="11" spans="1:4">
      <c r="A11" s="3" t="str">
        <f t="shared" si="1"/>
        <v>MODERADO-HÍBRIDOS</v>
      </c>
      <c r="B11" s="2" t="s">
        <v>33</v>
      </c>
      <c r="C11" s="2" t="s">
        <v>25</v>
      </c>
      <c r="D11" s="34">
        <v>0.08</v>
      </c>
    </row>
    <row r="12" spans="1:4">
      <c r="A12" s="3" t="str">
        <f t="shared" si="1"/>
        <v>MODERADO-FOFs</v>
      </c>
      <c r="B12" s="2" t="s">
        <v>33</v>
      </c>
      <c r="C12" s="2" t="s">
        <v>26</v>
      </c>
      <c r="D12" s="34">
        <v>0.1</v>
      </c>
    </row>
    <row r="13" spans="1:4">
      <c r="A13" s="3" t="str">
        <f t="shared" si="1"/>
        <v>MODERADO-DESENVOLVIMENTOS</v>
      </c>
      <c r="B13" s="2" t="s">
        <v>33</v>
      </c>
      <c r="C13" s="2" t="s">
        <v>27</v>
      </c>
      <c r="D13" s="34">
        <v>0.05</v>
      </c>
    </row>
    <row r="14" spans="1:4" ht="15.75" thickBot="1">
      <c r="A14" s="4" t="str">
        <f t="shared" si="1"/>
        <v>MODERADO-HOTELARIAS</v>
      </c>
      <c r="B14" s="5" t="s">
        <v>33</v>
      </c>
      <c r="C14" s="5" t="s">
        <v>28</v>
      </c>
      <c r="D14" s="35">
        <v>0.05</v>
      </c>
    </row>
    <row r="15" spans="1:4">
      <c r="A15" s="28" t="str">
        <f t="shared" si="1"/>
        <v>AGRESSIVO-PAPEL</v>
      </c>
      <c r="B15" s="29" t="s">
        <v>18</v>
      </c>
      <c r="C15" s="29" t="s">
        <v>23</v>
      </c>
      <c r="D15" s="33">
        <v>0.5</v>
      </c>
    </row>
    <row r="16" spans="1:4">
      <c r="A16" s="3" t="str">
        <f t="shared" si="1"/>
        <v>AGRESSIVO-TIJOLO</v>
      </c>
      <c r="B16" s="2" t="s">
        <v>18</v>
      </c>
      <c r="C16" s="2" t="s">
        <v>24</v>
      </c>
      <c r="D16" s="34">
        <v>0.1</v>
      </c>
    </row>
    <row r="17" spans="1:4">
      <c r="A17" s="3" t="str">
        <f t="shared" si="1"/>
        <v>AGRESSIVO-HÍBRIDOS</v>
      </c>
      <c r="B17" s="2" t="s">
        <v>18</v>
      </c>
      <c r="C17" s="2" t="s">
        <v>25</v>
      </c>
      <c r="D17" s="34">
        <v>0.1</v>
      </c>
    </row>
    <row r="18" spans="1:4">
      <c r="A18" s="3" t="str">
        <f t="shared" si="1"/>
        <v>AGRESSIVO-FOFs</v>
      </c>
      <c r="B18" s="2" t="s">
        <v>18</v>
      </c>
      <c r="C18" s="2" t="s">
        <v>26</v>
      </c>
      <c r="D18" s="34">
        <v>0.05</v>
      </c>
    </row>
    <row r="19" spans="1:4">
      <c r="A19" s="3" t="str">
        <f t="shared" si="1"/>
        <v>AGRESSIVO-DESENVOLVIMENTOS</v>
      </c>
      <c r="B19" s="2" t="s">
        <v>18</v>
      </c>
      <c r="C19" s="2" t="s">
        <v>27</v>
      </c>
      <c r="D19" s="34">
        <v>0.2</v>
      </c>
    </row>
    <row r="20" spans="1:4" ht="15.75" thickBot="1">
      <c r="A20" s="4" t="str">
        <f t="shared" si="1"/>
        <v>AGRESSIVO-HOTELARIAS</v>
      </c>
      <c r="B20" s="5" t="s">
        <v>18</v>
      </c>
      <c r="C20" s="5" t="s">
        <v>28</v>
      </c>
      <c r="D20" s="35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Flavio Silva</dc:creator>
  <cp:keywords/>
  <dc:description/>
  <cp:lastModifiedBy>Flavio Silva</cp:lastModifiedBy>
  <cp:revision/>
  <dcterms:created xsi:type="dcterms:W3CDTF">2025-05-23T18:29:56Z</dcterms:created>
  <dcterms:modified xsi:type="dcterms:W3CDTF">2025-05-26T19:24:01Z</dcterms:modified>
  <cp:category/>
  <cp:contentStatus/>
</cp:coreProperties>
</file>