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C:\Users\fsingletonthorn\Documents\PhD\Effect size adjustment testing paper\Data\EmbargoFolder\"/>
    </mc:Choice>
  </mc:AlternateContent>
  <xr:revisionPtr revIDLastSave="0" documentId="13_ncr:1_{AD55F4AB-F669-4168-BD4D-2B64607CBDE7}" xr6:coauthVersionLast="37" xr6:coauthVersionMax="37" xr10:uidLastSave="{00000000-0000-0000-0000-000000000000}"/>
  <bookViews>
    <workbookView xWindow="0" yWindow="0" windowWidth="19200" windowHeight="6010" xr2:uid="{00000000-000D-0000-FFFF-FFFF00000000}"/>
  </bookViews>
  <sheets>
    <sheet name="Results" sheetId="1" r:id="rId1"/>
    <sheet name="Codebook" sheetId="2"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122" i="1" l="1"/>
  <c r="AC121" i="1"/>
  <c r="AC120" i="1"/>
  <c r="AC119" i="1"/>
  <c r="AC118" i="1"/>
  <c r="AC117" i="1"/>
  <c r="AC102" i="1"/>
  <c r="AC101" i="1"/>
  <c r="AC99" i="1"/>
  <c r="AC97" i="1"/>
  <c r="AC96" i="1"/>
  <c r="AC95" i="1"/>
  <c r="AC94" i="1"/>
  <c r="AC93" i="1"/>
  <c r="AC92" i="1"/>
  <c r="AC91" i="1"/>
  <c r="AC88" i="1"/>
  <c r="AC87" i="1"/>
  <c r="AC86" i="1"/>
  <c r="AC85" i="1"/>
  <c r="AC84" i="1"/>
  <c r="AC83" i="1"/>
  <c r="AC82" i="1"/>
  <c r="AC81" i="1"/>
  <c r="AC80" i="1"/>
  <c r="AC79" i="1"/>
  <c r="AC78" i="1"/>
  <c r="AC77" i="1"/>
  <c r="AC76" i="1"/>
  <c r="AC75" i="1"/>
  <c r="AC74" i="1"/>
  <c r="AC73" i="1"/>
  <c r="AC69" i="1"/>
  <c r="AC64" i="1"/>
  <c r="AC61" i="1"/>
  <c r="AC57" i="1"/>
  <c r="AC56" i="1"/>
  <c r="AC55" i="1"/>
  <c r="AC54" i="1"/>
  <c r="AC53" i="1"/>
  <c r="AC52" i="1"/>
  <c r="AC50" i="1"/>
  <c r="AC49" i="1"/>
  <c r="AC48" i="1"/>
  <c r="AC46" i="1"/>
  <c r="AC45" i="1"/>
  <c r="AC44" i="1"/>
  <c r="AC42" i="1"/>
  <c r="AC41" i="1"/>
  <c r="AC40" i="1"/>
  <c r="AC39" i="1"/>
  <c r="AC37" i="1"/>
  <c r="AC36" i="1"/>
  <c r="AC35" i="1"/>
  <c r="AC34" i="1"/>
  <c r="AC33" i="1"/>
  <c r="AC32" i="1"/>
  <c r="AC31" i="1"/>
  <c r="AC30" i="1"/>
  <c r="AC29" i="1"/>
  <c r="AC27" i="1"/>
  <c r="AC25" i="1"/>
  <c r="AC23" i="1"/>
  <c r="AC22" i="1"/>
  <c r="AC21" i="1"/>
  <c r="AC20" i="1"/>
  <c r="AC19" i="1"/>
  <c r="AC15" i="1"/>
  <c r="AC11" i="1"/>
  <c r="AC10" i="1"/>
  <c r="AC9" i="1"/>
  <c r="AC6" i="1"/>
  <c r="AC5" i="1"/>
  <c r="AC4" i="1"/>
  <c r="AC3" i="1"/>
  <c r="AC2" i="1"/>
  <c r="AA122" i="1"/>
  <c r="AA121" i="1"/>
  <c r="AA120" i="1"/>
  <c r="AA119" i="1"/>
  <c r="AA118" i="1"/>
  <c r="AA117" i="1"/>
  <c r="AA102" i="1"/>
  <c r="AA101" i="1"/>
  <c r="AA99" i="1"/>
  <c r="AA97" i="1"/>
  <c r="AA96" i="1"/>
  <c r="AA95" i="1"/>
  <c r="AA94" i="1"/>
  <c r="AA93" i="1"/>
  <c r="AA92" i="1"/>
  <c r="AA91" i="1"/>
  <c r="AA88" i="1"/>
  <c r="AA87" i="1"/>
  <c r="AA86" i="1"/>
  <c r="AA85" i="1"/>
  <c r="AA84" i="1"/>
  <c r="AA83" i="1"/>
  <c r="AA82" i="1"/>
  <c r="AA81" i="1"/>
  <c r="AA80" i="1"/>
  <c r="AA79" i="1"/>
  <c r="AA78" i="1"/>
  <c r="AA77" i="1"/>
  <c r="AA76" i="1"/>
  <c r="AA75" i="1"/>
  <c r="AA74" i="1"/>
  <c r="AA73" i="1"/>
  <c r="AA69" i="1"/>
  <c r="AA64" i="1"/>
  <c r="AA61" i="1"/>
  <c r="AA57" i="1"/>
  <c r="AA56" i="1"/>
  <c r="AA55" i="1"/>
  <c r="AA54" i="1"/>
  <c r="AA53" i="1"/>
  <c r="AA52" i="1"/>
  <c r="AA50" i="1"/>
  <c r="AA49" i="1"/>
  <c r="AA48" i="1"/>
  <c r="AA46" i="1"/>
  <c r="AA45" i="1"/>
  <c r="AA44" i="1"/>
  <c r="AA42" i="1"/>
  <c r="AA41" i="1"/>
  <c r="AA40" i="1"/>
  <c r="AA39" i="1"/>
  <c r="AA37" i="1"/>
  <c r="AA36" i="1"/>
  <c r="AA35" i="1"/>
  <c r="AA34" i="1"/>
  <c r="AA33" i="1"/>
  <c r="AA32" i="1"/>
  <c r="AA31" i="1"/>
  <c r="AA30" i="1"/>
  <c r="AA29" i="1"/>
  <c r="AA27" i="1"/>
  <c r="AA25" i="1"/>
  <c r="AA23" i="1"/>
  <c r="AA22" i="1"/>
  <c r="AA21" i="1"/>
  <c r="AA20" i="1"/>
  <c r="AA19" i="1"/>
  <c r="AA15" i="1"/>
  <c r="AA11" i="1"/>
  <c r="AA10" i="1"/>
  <c r="AA9" i="1"/>
  <c r="AA6" i="1"/>
  <c r="AA5" i="1"/>
  <c r="AA4" i="1"/>
  <c r="AA3" i="1"/>
  <c r="AA2" i="1"/>
  <c r="AT18" i="1" l="1"/>
  <c r="AT17" i="1"/>
  <c r="AT16" i="1"/>
  <c r="AT15" i="1"/>
  <c r="AT14" i="1"/>
  <c r="AT13" i="1"/>
  <c r="AT12" i="1"/>
  <c r="AT11" i="1"/>
  <c r="AV18" i="1"/>
  <c r="L18" i="1" s="1"/>
  <c r="AW18" i="1"/>
  <c r="N18" i="1" s="1"/>
  <c r="AV17" i="1"/>
  <c r="L17" i="1" s="1"/>
  <c r="AW17" i="1"/>
  <c r="N17" i="1" s="1"/>
  <c r="AV16" i="1"/>
  <c r="L16" i="1" s="1"/>
  <c r="AW16" i="1"/>
  <c r="N16" i="1" s="1"/>
  <c r="AV15" i="1"/>
  <c r="L15" i="1" s="1"/>
  <c r="AW15" i="1"/>
  <c r="N15" i="1" s="1"/>
  <c r="BC15" i="1"/>
  <c r="BC11" i="1"/>
  <c r="AV14" i="1"/>
  <c r="L14" i="1" s="1"/>
  <c r="AW14" i="1"/>
  <c r="N14" i="1" s="1"/>
  <c r="AV13" i="1"/>
  <c r="L13" i="1" s="1"/>
  <c r="AW13" i="1"/>
  <c r="N13" i="1" s="1"/>
  <c r="AV12" i="1"/>
  <c r="L12" i="1" s="1"/>
  <c r="AW12" i="1"/>
  <c r="N12" i="1" s="1"/>
  <c r="AV11" i="1"/>
  <c r="L11" i="1" s="1"/>
  <c r="AW11" i="1"/>
  <c r="N11" i="1" s="1"/>
  <c r="M15" i="1" l="1"/>
  <c r="AS11" i="1"/>
  <c r="AS15" i="1"/>
  <c r="K11" i="1"/>
  <c r="K15" i="1"/>
  <c r="M11" i="1"/>
  <c r="BQ41" i="1"/>
  <c r="BH3" i="1"/>
  <c r="AX3" i="1" s="1"/>
  <c r="P3" i="1" s="1"/>
  <c r="O3" i="1" s="1"/>
  <c r="BH4" i="1"/>
  <c r="AX4" i="1" s="1"/>
  <c r="P4" i="1" s="1"/>
  <c r="O4" i="1" s="1"/>
  <c r="BH5" i="1"/>
  <c r="AX5" i="1" s="1"/>
  <c r="P5" i="1" s="1"/>
  <c r="O5" i="1" s="1"/>
  <c r="BH6" i="1"/>
  <c r="AX6" i="1" s="1"/>
  <c r="P6" i="1" s="1"/>
  <c r="O6" i="1" s="1"/>
  <c r="BH9" i="1"/>
  <c r="AX9" i="1" s="1"/>
  <c r="P9" i="1" s="1"/>
  <c r="O9" i="1" s="1"/>
  <c r="BH10" i="1"/>
  <c r="AX10" i="1" s="1"/>
  <c r="P10" i="1" s="1"/>
  <c r="O10" i="1" s="1"/>
  <c r="BH11" i="1"/>
  <c r="AX11" i="1" s="1"/>
  <c r="P11" i="1" s="1"/>
  <c r="BH12" i="1"/>
  <c r="AX12" i="1" s="1"/>
  <c r="P12" i="1" s="1"/>
  <c r="BH13" i="1"/>
  <c r="AX13" i="1" s="1"/>
  <c r="P13" i="1" s="1"/>
  <c r="BH14" i="1"/>
  <c r="AX14" i="1" s="1"/>
  <c r="P14" i="1" s="1"/>
  <c r="BH15" i="1"/>
  <c r="AX15" i="1" s="1"/>
  <c r="P15" i="1" s="1"/>
  <c r="BH16" i="1"/>
  <c r="AX16" i="1" s="1"/>
  <c r="P16" i="1" s="1"/>
  <c r="BH17" i="1"/>
  <c r="AX17" i="1" s="1"/>
  <c r="P17" i="1" s="1"/>
  <c r="BH18" i="1"/>
  <c r="AX18" i="1" s="1"/>
  <c r="P18" i="1" s="1"/>
  <c r="BH19" i="1"/>
  <c r="AX19" i="1" s="1"/>
  <c r="P19" i="1" s="1"/>
  <c r="O19" i="1" s="1"/>
  <c r="BH20" i="1"/>
  <c r="AX20" i="1" s="1"/>
  <c r="P20" i="1" s="1"/>
  <c r="O20" i="1" s="1"/>
  <c r="BH21" i="1"/>
  <c r="AX21" i="1" s="1"/>
  <c r="P21" i="1" s="1"/>
  <c r="O21" i="1" s="1"/>
  <c r="BH22" i="1"/>
  <c r="AX22" i="1" s="1"/>
  <c r="P22" i="1" s="1"/>
  <c r="O22" i="1" s="1"/>
  <c r="BH23" i="1"/>
  <c r="AX23" i="1" s="1"/>
  <c r="P23" i="1" s="1"/>
  <c r="BH24" i="1"/>
  <c r="AX24" i="1" s="1"/>
  <c r="P24" i="1" s="1"/>
  <c r="BH25" i="1"/>
  <c r="AX25" i="1" s="1"/>
  <c r="P25" i="1" s="1"/>
  <c r="BH26" i="1"/>
  <c r="AX26" i="1" s="1"/>
  <c r="P26" i="1" s="1"/>
  <c r="BH27" i="1"/>
  <c r="AX27" i="1" s="1"/>
  <c r="P27" i="1" s="1"/>
  <c r="BH28" i="1"/>
  <c r="AX28" i="1" s="1"/>
  <c r="P28" i="1" s="1"/>
  <c r="BH29" i="1"/>
  <c r="AX29" i="1" s="1"/>
  <c r="P29" i="1" s="1"/>
  <c r="O29" i="1" s="1"/>
  <c r="BH30" i="1"/>
  <c r="AX30" i="1" s="1"/>
  <c r="P30" i="1" s="1"/>
  <c r="O30" i="1" s="1"/>
  <c r="BH31" i="1"/>
  <c r="AX31" i="1" s="1"/>
  <c r="P31" i="1" s="1"/>
  <c r="O31" i="1" s="1"/>
  <c r="BH32" i="1"/>
  <c r="AX32" i="1" s="1"/>
  <c r="P32" i="1" s="1"/>
  <c r="O32" i="1" s="1"/>
  <c r="BH33" i="1"/>
  <c r="AX33" i="1" s="1"/>
  <c r="P33" i="1" s="1"/>
  <c r="O33" i="1" s="1"/>
  <c r="BH34" i="1"/>
  <c r="AX34" i="1" s="1"/>
  <c r="P34" i="1" s="1"/>
  <c r="O34" i="1" s="1"/>
  <c r="BH35" i="1"/>
  <c r="AX35" i="1" s="1"/>
  <c r="P35" i="1" s="1"/>
  <c r="O35" i="1" s="1"/>
  <c r="BH36" i="1"/>
  <c r="AX36" i="1" s="1"/>
  <c r="P36" i="1" s="1"/>
  <c r="O36" i="1" s="1"/>
  <c r="BH37" i="1"/>
  <c r="AX37" i="1" s="1"/>
  <c r="P37" i="1" s="1"/>
  <c r="BH38" i="1"/>
  <c r="AX38" i="1" s="1"/>
  <c r="P38" i="1" s="1"/>
  <c r="BH39" i="1"/>
  <c r="AX39" i="1" s="1"/>
  <c r="P39" i="1" s="1"/>
  <c r="O39" i="1" s="1"/>
  <c r="BH40" i="1"/>
  <c r="AX40" i="1" s="1"/>
  <c r="P40" i="1" s="1"/>
  <c r="O40" i="1" s="1"/>
  <c r="BH41" i="1"/>
  <c r="AX41" i="1" s="1"/>
  <c r="P41" i="1" s="1"/>
  <c r="O41" i="1" s="1"/>
  <c r="BH42" i="1"/>
  <c r="AX42" i="1" s="1"/>
  <c r="P42" i="1" s="1"/>
  <c r="BH43" i="1"/>
  <c r="AX43" i="1" s="1"/>
  <c r="P43" i="1" s="1"/>
  <c r="BH44" i="1"/>
  <c r="AX44" i="1" s="1"/>
  <c r="P44" i="1" s="1"/>
  <c r="O44" i="1" s="1"/>
  <c r="BH45" i="1"/>
  <c r="AX45" i="1" s="1"/>
  <c r="P45" i="1" s="1"/>
  <c r="O45" i="1" s="1"/>
  <c r="BH46" i="1"/>
  <c r="AX46" i="1" s="1"/>
  <c r="P46" i="1" s="1"/>
  <c r="BH47" i="1"/>
  <c r="AX47" i="1" s="1"/>
  <c r="P47" i="1" s="1"/>
  <c r="BH48" i="1"/>
  <c r="AX48" i="1" s="1"/>
  <c r="P48" i="1" s="1"/>
  <c r="O48" i="1" s="1"/>
  <c r="BH49" i="1"/>
  <c r="AX49" i="1" s="1"/>
  <c r="P49" i="1" s="1"/>
  <c r="O49" i="1" s="1"/>
  <c r="BH50" i="1"/>
  <c r="AX50" i="1" s="1"/>
  <c r="P50" i="1" s="1"/>
  <c r="BH51" i="1"/>
  <c r="AX51" i="1" s="1"/>
  <c r="P51" i="1" s="1"/>
  <c r="BH52" i="1"/>
  <c r="AX52" i="1" s="1"/>
  <c r="P52" i="1" s="1"/>
  <c r="O52" i="1" s="1"/>
  <c r="BH53" i="1"/>
  <c r="AX53" i="1" s="1"/>
  <c r="P53" i="1" s="1"/>
  <c r="O53" i="1" s="1"/>
  <c r="BH54" i="1"/>
  <c r="AX54" i="1" s="1"/>
  <c r="P54" i="1" s="1"/>
  <c r="O54" i="1" s="1"/>
  <c r="BH55" i="1"/>
  <c r="AX55" i="1" s="1"/>
  <c r="P55" i="1" s="1"/>
  <c r="O55" i="1" s="1"/>
  <c r="BH56" i="1"/>
  <c r="AX56" i="1" s="1"/>
  <c r="P56" i="1" s="1"/>
  <c r="O56" i="1" s="1"/>
  <c r="BH57" i="1"/>
  <c r="AX57" i="1" s="1"/>
  <c r="P57" i="1" s="1"/>
  <c r="BH58" i="1"/>
  <c r="AX58" i="1" s="1"/>
  <c r="P58" i="1" s="1"/>
  <c r="BH59" i="1"/>
  <c r="AX59" i="1" s="1"/>
  <c r="P59" i="1" s="1"/>
  <c r="BH60" i="1"/>
  <c r="AX60" i="1" s="1"/>
  <c r="P60" i="1" s="1"/>
  <c r="BH61" i="1"/>
  <c r="AX61" i="1" s="1"/>
  <c r="P61" i="1" s="1"/>
  <c r="BH62" i="1"/>
  <c r="AX62" i="1" s="1"/>
  <c r="P62" i="1" s="1"/>
  <c r="BH63" i="1"/>
  <c r="AX63" i="1" s="1"/>
  <c r="P63" i="1" s="1"/>
  <c r="BH64" i="1"/>
  <c r="AX64" i="1" s="1"/>
  <c r="P64" i="1" s="1"/>
  <c r="BH65" i="1"/>
  <c r="AX65" i="1" s="1"/>
  <c r="P65" i="1" s="1"/>
  <c r="BH66" i="1"/>
  <c r="AX66" i="1" s="1"/>
  <c r="P66" i="1" s="1"/>
  <c r="BH67" i="1"/>
  <c r="AX67" i="1" s="1"/>
  <c r="P67" i="1" s="1"/>
  <c r="BH68" i="1"/>
  <c r="AX68" i="1" s="1"/>
  <c r="P68" i="1" s="1"/>
  <c r="BH69" i="1"/>
  <c r="AX69" i="1" s="1"/>
  <c r="P69" i="1" s="1"/>
  <c r="BH70" i="1"/>
  <c r="AX70" i="1" s="1"/>
  <c r="P70" i="1" s="1"/>
  <c r="BH71" i="1"/>
  <c r="AX71" i="1" s="1"/>
  <c r="P71" i="1" s="1"/>
  <c r="BH72" i="1"/>
  <c r="AX72" i="1" s="1"/>
  <c r="P72" i="1" s="1"/>
  <c r="BH73" i="1"/>
  <c r="AX73" i="1" s="1"/>
  <c r="P73" i="1" s="1"/>
  <c r="O73" i="1" s="1"/>
  <c r="BH74" i="1"/>
  <c r="AX74" i="1" s="1"/>
  <c r="P74" i="1" s="1"/>
  <c r="O74" i="1" s="1"/>
  <c r="BH75" i="1"/>
  <c r="AX75" i="1" s="1"/>
  <c r="P75" i="1" s="1"/>
  <c r="O75" i="1" s="1"/>
  <c r="BH76" i="1"/>
  <c r="AX76" i="1" s="1"/>
  <c r="P76" i="1" s="1"/>
  <c r="O76" i="1" s="1"/>
  <c r="BH77" i="1"/>
  <c r="AX77" i="1" s="1"/>
  <c r="P77" i="1" s="1"/>
  <c r="O77" i="1" s="1"/>
  <c r="BH78" i="1"/>
  <c r="AX78" i="1" s="1"/>
  <c r="P78" i="1" s="1"/>
  <c r="O78" i="1" s="1"/>
  <c r="BH79" i="1"/>
  <c r="AX79" i="1" s="1"/>
  <c r="P79" i="1" s="1"/>
  <c r="O79" i="1" s="1"/>
  <c r="BH80" i="1"/>
  <c r="AX80" i="1" s="1"/>
  <c r="P80" i="1" s="1"/>
  <c r="O80" i="1" s="1"/>
  <c r="BH81" i="1"/>
  <c r="AX81" i="1" s="1"/>
  <c r="P81" i="1" s="1"/>
  <c r="O81" i="1" s="1"/>
  <c r="BH82" i="1"/>
  <c r="AX82" i="1" s="1"/>
  <c r="P82" i="1" s="1"/>
  <c r="O82" i="1" s="1"/>
  <c r="BH83" i="1"/>
  <c r="AX83" i="1" s="1"/>
  <c r="P83" i="1" s="1"/>
  <c r="O83" i="1" s="1"/>
  <c r="BH84" i="1"/>
  <c r="AX84" i="1" s="1"/>
  <c r="P84" i="1" s="1"/>
  <c r="O84" i="1" s="1"/>
  <c r="BH85" i="1"/>
  <c r="AX85" i="1" s="1"/>
  <c r="P85" i="1" s="1"/>
  <c r="O85" i="1" s="1"/>
  <c r="BH86" i="1"/>
  <c r="AX86" i="1" s="1"/>
  <c r="P86" i="1" s="1"/>
  <c r="O86" i="1" s="1"/>
  <c r="BH87" i="1"/>
  <c r="AX87" i="1" s="1"/>
  <c r="P87" i="1" s="1"/>
  <c r="O87" i="1" s="1"/>
  <c r="BH88" i="1"/>
  <c r="AX88" i="1" s="1"/>
  <c r="P88" i="1" s="1"/>
  <c r="BH89" i="1"/>
  <c r="AX89" i="1" s="1"/>
  <c r="P89" i="1" s="1"/>
  <c r="BH90" i="1"/>
  <c r="AX90" i="1" s="1"/>
  <c r="P90" i="1" s="1"/>
  <c r="BH91" i="1"/>
  <c r="AX91" i="1" s="1"/>
  <c r="P91" i="1" s="1"/>
  <c r="O91" i="1" s="1"/>
  <c r="BH92" i="1"/>
  <c r="AX92" i="1" s="1"/>
  <c r="P92" i="1" s="1"/>
  <c r="O92" i="1" s="1"/>
  <c r="BH93" i="1"/>
  <c r="AX93" i="1" s="1"/>
  <c r="P93" i="1" s="1"/>
  <c r="O93" i="1" s="1"/>
  <c r="BH94" i="1"/>
  <c r="AX94" i="1" s="1"/>
  <c r="P94" i="1" s="1"/>
  <c r="O94" i="1" s="1"/>
  <c r="BH95" i="1"/>
  <c r="AX95" i="1" s="1"/>
  <c r="P95" i="1" s="1"/>
  <c r="O95" i="1" s="1"/>
  <c r="BH96" i="1"/>
  <c r="AX96" i="1" s="1"/>
  <c r="P96" i="1" s="1"/>
  <c r="O96" i="1" s="1"/>
  <c r="BH97" i="1"/>
  <c r="AX97" i="1" s="1"/>
  <c r="P97" i="1" s="1"/>
  <c r="BH98" i="1"/>
  <c r="AX98" i="1" s="1"/>
  <c r="P98" i="1" s="1"/>
  <c r="BH99" i="1"/>
  <c r="AX99" i="1" s="1"/>
  <c r="P99" i="1" s="1"/>
  <c r="BH100" i="1"/>
  <c r="AX100" i="1" s="1"/>
  <c r="P100" i="1" s="1"/>
  <c r="BH101" i="1"/>
  <c r="AX101" i="1" s="1"/>
  <c r="P101" i="1" s="1"/>
  <c r="O101" i="1" s="1"/>
  <c r="BH102" i="1"/>
  <c r="AX102" i="1" s="1"/>
  <c r="P102" i="1" s="1"/>
  <c r="BH103" i="1"/>
  <c r="AX103" i="1" s="1"/>
  <c r="P103" i="1" s="1"/>
  <c r="BH104" i="1"/>
  <c r="AX104" i="1" s="1"/>
  <c r="BH105" i="1"/>
  <c r="AX105" i="1" s="1"/>
  <c r="BH106" i="1"/>
  <c r="AX106" i="1" s="1"/>
  <c r="BH107" i="1"/>
  <c r="AX107" i="1" s="1"/>
  <c r="BH108" i="1"/>
  <c r="AX108" i="1" s="1"/>
  <c r="BH109" i="1"/>
  <c r="AX109" i="1" s="1"/>
  <c r="BH110" i="1"/>
  <c r="AX110" i="1" s="1"/>
  <c r="BH111" i="1"/>
  <c r="AX111" i="1" s="1"/>
  <c r="BH112" i="1"/>
  <c r="AX112" i="1" s="1"/>
  <c r="P112" i="1" s="1"/>
  <c r="BH113" i="1"/>
  <c r="AX113" i="1" s="1"/>
  <c r="BH114" i="1"/>
  <c r="AX114" i="1" s="1"/>
  <c r="BH115" i="1"/>
  <c r="AX115" i="1" s="1"/>
  <c r="P115" i="1" s="1"/>
  <c r="BH116" i="1"/>
  <c r="AX116" i="1" s="1"/>
  <c r="P116" i="1" s="1"/>
  <c r="BH117" i="1"/>
  <c r="AX117" i="1" s="1"/>
  <c r="P117" i="1" s="1"/>
  <c r="O117" i="1" s="1"/>
  <c r="BH118" i="1"/>
  <c r="BG118" i="1" s="1"/>
  <c r="BH119" i="1"/>
  <c r="AX119" i="1" s="1"/>
  <c r="P119" i="1" s="1"/>
  <c r="O119" i="1" s="1"/>
  <c r="BH120" i="1"/>
  <c r="AX120" i="1" s="1"/>
  <c r="P120" i="1" s="1"/>
  <c r="O120" i="1" s="1"/>
  <c r="BH121" i="1"/>
  <c r="AX121" i="1" s="1"/>
  <c r="P121" i="1" s="1"/>
  <c r="O121" i="1" s="1"/>
  <c r="BH122" i="1"/>
  <c r="AX122" i="1" s="1"/>
  <c r="P122" i="1" s="1"/>
  <c r="O122" i="1" s="1"/>
  <c r="BH2" i="1"/>
  <c r="AX2" i="1" s="1"/>
  <c r="P2" i="1" s="1"/>
  <c r="O2" i="1" s="1"/>
  <c r="O15" i="1" l="1"/>
  <c r="O11" i="1"/>
  <c r="BG79" i="1"/>
  <c r="BG4" i="1"/>
  <c r="BG122" i="1"/>
  <c r="AX118" i="1"/>
  <c r="P118" i="1" s="1"/>
  <c r="O118" i="1" s="1"/>
  <c r="BG31" i="1"/>
  <c r="BG94" i="1"/>
  <c r="BG55" i="1"/>
  <c r="BG10" i="1"/>
  <c r="BG87" i="1"/>
  <c r="BG29" i="1"/>
  <c r="BG41" i="1"/>
  <c r="BG101" i="1"/>
  <c r="BG45" i="1"/>
  <c r="BG73" i="1"/>
  <c r="BG81" i="1"/>
  <c r="BG93" i="1"/>
  <c r="BG117" i="1"/>
  <c r="BG21" i="1"/>
  <c r="BG33" i="1"/>
  <c r="BG50" i="1"/>
  <c r="BG75" i="1"/>
  <c r="BG83" i="1"/>
  <c r="BG25" i="1"/>
  <c r="BG35" i="1"/>
  <c r="BG53" i="1"/>
  <c r="BG77" i="1"/>
  <c r="BG85" i="1"/>
  <c r="BG97" i="1"/>
  <c r="BG121" i="1"/>
  <c r="BG20" i="1"/>
  <c r="BG40" i="1"/>
  <c r="BG64" i="1"/>
  <c r="BG5" i="1"/>
  <c r="BG11" i="1"/>
  <c r="BG27" i="1"/>
  <c r="BG32" i="1"/>
  <c r="BG36" i="1"/>
  <c r="BG46" i="1"/>
  <c r="BG52" i="1"/>
  <c r="BG56" i="1"/>
  <c r="BG69" i="1"/>
  <c r="BG76" i="1"/>
  <c r="BG80" i="1"/>
  <c r="BG84" i="1"/>
  <c r="BG88" i="1"/>
  <c r="BG99" i="1"/>
  <c r="BG2" i="1"/>
  <c r="BG6" i="1"/>
  <c r="BG15" i="1"/>
  <c r="BG22" i="1"/>
  <c r="BG37" i="1"/>
  <c r="BG42" i="1"/>
  <c r="BG48" i="1"/>
  <c r="BG57" i="1"/>
  <c r="BG91" i="1"/>
  <c r="BG95" i="1"/>
  <c r="BG119" i="1"/>
  <c r="BG3" i="1"/>
  <c r="BG9" i="1"/>
  <c r="BG19" i="1"/>
  <c r="BG23" i="1"/>
  <c r="BG30" i="1"/>
  <c r="BG34" i="1"/>
  <c r="BG39" i="1"/>
  <c r="BG44" i="1"/>
  <c r="BG49" i="1"/>
  <c r="BG54" i="1"/>
  <c r="BG61" i="1"/>
  <c r="BG74" i="1"/>
  <c r="BG78" i="1"/>
  <c r="BG82" i="1"/>
  <c r="BG86" i="1"/>
  <c r="BG92" i="1"/>
  <c r="BG96" i="1"/>
  <c r="BG102" i="1"/>
  <c r="BG120" i="1"/>
  <c r="O27" i="1"/>
  <c r="O97" i="1"/>
  <c r="O37" i="1"/>
  <c r="P108" i="1"/>
  <c r="P104" i="1"/>
  <c r="P110" i="1"/>
  <c r="P113" i="1"/>
  <c r="O88" i="1"/>
  <c r="O61" i="1"/>
  <c r="O50" i="1"/>
  <c r="O46" i="1"/>
  <c r="O42" i="1"/>
  <c r="O99" i="1"/>
  <c r="O57" i="1"/>
  <c r="O25" i="1"/>
  <c r="O69" i="1"/>
  <c r="O64" i="1"/>
  <c r="O23" i="1"/>
  <c r="AW20" i="1"/>
  <c r="N20" i="1" s="1"/>
  <c r="M20" i="1" s="1"/>
  <c r="AW21" i="1"/>
  <c r="N21" i="1" s="1"/>
  <c r="M21" i="1" s="1"/>
  <c r="AW22" i="1"/>
  <c r="N22" i="1" s="1"/>
  <c r="M22" i="1" s="1"/>
  <c r="AW23" i="1"/>
  <c r="N23" i="1" s="1"/>
  <c r="AW24" i="1"/>
  <c r="N24" i="1" s="1"/>
  <c r="AW25" i="1"/>
  <c r="N25" i="1" s="1"/>
  <c r="AW26" i="1"/>
  <c r="N26" i="1" s="1"/>
  <c r="AW27" i="1"/>
  <c r="N27" i="1" s="1"/>
  <c r="AW28" i="1"/>
  <c r="N28" i="1" s="1"/>
  <c r="AW29" i="1"/>
  <c r="N29" i="1" s="1"/>
  <c r="M29" i="1" s="1"/>
  <c r="AW30" i="1"/>
  <c r="N30" i="1" s="1"/>
  <c r="M30" i="1" s="1"/>
  <c r="AW31" i="1"/>
  <c r="N31" i="1" s="1"/>
  <c r="M31" i="1" s="1"/>
  <c r="AW32" i="1"/>
  <c r="N32" i="1" s="1"/>
  <c r="M32" i="1" s="1"/>
  <c r="AW33" i="1"/>
  <c r="N33" i="1" s="1"/>
  <c r="M33" i="1" s="1"/>
  <c r="AW34" i="1"/>
  <c r="N34" i="1" s="1"/>
  <c r="M34" i="1" s="1"/>
  <c r="AW35" i="1"/>
  <c r="N35" i="1" s="1"/>
  <c r="M35" i="1" s="1"/>
  <c r="AW36" i="1"/>
  <c r="N36" i="1" s="1"/>
  <c r="M36" i="1" s="1"/>
  <c r="AW37" i="1"/>
  <c r="N37" i="1" s="1"/>
  <c r="AW38" i="1"/>
  <c r="N38" i="1" s="1"/>
  <c r="AW39" i="1"/>
  <c r="N39" i="1" s="1"/>
  <c r="M39" i="1" s="1"/>
  <c r="AW40" i="1"/>
  <c r="N40" i="1" s="1"/>
  <c r="M40" i="1" s="1"/>
  <c r="AW42" i="1"/>
  <c r="N42" i="1" s="1"/>
  <c r="AW43" i="1"/>
  <c r="N43" i="1" s="1"/>
  <c r="AW44" i="1"/>
  <c r="N44" i="1" s="1"/>
  <c r="M44" i="1" s="1"/>
  <c r="AW45" i="1"/>
  <c r="N45" i="1" s="1"/>
  <c r="M45" i="1" s="1"/>
  <c r="AW46" i="1"/>
  <c r="N46" i="1" s="1"/>
  <c r="AW47" i="1"/>
  <c r="N47" i="1" s="1"/>
  <c r="AW48" i="1"/>
  <c r="N48" i="1" s="1"/>
  <c r="M48" i="1" s="1"/>
  <c r="AW49" i="1"/>
  <c r="N49" i="1" s="1"/>
  <c r="M49" i="1" s="1"/>
  <c r="AW50" i="1"/>
  <c r="N50" i="1" s="1"/>
  <c r="AW51" i="1"/>
  <c r="N51" i="1" s="1"/>
  <c r="AW52" i="1"/>
  <c r="N52" i="1" s="1"/>
  <c r="M52" i="1" s="1"/>
  <c r="AW53" i="1"/>
  <c r="N53" i="1" s="1"/>
  <c r="M53" i="1" s="1"/>
  <c r="AW54" i="1"/>
  <c r="N54" i="1" s="1"/>
  <c r="M54" i="1" s="1"/>
  <c r="AW55" i="1"/>
  <c r="N55" i="1" s="1"/>
  <c r="M55" i="1" s="1"/>
  <c r="AW56" i="1"/>
  <c r="N56" i="1" s="1"/>
  <c r="M56" i="1" s="1"/>
  <c r="AW57" i="1"/>
  <c r="N57" i="1" s="1"/>
  <c r="AW58" i="1"/>
  <c r="N58" i="1" s="1"/>
  <c r="AW59" i="1"/>
  <c r="N59" i="1" s="1"/>
  <c r="AW60" i="1"/>
  <c r="N60" i="1" s="1"/>
  <c r="AW61" i="1"/>
  <c r="N61" i="1" s="1"/>
  <c r="AW62" i="1"/>
  <c r="N62" i="1" s="1"/>
  <c r="AW63" i="1"/>
  <c r="N63" i="1" s="1"/>
  <c r="AW64" i="1"/>
  <c r="N64" i="1" s="1"/>
  <c r="AW65" i="1"/>
  <c r="N65" i="1" s="1"/>
  <c r="AW66" i="1"/>
  <c r="N66" i="1" s="1"/>
  <c r="AW67" i="1"/>
  <c r="N67" i="1" s="1"/>
  <c r="AW68" i="1"/>
  <c r="N68" i="1" s="1"/>
  <c r="AW69" i="1"/>
  <c r="N69" i="1" s="1"/>
  <c r="AW70" i="1"/>
  <c r="N70" i="1" s="1"/>
  <c r="AW71" i="1"/>
  <c r="N71" i="1" s="1"/>
  <c r="AW72" i="1"/>
  <c r="N72" i="1" s="1"/>
  <c r="AW73" i="1"/>
  <c r="N73" i="1" s="1"/>
  <c r="M73" i="1" s="1"/>
  <c r="AW74" i="1"/>
  <c r="N74" i="1" s="1"/>
  <c r="M74" i="1" s="1"/>
  <c r="AW75" i="1"/>
  <c r="N75" i="1" s="1"/>
  <c r="M75" i="1" s="1"/>
  <c r="AW76" i="1"/>
  <c r="N76" i="1" s="1"/>
  <c r="M76" i="1" s="1"/>
  <c r="AW77" i="1"/>
  <c r="N77" i="1" s="1"/>
  <c r="M77" i="1" s="1"/>
  <c r="AW78" i="1"/>
  <c r="N78" i="1" s="1"/>
  <c r="M78" i="1" s="1"/>
  <c r="AW79" i="1"/>
  <c r="N79" i="1" s="1"/>
  <c r="M79" i="1" s="1"/>
  <c r="AW80" i="1"/>
  <c r="N80" i="1" s="1"/>
  <c r="M80" i="1" s="1"/>
  <c r="AW81" i="1"/>
  <c r="N81" i="1" s="1"/>
  <c r="M81" i="1" s="1"/>
  <c r="AW82" i="1"/>
  <c r="N82" i="1" s="1"/>
  <c r="M82" i="1" s="1"/>
  <c r="AW83" i="1"/>
  <c r="N83" i="1" s="1"/>
  <c r="M83" i="1" s="1"/>
  <c r="AW84" i="1"/>
  <c r="N84" i="1" s="1"/>
  <c r="M84" i="1" s="1"/>
  <c r="AW85" i="1"/>
  <c r="N85" i="1" s="1"/>
  <c r="M85" i="1" s="1"/>
  <c r="AW86" i="1"/>
  <c r="N86" i="1" s="1"/>
  <c r="M86" i="1" s="1"/>
  <c r="AW87" i="1"/>
  <c r="N87" i="1" s="1"/>
  <c r="M87" i="1" s="1"/>
  <c r="AW88" i="1"/>
  <c r="N88" i="1" s="1"/>
  <c r="AW89" i="1"/>
  <c r="N89" i="1" s="1"/>
  <c r="AW90" i="1"/>
  <c r="N90" i="1" s="1"/>
  <c r="AW91" i="1"/>
  <c r="N91" i="1" s="1"/>
  <c r="M91" i="1" s="1"/>
  <c r="AW92" i="1"/>
  <c r="N92" i="1" s="1"/>
  <c r="M92" i="1" s="1"/>
  <c r="AW93" i="1"/>
  <c r="N93" i="1" s="1"/>
  <c r="M93" i="1" s="1"/>
  <c r="AW94" i="1"/>
  <c r="N94" i="1" s="1"/>
  <c r="M94" i="1" s="1"/>
  <c r="AW95" i="1"/>
  <c r="N95" i="1" s="1"/>
  <c r="M95" i="1" s="1"/>
  <c r="AW96" i="1"/>
  <c r="N96" i="1" s="1"/>
  <c r="M96" i="1" s="1"/>
  <c r="AW97" i="1"/>
  <c r="N97" i="1" s="1"/>
  <c r="AW98" i="1"/>
  <c r="N98" i="1" s="1"/>
  <c r="AW99" i="1"/>
  <c r="N99" i="1" s="1"/>
  <c r="AW100" i="1"/>
  <c r="N100" i="1" s="1"/>
  <c r="AW101" i="1"/>
  <c r="N101" i="1" s="1"/>
  <c r="M101" i="1" s="1"/>
  <c r="AW102" i="1"/>
  <c r="N102" i="1" s="1"/>
  <c r="AW103" i="1"/>
  <c r="N103" i="1" s="1"/>
  <c r="AW104" i="1"/>
  <c r="AW105" i="1"/>
  <c r="AW106" i="1"/>
  <c r="AW107" i="1"/>
  <c r="AW108" i="1"/>
  <c r="AW109" i="1"/>
  <c r="AW110" i="1"/>
  <c r="AW111" i="1"/>
  <c r="AW112" i="1"/>
  <c r="N112" i="1" s="1"/>
  <c r="AW113" i="1"/>
  <c r="AW114" i="1"/>
  <c r="AW115" i="1"/>
  <c r="N115" i="1" s="1"/>
  <c r="AW116" i="1"/>
  <c r="N116" i="1" s="1"/>
  <c r="AW117" i="1"/>
  <c r="N117" i="1" s="1"/>
  <c r="M117" i="1" s="1"/>
  <c r="AW118" i="1"/>
  <c r="N118" i="1" s="1"/>
  <c r="M118" i="1" s="1"/>
  <c r="AW119" i="1"/>
  <c r="N119" i="1" s="1"/>
  <c r="M119" i="1" s="1"/>
  <c r="AW120" i="1"/>
  <c r="N120" i="1" s="1"/>
  <c r="M120" i="1" s="1"/>
  <c r="AW121" i="1"/>
  <c r="N121" i="1" s="1"/>
  <c r="M121" i="1" s="1"/>
  <c r="AW122" i="1"/>
  <c r="N122" i="1" s="1"/>
  <c r="M122" i="1" s="1"/>
  <c r="AW19" i="1"/>
  <c r="N19" i="1" s="1"/>
  <c r="M19" i="1" s="1"/>
  <c r="AW3" i="1"/>
  <c r="N3" i="1" s="1"/>
  <c r="M3" i="1" s="1"/>
  <c r="AW4" i="1"/>
  <c r="N4" i="1" s="1"/>
  <c r="M4" i="1" s="1"/>
  <c r="AW5" i="1"/>
  <c r="N5" i="1" s="1"/>
  <c r="M5" i="1" s="1"/>
  <c r="AW6" i="1"/>
  <c r="N6" i="1" s="1"/>
  <c r="M6" i="1" s="1"/>
  <c r="AW7" i="1"/>
  <c r="N7" i="1" s="1"/>
  <c r="M7" i="1" s="1"/>
  <c r="AW8" i="1"/>
  <c r="N8" i="1" s="1"/>
  <c r="M8" i="1" s="1"/>
  <c r="AW9" i="1"/>
  <c r="N9" i="1" s="1"/>
  <c r="M9" i="1" s="1"/>
  <c r="AW10" i="1"/>
  <c r="N10" i="1" s="1"/>
  <c r="M10" i="1" s="1"/>
  <c r="AW2" i="1"/>
  <c r="N2" i="1" s="1"/>
  <c r="M2" i="1" s="1"/>
  <c r="AV3" i="1"/>
  <c r="L3" i="1" s="1"/>
  <c r="K3" i="1" s="1"/>
  <c r="AV4" i="1"/>
  <c r="L4" i="1" s="1"/>
  <c r="K4" i="1" s="1"/>
  <c r="AV5" i="1"/>
  <c r="L5" i="1" s="1"/>
  <c r="K5" i="1" s="1"/>
  <c r="AV6" i="1"/>
  <c r="L6" i="1" s="1"/>
  <c r="K6" i="1" s="1"/>
  <c r="AV7" i="1"/>
  <c r="L7" i="1" s="1"/>
  <c r="K7" i="1" s="1"/>
  <c r="AV8" i="1"/>
  <c r="L8" i="1" s="1"/>
  <c r="K8" i="1" s="1"/>
  <c r="AV9" i="1"/>
  <c r="L9" i="1" s="1"/>
  <c r="K9" i="1" s="1"/>
  <c r="AV10" i="1"/>
  <c r="L10" i="1" s="1"/>
  <c r="K10" i="1" s="1"/>
  <c r="AV19" i="1"/>
  <c r="L19" i="1" s="1"/>
  <c r="K19" i="1" s="1"/>
  <c r="AV20" i="1"/>
  <c r="L20" i="1" s="1"/>
  <c r="K20" i="1" s="1"/>
  <c r="AV21" i="1"/>
  <c r="L21" i="1" s="1"/>
  <c r="K21" i="1" s="1"/>
  <c r="AV22" i="1"/>
  <c r="L22" i="1" s="1"/>
  <c r="K22" i="1" s="1"/>
  <c r="AV23" i="1"/>
  <c r="L23" i="1" s="1"/>
  <c r="AV24" i="1"/>
  <c r="L24" i="1" s="1"/>
  <c r="AV25" i="1"/>
  <c r="L25" i="1" s="1"/>
  <c r="AV26" i="1"/>
  <c r="L26" i="1" s="1"/>
  <c r="AV27" i="1"/>
  <c r="L27" i="1" s="1"/>
  <c r="AV28" i="1"/>
  <c r="L28" i="1" s="1"/>
  <c r="AV29" i="1"/>
  <c r="L29" i="1" s="1"/>
  <c r="K29" i="1" s="1"/>
  <c r="AV30" i="1"/>
  <c r="L30" i="1" s="1"/>
  <c r="K30" i="1" s="1"/>
  <c r="AV31" i="1"/>
  <c r="L31" i="1" s="1"/>
  <c r="K31" i="1" s="1"/>
  <c r="AV32" i="1"/>
  <c r="L32" i="1" s="1"/>
  <c r="K32" i="1" s="1"/>
  <c r="AV33" i="1"/>
  <c r="L33" i="1" s="1"/>
  <c r="K33" i="1" s="1"/>
  <c r="AV34" i="1"/>
  <c r="L34" i="1" s="1"/>
  <c r="K34" i="1" s="1"/>
  <c r="AV35" i="1"/>
  <c r="L35" i="1" s="1"/>
  <c r="K35" i="1" s="1"/>
  <c r="AV36" i="1"/>
  <c r="L36" i="1" s="1"/>
  <c r="K36" i="1" s="1"/>
  <c r="AV37" i="1"/>
  <c r="L37" i="1" s="1"/>
  <c r="AV38" i="1"/>
  <c r="L38" i="1" s="1"/>
  <c r="AV39" i="1"/>
  <c r="L39" i="1" s="1"/>
  <c r="K39" i="1" s="1"/>
  <c r="AV40" i="1"/>
  <c r="L40" i="1" s="1"/>
  <c r="K40" i="1" s="1"/>
  <c r="AV42" i="1"/>
  <c r="L42" i="1" s="1"/>
  <c r="AV43" i="1"/>
  <c r="L43" i="1" s="1"/>
  <c r="AV44" i="1"/>
  <c r="L44" i="1" s="1"/>
  <c r="K44" i="1" s="1"/>
  <c r="AV45" i="1"/>
  <c r="L45" i="1" s="1"/>
  <c r="K45" i="1" s="1"/>
  <c r="AV46" i="1"/>
  <c r="L46" i="1" s="1"/>
  <c r="AV47" i="1"/>
  <c r="L47" i="1" s="1"/>
  <c r="AV48" i="1"/>
  <c r="L48" i="1" s="1"/>
  <c r="K48" i="1" s="1"/>
  <c r="AV49" i="1"/>
  <c r="L49" i="1" s="1"/>
  <c r="K49" i="1" s="1"/>
  <c r="AV50" i="1"/>
  <c r="L50" i="1" s="1"/>
  <c r="AV51" i="1"/>
  <c r="L51" i="1" s="1"/>
  <c r="AV52" i="1"/>
  <c r="L52" i="1" s="1"/>
  <c r="K52" i="1" s="1"/>
  <c r="AV53" i="1"/>
  <c r="L53" i="1" s="1"/>
  <c r="K53" i="1" s="1"/>
  <c r="AV54" i="1"/>
  <c r="L54" i="1" s="1"/>
  <c r="K54" i="1" s="1"/>
  <c r="AV55" i="1"/>
  <c r="L55" i="1" s="1"/>
  <c r="K55" i="1" s="1"/>
  <c r="AV56" i="1"/>
  <c r="L56" i="1" s="1"/>
  <c r="K56" i="1" s="1"/>
  <c r="AV57" i="1"/>
  <c r="L57" i="1" s="1"/>
  <c r="AV58" i="1"/>
  <c r="L58" i="1" s="1"/>
  <c r="AV59" i="1"/>
  <c r="L59" i="1" s="1"/>
  <c r="AV60" i="1"/>
  <c r="L60" i="1" s="1"/>
  <c r="AV61" i="1"/>
  <c r="L61" i="1" s="1"/>
  <c r="AV62" i="1"/>
  <c r="L62" i="1" s="1"/>
  <c r="AV63" i="1"/>
  <c r="L63" i="1" s="1"/>
  <c r="AV64" i="1"/>
  <c r="L64" i="1" s="1"/>
  <c r="AV65" i="1"/>
  <c r="L65" i="1" s="1"/>
  <c r="AV66" i="1"/>
  <c r="L66" i="1" s="1"/>
  <c r="AV67" i="1"/>
  <c r="L67" i="1" s="1"/>
  <c r="AV68" i="1"/>
  <c r="L68" i="1" s="1"/>
  <c r="AV69" i="1"/>
  <c r="L69" i="1" s="1"/>
  <c r="AV70" i="1"/>
  <c r="L70" i="1" s="1"/>
  <c r="AV71" i="1"/>
  <c r="L71" i="1" s="1"/>
  <c r="AV72" i="1"/>
  <c r="L72" i="1" s="1"/>
  <c r="AV73" i="1"/>
  <c r="L73" i="1" s="1"/>
  <c r="K73" i="1" s="1"/>
  <c r="AV74" i="1"/>
  <c r="L74" i="1" s="1"/>
  <c r="K74" i="1" s="1"/>
  <c r="AV75" i="1"/>
  <c r="L75" i="1" s="1"/>
  <c r="K75" i="1" s="1"/>
  <c r="AV76" i="1"/>
  <c r="L76" i="1" s="1"/>
  <c r="K76" i="1" s="1"/>
  <c r="AV77" i="1"/>
  <c r="L77" i="1" s="1"/>
  <c r="K77" i="1" s="1"/>
  <c r="AV78" i="1"/>
  <c r="L78" i="1" s="1"/>
  <c r="K78" i="1" s="1"/>
  <c r="AV79" i="1"/>
  <c r="L79" i="1" s="1"/>
  <c r="K79" i="1" s="1"/>
  <c r="AV80" i="1"/>
  <c r="L80" i="1" s="1"/>
  <c r="K80" i="1" s="1"/>
  <c r="AV81" i="1"/>
  <c r="L81" i="1" s="1"/>
  <c r="K81" i="1" s="1"/>
  <c r="AV82" i="1"/>
  <c r="L82" i="1" s="1"/>
  <c r="K82" i="1" s="1"/>
  <c r="AV83" i="1"/>
  <c r="L83" i="1" s="1"/>
  <c r="K83" i="1" s="1"/>
  <c r="AV84" i="1"/>
  <c r="L84" i="1" s="1"/>
  <c r="K84" i="1" s="1"/>
  <c r="AV85" i="1"/>
  <c r="L85" i="1" s="1"/>
  <c r="K85" i="1" s="1"/>
  <c r="AV86" i="1"/>
  <c r="L86" i="1" s="1"/>
  <c r="K86" i="1" s="1"/>
  <c r="AV87" i="1"/>
  <c r="L87" i="1" s="1"/>
  <c r="K87" i="1" s="1"/>
  <c r="AV88" i="1"/>
  <c r="L88" i="1" s="1"/>
  <c r="AV89" i="1"/>
  <c r="L89" i="1" s="1"/>
  <c r="AV90" i="1"/>
  <c r="L90" i="1" s="1"/>
  <c r="AV91" i="1"/>
  <c r="L91" i="1" s="1"/>
  <c r="K91" i="1" s="1"/>
  <c r="AV92" i="1"/>
  <c r="L92" i="1" s="1"/>
  <c r="K92" i="1" s="1"/>
  <c r="AV93" i="1"/>
  <c r="L93" i="1" s="1"/>
  <c r="K93" i="1" s="1"/>
  <c r="AV94" i="1"/>
  <c r="L94" i="1" s="1"/>
  <c r="K94" i="1" s="1"/>
  <c r="AV95" i="1"/>
  <c r="L95" i="1" s="1"/>
  <c r="K95" i="1" s="1"/>
  <c r="AV96" i="1"/>
  <c r="L96" i="1" s="1"/>
  <c r="K96" i="1" s="1"/>
  <c r="AV97" i="1"/>
  <c r="L97" i="1" s="1"/>
  <c r="AV98" i="1"/>
  <c r="L98" i="1" s="1"/>
  <c r="AV99" i="1"/>
  <c r="L99" i="1" s="1"/>
  <c r="AV100" i="1"/>
  <c r="L100" i="1" s="1"/>
  <c r="AV101" i="1"/>
  <c r="L101" i="1" s="1"/>
  <c r="K101" i="1" s="1"/>
  <c r="AV102" i="1"/>
  <c r="L102" i="1" s="1"/>
  <c r="AV103" i="1"/>
  <c r="L103" i="1" s="1"/>
  <c r="AV104" i="1"/>
  <c r="AV105" i="1"/>
  <c r="AV106" i="1"/>
  <c r="AV107" i="1"/>
  <c r="AV108" i="1"/>
  <c r="AV109" i="1"/>
  <c r="AV110" i="1"/>
  <c r="AV111" i="1"/>
  <c r="AV112" i="1"/>
  <c r="L112" i="1" s="1"/>
  <c r="AV113" i="1"/>
  <c r="AV114" i="1"/>
  <c r="AV115" i="1"/>
  <c r="L115" i="1" s="1"/>
  <c r="AV116" i="1"/>
  <c r="L116" i="1" s="1"/>
  <c r="AV117" i="1"/>
  <c r="L117" i="1" s="1"/>
  <c r="K117" i="1" s="1"/>
  <c r="AV118" i="1"/>
  <c r="L118" i="1" s="1"/>
  <c r="K118" i="1" s="1"/>
  <c r="AV119" i="1"/>
  <c r="L119" i="1" s="1"/>
  <c r="K119" i="1" s="1"/>
  <c r="AV120" i="1"/>
  <c r="L120" i="1" s="1"/>
  <c r="K120" i="1" s="1"/>
  <c r="AV121" i="1"/>
  <c r="L121" i="1" s="1"/>
  <c r="K121" i="1" s="1"/>
  <c r="AV122" i="1"/>
  <c r="L122" i="1" s="1"/>
  <c r="K122" i="1" s="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20" i="1"/>
  <c r="AT21" i="1"/>
  <c r="AT22" i="1"/>
  <c r="AT23" i="1"/>
  <c r="AT24" i="1"/>
  <c r="AT25" i="1"/>
  <c r="AT26" i="1"/>
  <c r="AT27" i="1"/>
  <c r="AT28" i="1"/>
  <c r="AT29" i="1"/>
  <c r="AT30" i="1"/>
  <c r="AT31" i="1"/>
  <c r="AT32" i="1"/>
  <c r="AT33" i="1"/>
  <c r="AT34" i="1"/>
  <c r="AT35" i="1"/>
  <c r="AT36" i="1"/>
  <c r="AT37" i="1"/>
  <c r="AT38" i="1"/>
  <c r="AT39" i="1"/>
  <c r="AT40" i="1"/>
  <c r="AT19" i="1"/>
  <c r="AT10" i="1"/>
  <c r="AT9" i="1"/>
  <c r="AT3" i="1"/>
  <c r="AT4" i="1"/>
  <c r="AT5" i="1"/>
  <c r="AT6" i="1"/>
  <c r="AT2" i="1"/>
  <c r="AV2" i="1"/>
  <c r="L2" i="1" s="1"/>
  <c r="K2" i="1" s="1"/>
  <c r="L108" i="1" l="1"/>
  <c r="M97" i="1"/>
  <c r="N108" i="1"/>
  <c r="N110" i="1"/>
  <c r="K50" i="1"/>
  <c r="K42" i="1"/>
  <c r="K37" i="1"/>
  <c r="K25" i="1"/>
  <c r="O102" i="1"/>
  <c r="L113" i="1"/>
  <c r="N113" i="1"/>
  <c r="L104" i="1"/>
  <c r="K46" i="1"/>
  <c r="N104" i="1"/>
  <c r="K97" i="1"/>
  <c r="K57" i="1"/>
  <c r="L110" i="1"/>
  <c r="K69" i="1"/>
  <c r="K61" i="1"/>
  <c r="K64" i="1"/>
  <c r="K23" i="1"/>
  <c r="M88" i="1"/>
  <c r="M69" i="1"/>
  <c r="K88" i="1"/>
  <c r="K27" i="1"/>
  <c r="M99" i="1"/>
  <c r="K99" i="1"/>
  <c r="M42" i="1"/>
  <c r="M25" i="1"/>
  <c r="M37" i="1"/>
  <c r="M57" i="1"/>
  <c r="M27" i="1"/>
  <c r="M23" i="1"/>
  <c r="M61" i="1"/>
  <c r="M64" i="1"/>
  <c r="M50" i="1"/>
  <c r="M46" i="1"/>
  <c r="BS120" i="1"/>
  <c r="BS119" i="1"/>
  <c r="BS101" i="1"/>
  <c r="BS96" i="1"/>
  <c r="BS95" i="1"/>
  <c r="BS92" i="1"/>
  <c r="BS91" i="1"/>
  <c r="BS87" i="1"/>
  <c r="BS86" i="1"/>
  <c r="BS85" i="1"/>
  <c r="BS84" i="1"/>
  <c r="BS83" i="1"/>
  <c r="BS79" i="1"/>
  <c r="BS77" i="1"/>
  <c r="BS75" i="1"/>
  <c r="BS55" i="1"/>
  <c r="BS53" i="1"/>
  <c r="BS48" i="1"/>
  <c r="BS44" i="1"/>
  <c r="BS39" i="1"/>
  <c r="BS35" i="1"/>
  <c r="BS33" i="1"/>
  <c r="BS31" i="1"/>
  <c r="BS23" i="1"/>
  <c r="BS19" i="1"/>
  <c r="BS8" i="1"/>
  <c r="BS4" i="1"/>
  <c r="BS2" i="1"/>
  <c r="BQ121" i="1"/>
  <c r="BQ117" i="1"/>
  <c r="BQ97" i="1"/>
  <c r="BQ93" i="1"/>
  <c r="BQ84" i="1"/>
  <c r="BQ80" i="1"/>
  <c r="BQ76" i="1"/>
  <c r="BQ64" i="1"/>
  <c r="BQ56" i="1"/>
  <c r="BQ52" i="1"/>
  <c r="BQ50" i="1"/>
  <c r="BQ48" i="1"/>
  <c r="BQ45" i="1"/>
  <c r="BQ40" i="1"/>
  <c r="BQ35" i="1"/>
  <c r="BQ32" i="1"/>
  <c r="BQ31" i="1"/>
  <c r="BQ22" i="1"/>
  <c r="BQ21" i="1"/>
  <c r="BQ10" i="1"/>
  <c r="BQ7" i="1"/>
  <c r="BQ6" i="1"/>
  <c r="BQ3" i="1"/>
  <c r="BS3" i="1"/>
  <c r="BS5" i="1"/>
  <c r="BS6" i="1"/>
  <c r="BS7" i="1"/>
  <c r="BS9" i="1"/>
  <c r="BS10" i="1"/>
  <c r="BS11" i="1"/>
  <c r="BS15" i="1"/>
  <c r="BS20" i="1"/>
  <c r="BS21" i="1"/>
  <c r="BS22" i="1"/>
  <c r="BS27" i="1"/>
  <c r="BS29" i="1"/>
  <c r="BS30" i="1"/>
  <c r="BS32" i="1"/>
  <c r="BS34" i="1"/>
  <c r="BS36" i="1"/>
  <c r="BS37" i="1"/>
  <c r="BS40" i="1"/>
  <c r="BS41" i="1"/>
  <c r="BS42" i="1"/>
  <c r="BS45" i="1"/>
  <c r="BS46" i="1"/>
  <c r="BS49" i="1"/>
  <c r="BS50" i="1"/>
  <c r="BS52" i="1"/>
  <c r="BS54" i="1"/>
  <c r="BS56" i="1"/>
  <c r="BS57" i="1"/>
  <c r="BS73" i="1"/>
  <c r="BS74" i="1"/>
  <c r="BS76" i="1"/>
  <c r="BS78" i="1"/>
  <c r="BS80" i="1"/>
  <c r="BS81" i="1"/>
  <c r="BS82" i="1"/>
  <c r="BS93" i="1"/>
  <c r="BS94" i="1"/>
  <c r="BS99" i="1"/>
  <c r="BS117" i="1"/>
  <c r="BS118" i="1"/>
  <c r="BS121" i="1"/>
  <c r="BS122" i="1"/>
  <c r="BQ4" i="1"/>
  <c r="BQ5" i="1"/>
  <c r="BQ8" i="1"/>
  <c r="BQ9" i="1"/>
  <c r="BQ11" i="1"/>
  <c r="BQ19" i="1"/>
  <c r="BQ20" i="1"/>
  <c r="BQ25" i="1"/>
  <c r="BQ27" i="1"/>
  <c r="BQ29" i="1"/>
  <c r="BQ30" i="1"/>
  <c r="BQ33" i="1"/>
  <c r="BQ34" i="1"/>
  <c r="BQ36" i="1"/>
  <c r="BQ37" i="1"/>
  <c r="BQ39" i="1"/>
  <c r="BQ44" i="1"/>
  <c r="BQ49" i="1"/>
  <c r="BQ53" i="1"/>
  <c r="BQ54" i="1"/>
  <c r="BQ55" i="1"/>
  <c r="BQ73" i="1"/>
  <c r="BQ74" i="1"/>
  <c r="BQ75" i="1"/>
  <c r="BQ77" i="1"/>
  <c r="BQ78" i="1"/>
  <c r="BQ79" i="1"/>
  <c r="BQ81" i="1"/>
  <c r="BQ82" i="1"/>
  <c r="BQ83" i="1"/>
  <c r="BQ85" i="1"/>
  <c r="BQ86" i="1"/>
  <c r="BQ87" i="1"/>
  <c r="BQ88" i="1"/>
  <c r="BQ91" i="1"/>
  <c r="BQ92" i="1"/>
  <c r="BQ94" i="1"/>
  <c r="BQ95" i="1"/>
  <c r="BQ96" i="1"/>
  <c r="BQ99" i="1"/>
  <c r="BQ101" i="1"/>
  <c r="BQ118" i="1"/>
  <c r="BQ119" i="1"/>
  <c r="BQ120" i="1"/>
  <c r="BQ122" i="1"/>
  <c r="BQ2" i="1"/>
  <c r="BU122" i="1"/>
  <c r="BU121" i="1"/>
  <c r="BU120" i="1"/>
  <c r="BU119" i="1"/>
  <c r="BU118" i="1"/>
  <c r="BU117" i="1"/>
  <c r="BU102" i="1"/>
  <c r="BU101" i="1"/>
  <c r="BU99" i="1"/>
  <c r="BU97" i="1"/>
  <c r="BU96" i="1"/>
  <c r="BU95" i="1"/>
  <c r="BU94" i="1"/>
  <c r="BU93" i="1"/>
  <c r="BU92" i="1"/>
  <c r="BU91" i="1"/>
  <c r="BU88" i="1"/>
  <c r="BU87" i="1"/>
  <c r="BU86" i="1"/>
  <c r="BU85" i="1"/>
  <c r="BU84" i="1"/>
  <c r="BU83" i="1"/>
  <c r="BU82" i="1"/>
  <c r="BU81" i="1"/>
  <c r="BU80" i="1"/>
  <c r="BU79" i="1"/>
  <c r="BU78" i="1"/>
  <c r="BU77" i="1"/>
  <c r="BU76" i="1"/>
  <c r="BU75" i="1"/>
  <c r="BU74" i="1"/>
  <c r="BU73" i="1"/>
  <c r="BU69" i="1"/>
  <c r="BU64" i="1"/>
  <c r="BU61" i="1"/>
  <c r="BU57" i="1"/>
  <c r="BU56" i="1"/>
  <c r="BU55" i="1"/>
  <c r="BU54" i="1"/>
  <c r="BU53" i="1"/>
  <c r="BU52" i="1"/>
  <c r="BU50" i="1"/>
  <c r="BU49" i="1"/>
  <c r="BU48" i="1"/>
  <c r="BU46" i="1"/>
  <c r="BU45" i="1"/>
  <c r="BU44" i="1"/>
  <c r="BU42" i="1"/>
  <c r="BU41" i="1"/>
  <c r="BU40" i="1"/>
  <c r="BU39" i="1"/>
  <c r="BU37" i="1"/>
  <c r="BU36" i="1"/>
  <c r="BU35" i="1"/>
  <c r="BU34" i="1"/>
  <c r="BU33" i="1"/>
  <c r="BU32" i="1"/>
  <c r="BU31" i="1"/>
  <c r="BU30" i="1"/>
  <c r="BU29" i="1"/>
  <c r="BU27" i="1"/>
  <c r="BU25" i="1"/>
  <c r="BU23" i="1"/>
  <c r="BU22" i="1"/>
  <c r="BU21" i="1"/>
  <c r="BU20" i="1"/>
  <c r="BU19" i="1"/>
  <c r="BU15" i="1"/>
  <c r="BU11" i="1"/>
  <c r="BU10" i="1"/>
  <c r="BU9" i="1"/>
  <c r="BU8" i="1"/>
  <c r="BU7" i="1"/>
  <c r="BU6" i="1"/>
  <c r="BU5" i="1"/>
  <c r="BU4" i="1"/>
  <c r="BU3" i="1"/>
  <c r="BU2" i="1"/>
  <c r="K102" i="1" l="1"/>
  <c r="M102" i="1"/>
  <c r="BS102" i="1"/>
  <c r="BQ102" i="1"/>
  <c r="BQ69" i="1"/>
  <c r="BQ46" i="1"/>
  <c r="BQ42" i="1"/>
  <c r="BS97" i="1"/>
  <c r="BS69" i="1"/>
  <c r="BS61" i="1"/>
  <c r="BS25" i="1"/>
  <c r="BQ61" i="1"/>
  <c r="BQ57" i="1"/>
  <c r="BQ23" i="1"/>
  <c r="BQ15" i="1"/>
  <c r="BS88" i="1"/>
  <c r="BS64" i="1"/>
  <c r="AE7" i="1"/>
  <c r="AF7" i="1"/>
  <c r="AE8" i="1"/>
  <c r="AF8" i="1"/>
  <c r="AE12" i="1"/>
  <c r="AF12" i="1"/>
  <c r="AE13" i="1"/>
  <c r="AF13" i="1"/>
  <c r="AE14" i="1"/>
  <c r="AF14" i="1"/>
  <c r="AE16" i="1"/>
  <c r="AF16" i="1"/>
  <c r="AE17" i="1"/>
  <c r="AF17" i="1"/>
  <c r="AE18" i="1"/>
  <c r="AF18" i="1"/>
  <c r="AE24" i="1"/>
  <c r="AF24" i="1"/>
  <c r="AE26" i="1"/>
  <c r="AF26" i="1"/>
  <c r="AE28" i="1"/>
  <c r="AF28" i="1"/>
  <c r="AE38" i="1"/>
  <c r="AF38" i="1"/>
  <c r="AE43" i="1"/>
  <c r="AF43" i="1"/>
  <c r="AE47" i="1"/>
  <c r="AF47" i="1"/>
  <c r="AE51" i="1"/>
  <c r="AF51" i="1"/>
  <c r="AE58" i="1"/>
  <c r="AF58" i="1"/>
  <c r="AE59" i="1"/>
  <c r="AF59" i="1"/>
  <c r="AE60" i="1"/>
  <c r="AF60" i="1"/>
  <c r="AE62" i="1"/>
  <c r="AF62" i="1"/>
  <c r="AE63" i="1"/>
  <c r="AF63" i="1"/>
  <c r="AE65" i="1"/>
  <c r="AF65" i="1"/>
  <c r="AE66" i="1"/>
  <c r="AF66" i="1"/>
  <c r="AE67" i="1"/>
  <c r="AF67" i="1"/>
  <c r="AE68" i="1"/>
  <c r="AF68" i="1"/>
  <c r="AE70" i="1"/>
  <c r="AF70" i="1"/>
  <c r="AE71" i="1"/>
  <c r="AF71" i="1"/>
  <c r="AE72" i="1"/>
  <c r="AF72" i="1"/>
  <c r="AE89" i="1"/>
  <c r="AF89" i="1"/>
  <c r="AE90" i="1"/>
  <c r="AF90" i="1"/>
  <c r="AE98" i="1"/>
  <c r="AF98" i="1"/>
  <c r="AE100" i="1"/>
  <c r="AF100" i="1"/>
  <c r="AE103" i="1"/>
  <c r="AF103" i="1"/>
  <c r="AE104" i="1"/>
  <c r="AF104" i="1"/>
  <c r="AE105" i="1"/>
  <c r="AF105" i="1"/>
  <c r="AE106" i="1"/>
  <c r="AF106" i="1"/>
  <c r="AE107" i="1"/>
  <c r="AF107" i="1"/>
  <c r="AE108" i="1"/>
  <c r="AF108" i="1"/>
  <c r="AE109" i="1"/>
  <c r="AF109" i="1"/>
  <c r="AE110" i="1"/>
  <c r="AF110" i="1"/>
  <c r="AE111" i="1"/>
  <c r="AF111" i="1"/>
  <c r="AE112" i="1"/>
  <c r="AF112" i="1"/>
  <c r="AE113" i="1"/>
  <c r="AF113" i="1"/>
  <c r="AE114" i="1"/>
  <c r="AF114" i="1"/>
  <c r="AE115" i="1"/>
  <c r="AF115" i="1"/>
  <c r="AE116" i="1"/>
  <c r="AF116" i="1"/>
  <c r="AG7" i="1"/>
  <c r="AH7" i="1"/>
  <c r="AG8" i="1"/>
  <c r="AH8" i="1"/>
  <c r="AG12" i="1"/>
  <c r="AH12" i="1"/>
  <c r="AG13" i="1"/>
  <c r="AH13" i="1"/>
  <c r="AG14" i="1"/>
  <c r="AH14" i="1"/>
  <c r="AG16" i="1"/>
  <c r="AH16" i="1"/>
  <c r="AG17" i="1"/>
  <c r="AH17" i="1"/>
  <c r="AG18" i="1"/>
  <c r="AH18" i="1"/>
  <c r="AG24" i="1"/>
  <c r="AH24" i="1"/>
  <c r="AG26" i="1"/>
  <c r="AH26" i="1"/>
  <c r="AG28" i="1"/>
  <c r="AH28" i="1"/>
  <c r="AG38" i="1"/>
  <c r="AH38" i="1"/>
  <c r="AG43" i="1"/>
  <c r="AH43" i="1"/>
  <c r="AG47" i="1"/>
  <c r="AH47" i="1"/>
  <c r="AG51" i="1"/>
  <c r="AH51" i="1"/>
  <c r="AG58" i="1"/>
  <c r="AH58" i="1"/>
  <c r="AG59" i="1"/>
  <c r="AH59" i="1"/>
  <c r="AG60" i="1"/>
  <c r="AH60" i="1"/>
  <c r="AG62" i="1"/>
  <c r="AH62" i="1"/>
  <c r="AG63" i="1"/>
  <c r="AH63" i="1"/>
  <c r="AG65" i="1"/>
  <c r="AH65" i="1"/>
  <c r="AG66" i="1"/>
  <c r="AH66" i="1"/>
  <c r="AG67" i="1"/>
  <c r="AH67" i="1"/>
  <c r="AG68" i="1"/>
  <c r="AH68" i="1"/>
  <c r="AG70" i="1"/>
  <c r="AH70" i="1"/>
  <c r="AG71" i="1"/>
  <c r="AH71" i="1"/>
  <c r="AG72" i="1"/>
  <c r="AH72" i="1"/>
  <c r="AG89" i="1"/>
  <c r="AH89" i="1"/>
  <c r="AG90" i="1"/>
  <c r="AH90" i="1"/>
  <c r="AG98" i="1"/>
  <c r="AH98" i="1"/>
  <c r="AG100" i="1"/>
  <c r="AH100" i="1"/>
  <c r="AG103" i="1"/>
  <c r="AH103" i="1"/>
  <c r="AG104" i="1"/>
  <c r="AH104" i="1"/>
  <c r="AG105" i="1"/>
  <c r="AH105" i="1"/>
  <c r="AG106" i="1"/>
  <c r="AH106" i="1"/>
  <c r="AG107" i="1"/>
  <c r="AH107" i="1"/>
  <c r="AG108" i="1"/>
  <c r="AH108" i="1"/>
  <c r="AG109" i="1"/>
  <c r="AH109" i="1"/>
  <c r="AG110" i="1"/>
  <c r="AH110" i="1"/>
  <c r="AG111" i="1"/>
  <c r="AH111" i="1"/>
  <c r="AG112" i="1"/>
  <c r="AH112" i="1"/>
  <c r="AG113" i="1"/>
  <c r="AH113" i="1"/>
  <c r="AG114" i="1"/>
  <c r="AH114" i="1"/>
  <c r="AG115" i="1"/>
  <c r="AH115" i="1"/>
  <c r="AG116" i="1"/>
  <c r="AH116" i="1"/>
  <c r="AI7" i="1"/>
  <c r="AJ7" i="1"/>
  <c r="AI8" i="1"/>
  <c r="AJ8" i="1"/>
  <c r="AI12" i="1"/>
  <c r="AJ12" i="1"/>
  <c r="AI13" i="1"/>
  <c r="AJ13" i="1"/>
  <c r="AI14" i="1"/>
  <c r="AJ14" i="1"/>
  <c r="AI16" i="1"/>
  <c r="AJ16" i="1"/>
  <c r="AI17" i="1"/>
  <c r="AJ17" i="1"/>
  <c r="AI18" i="1"/>
  <c r="AJ18" i="1"/>
  <c r="AI24" i="1"/>
  <c r="AJ24" i="1"/>
  <c r="AI26" i="1"/>
  <c r="AJ26" i="1"/>
  <c r="AI28" i="1"/>
  <c r="AJ28" i="1"/>
  <c r="AI38" i="1"/>
  <c r="AJ38" i="1"/>
  <c r="AI43" i="1"/>
  <c r="AJ43" i="1"/>
  <c r="AI47" i="1"/>
  <c r="AJ47" i="1"/>
  <c r="AI51" i="1"/>
  <c r="AJ51" i="1"/>
  <c r="AI58" i="1"/>
  <c r="AJ58" i="1"/>
  <c r="AI59" i="1"/>
  <c r="AJ59" i="1"/>
  <c r="AI60" i="1"/>
  <c r="AJ60" i="1"/>
  <c r="AI62" i="1"/>
  <c r="AJ62" i="1"/>
  <c r="AI63" i="1"/>
  <c r="AJ63" i="1"/>
  <c r="AI65" i="1"/>
  <c r="AJ65" i="1"/>
  <c r="AI66" i="1"/>
  <c r="AJ66" i="1"/>
  <c r="AI67" i="1"/>
  <c r="AJ67" i="1"/>
  <c r="AI68" i="1"/>
  <c r="AJ68" i="1"/>
  <c r="AI70" i="1"/>
  <c r="AJ70" i="1"/>
  <c r="AI71" i="1"/>
  <c r="AJ71" i="1"/>
  <c r="AI72" i="1"/>
  <c r="AJ72" i="1"/>
  <c r="AI89" i="1"/>
  <c r="AJ89" i="1"/>
  <c r="AI90" i="1"/>
  <c r="AJ90" i="1"/>
  <c r="AI98" i="1"/>
  <c r="AJ98" i="1"/>
  <c r="AI100" i="1"/>
  <c r="AJ100" i="1"/>
  <c r="AI103" i="1"/>
  <c r="AJ103" i="1"/>
  <c r="AI104" i="1"/>
  <c r="AJ104" i="1"/>
  <c r="AI105" i="1"/>
  <c r="AJ105" i="1"/>
  <c r="AI106" i="1"/>
  <c r="AJ106" i="1"/>
  <c r="AI107" i="1"/>
  <c r="AJ107" i="1"/>
  <c r="AI108" i="1"/>
  <c r="AJ108" i="1"/>
  <c r="AI109" i="1"/>
  <c r="AJ109" i="1"/>
  <c r="AI110" i="1"/>
  <c r="AJ110" i="1"/>
  <c r="AI111" i="1"/>
  <c r="AJ111" i="1"/>
  <c r="AI112" i="1"/>
  <c r="AJ112" i="1"/>
  <c r="AI113" i="1"/>
  <c r="AJ113" i="1"/>
  <c r="AI114" i="1"/>
  <c r="AJ114" i="1"/>
  <c r="AI115" i="1"/>
  <c r="AJ115" i="1"/>
  <c r="AI116" i="1"/>
  <c r="AJ116" i="1"/>
  <c r="AL7" i="1" l="1"/>
  <c r="AL8" i="1"/>
  <c r="AS3" i="1" l="1"/>
  <c r="AS4" i="1"/>
  <c r="AS5" i="1"/>
  <c r="AS6" i="1"/>
  <c r="AS9" i="1"/>
  <c r="AS10" i="1"/>
  <c r="AS19" i="1"/>
  <c r="AS20" i="1"/>
  <c r="AS21" i="1"/>
  <c r="AS22" i="1"/>
  <c r="AS29" i="1"/>
  <c r="AS30" i="1"/>
  <c r="AS31" i="1"/>
  <c r="AS32" i="1"/>
  <c r="AS33" i="1"/>
  <c r="AS34" i="1"/>
  <c r="AS35" i="1"/>
  <c r="AS36" i="1"/>
  <c r="AS39" i="1"/>
  <c r="AS40" i="1"/>
  <c r="AS44" i="1"/>
  <c r="AS45" i="1"/>
  <c r="AS48" i="1"/>
  <c r="AS49" i="1"/>
  <c r="AS52" i="1"/>
  <c r="AS53" i="1"/>
  <c r="AS54" i="1"/>
  <c r="AS55" i="1"/>
  <c r="AS56" i="1"/>
  <c r="AS73" i="1"/>
  <c r="AS74" i="1"/>
  <c r="AS75" i="1"/>
  <c r="AS76" i="1"/>
  <c r="AS77" i="1"/>
  <c r="AS78" i="1"/>
  <c r="AS79" i="1"/>
  <c r="AS80" i="1"/>
  <c r="AS81" i="1"/>
  <c r="AS82" i="1"/>
  <c r="AS83" i="1"/>
  <c r="AS84" i="1"/>
  <c r="AS85" i="1"/>
  <c r="AS86" i="1"/>
  <c r="AS87" i="1"/>
  <c r="AS91" i="1"/>
  <c r="AS92" i="1"/>
  <c r="AS93" i="1"/>
  <c r="AS94" i="1"/>
  <c r="AS95" i="1"/>
  <c r="AS96" i="1"/>
  <c r="AS101" i="1"/>
  <c r="AS117" i="1"/>
  <c r="AS118" i="1"/>
  <c r="AS119" i="1"/>
  <c r="AS120" i="1"/>
  <c r="AS121" i="1"/>
  <c r="AS122" i="1"/>
  <c r="AS2" i="1"/>
  <c r="BE122" i="1"/>
  <c r="BE121" i="1"/>
  <c r="BE120" i="1"/>
  <c r="BE119" i="1"/>
  <c r="BE118" i="1"/>
  <c r="BE117" i="1"/>
  <c r="BE102" i="1"/>
  <c r="BE101" i="1"/>
  <c r="BE99" i="1"/>
  <c r="BE97" i="1"/>
  <c r="BE96" i="1"/>
  <c r="BE95" i="1"/>
  <c r="BE94" i="1"/>
  <c r="BE93" i="1"/>
  <c r="BE92" i="1"/>
  <c r="BE91" i="1"/>
  <c r="BE88" i="1"/>
  <c r="BE87" i="1"/>
  <c r="BE86" i="1"/>
  <c r="BE85" i="1"/>
  <c r="BE84" i="1"/>
  <c r="BE83" i="1"/>
  <c r="BE82" i="1"/>
  <c r="BE81" i="1"/>
  <c r="BE80" i="1"/>
  <c r="BE79" i="1"/>
  <c r="BE78" i="1"/>
  <c r="BE77" i="1"/>
  <c r="BE76" i="1"/>
  <c r="BE75" i="1"/>
  <c r="BE74" i="1"/>
  <c r="BE73" i="1"/>
  <c r="BE69" i="1"/>
  <c r="BE64" i="1"/>
  <c r="BE61" i="1"/>
  <c r="BE57" i="1"/>
  <c r="BE56" i="1"/>
  <c r="BE55" i="1"/>
  <c r="BE54" i="1"/>
  <c r="BE53" i="1"/>
  <c r="BE52" i="1"/>
  <c r="BE50" i="1"/>
  <c r="BE49" i="1"/>
  <c r="BE48" i="1"/>
  <c r="BE46" i="1"/>
  <c r="BE45" i="1"/>
  <c r="BE44" i="1"/>
  <c r="BE42" i="1"/>
  <c r="BE41" i="1"/>
  <c r="BE40" i="1"/>
  <c r="BE39" i="1"/>
  <c r="BE37" i="1"/>
  <c r="BE36" i="1"/>
  <c r="BE35" i="1"/>
  <c r="BE34" i="1"/>
  <c r="BE33" i="1"/>
  <c r="BE32" i="1"/>
  <c r="BE31" i="1"/>
  <c r="BE30" i="1"/>
  <c r="BE29" i="1"/>
  <c r="BE27" i="1"/>
  <c r="BE25" i="1"/>
  <c r="BE23" i="1"/>
  <c r="BE22" i="1"/>
  <c r="BE21" i="1"/>
  <c r="BE20" i="1"/>
  <c r="BE19" i="1"/>
  <c r="BE15" i="1"/>
  <c r="BE11" i="1"/>
  <c r="BE10" i="1"/>
  <c r="BE9" i="1"/>
  <c r="BE8" i="1"/>
  <c r="BE7" i="1"/>
  <c r="BE6" i="1"/>
  <c r="BE5" i="1"/>
  <c r="BE4" i="1"/>
  <c r="BE3" i="1"/>
  <c r="BE2" i="1"/>
  <c r="BC122" i="1"/>
  <c r="BC121" i="1"/>
  <c r="BC120" i="1"/>
  <c r="BC119" i="1"/>
  <c r="BC118" i="1"/>
  <c r="BC117" i="1"/>
  <c r="BC102" i="1"/>
  <c r="BC101" i="1"/>
  <c r="BC99" i="1"/>
  <c r="BC97" i="1"/>
  <c r="BC96" i="1"/>
  <c r="BC95" i="1"/>
  <c r="BC94" i="1"/>
  <c r="BC93" i="1"/>
  <c r="BC92" i="1"/>
  <c r="BC91" i="1"/>
  <c r="BC88" i="1"/>
  <c r="BC87" i="1"/>
  <c r="BC86" i="1"/>
  <c r="BC85" i="1"/>
  <c r="BC84" i="1"/>
  <c r="BC83" i="1"/>
  <c r="BC82" i="1"/>
  <c r="BC81" i="1"/>
  <c r="BC80" i="1"/>
  <c r="BC79" i="1"/>
  <c r="BC78" i="1"/>
  <c r="BC77" i="1"/>
  <c r="BC76" i="1"/>
  <c r="BC75" i="1"/>
  <c r="BC74" i="1"/>
  <c r="BC73" i="1"/>
  <c r="BC69" i="1"/>
  <c r="BC64" i="1"/>
  <c r="BC61" i="1"/>
  <c r="BC57" i="1"/>
  <c r="BC56" i="1"/>
  <c r="BC55" i="1"/>
  <c r="BC54" i="1"/>
  <c r="BC53" i="1"/>
  <c r="BC52" i="1"/>
  <c r="BC50" i="1"/>
  <c r="BC49" i="1"/>
  <c r="BC48" i="1"/>
  <c r="BC46" i="1"/>
  <c r="BC45" i="1"/>
  <c r="BC44" i="1"/>
  <c r="BC42" i="1"/>
  <c r="BC40" i="1"/>
  <c r="BC39" i="1"/>
  <c r="BC37" i="1"/>
  <c r="BC36" i="1"/>
  <c r="BC35" i="1"/>
  <c r="BC34" i="1"/>
  <c r="BC33" i="1"/>
  <c r="BC32" i="1"/>
  <c r="BC31" i="1"/>
  <c r="BC30" i="1"/>
  <c r="BC29" i="1"/>
  <c r="BC27" i="1"/>
  <c r="BC25" i="1"/>
  <c r="BC23" i="1"/>
  <c r="BC22" i="1"/>
  <c r="BC21" i="1"/>
  <c r="BC20" i="1"/>
  <c r="BC19" i="1"/>
  <c r="BC10" i="1"/>
  <c r="BC9" i="1"/>
  <c r="BC8" i="1"/>
  <c r="BC7" i="1"/>
  <c r="BC6" i="1"/>
  <c r="BC5" i="1"/>
  <c r="BC4" i="1"/>
  <c r="BC3" i="1"/>
  <c r="BC2" i="1"/>
  <c r="AS99" i="1" l="1"/>
  <c r="AS61" i="1"/>
  <c r="AS37" i="1"/>
  <c r="AS23" i="1"/>
  <c r="AS97" i="1"/>
  <c r="AS102" i="1"/>
  <c r="AS64" i="1"/>
  <c r="AS50" i="1"/>
  <c r="AS46" i="1"/>
  <c r="AS42" i="1"/>
  <c r="AS25" i="1"/>
  <c r="AS88" i="1"/>
  <c r="AS69" i="1"/>
  <c r="AS57" i="1"/>
  <c r="AS27" i="1"/>
  <c r="AR8" i="1"/>
  <c r="AR7" i="1"/>
  <c r="AY8" i="1" l="1"/>
  <c r="R8" i="1" s="1"/>
  <c r="BA8" i="1"/>
  <c r="V8" i="1" s="1"/>
  <c r="U8" i="1" s="1"/>
  <c r="AZ8" i="1"/>
  <c r="T8" i="1" s="1"/>
  <c r="S8" i="1" s="1"/>
  <c r="AY7" i="1"/>
  <c r="R7" i="1" s="1"/>
  <c r="BA7" i="1"/>
  <c r="V7" i="1" s="1"/>
  <c r="U7" i="1" s="1"/>
  <c r="AZ7" i="1"/>
  <c r="T7" i="1" s="1"/>
  <c r="S7" i="1" s="1"/>
  <c r="AM8" i="1"/>
  <c r="AM7" i="1"/>
  <c r="BK81" i="1" l="1"/>
  <c r="BK80" i="1"/>
  <c r="BK57" i="1" l="1"/>
  <c r="BP81" i="1" l="1"/>
  <c r="BP80" i="1"/>
  <c r="BP79" i="1"/>
  <c r="BP78" i="1"/>
  <c r="Y81" i="1"/>
  <c r="Y80" i="1"/>
  <c r="Y79" i="1"/>
  <c r="J79" i="1"/>
  <c r="J80" i="1"/>
  <c r="J81" i="1"/>
  <c r="AL79" i="1"/>
  <c r="AR79" i="1"/>
  <c r="AL80" i="1"/>
  <c r="AR80" i="1"/>
  <c r="AL81" i="1"/>
  <c r="AR81" i="1"/>
  <c r="BK79" i="1"/>
  <c r="AK81" i="1"/>
  <c r="AK80" i="1"/>
  <c r="AK79" i="1"/>
  <c r="BK91" i="1"/>
  <c r="BB81" i="1" l="1"/>
  <c r="X81" i="1" s="1"/>
  <c r="W81" i="1" s="1"/>
  <c r="BB79" i="1"/>
  <c r="X79" i="1" s="1"/>
  <c r="W79" i="1" s="1"/>
  <c r="BB80" i="1"/>
  <c r="X80" i="1" s="1"/>
  <c r="W80" i="1" s="1"/>
  <c r="AY81" i="1"/>
  <c r="R81" i="1" s="1"/>
  <c r="Q81" i="1" s="1"/>
  <c r="BA81" i="1"/>
  <c r="V81" i="1" s="1"/>
  <c r="U81" i="1" s="1"/>
  <c r="AZ81" i="1"/>
  <c r="T81" i="1" s="1"/>
  <c r="S81" i="1" s="1"/>
  <c r="AY79" i="1"/>
  <c r="R79" i="1" s="1"/>
  <c r="Q79" i="1" s="1"/>
  <c r="BA79" i="1"/>
  <c r="V79" i="1" s="1"/>
  <c r="U79" i="1" s="1"/>
  <c r="AZ79" i="1"/>
  <c r="T79" i="1" s="1"/>
  <c r="S79" i="1" s="1"/>
  <c r="AY80" i="1"/>
  <c r="R80" i="1" s="1"/>
  <c r="Q80" i="1" s="1"/>
  <c r="AZ80" i="1"/>
  <c r="T80" i="1" s="1"/>
  <c r="S80" i="1" s="1"/>
  <c r="BA80" i="1"/>
  <c r="V80" i="1" s="1"/>
  <c r="U80" i="1" s="1"/>
  <c r="AM81" i="1"/>
  <c r="AF81" i="1" s="1"/>
  <c r="AM79" i="1"/>
  <c r="AH79" i="1" s="1"/>
  <c r="AM80" i="1"/>
  <c r="AF80" i="1" s="1"/>
  <c r="AE80" i="1"/>
  <c r="AG80" i="1"/>
  <c r="AG79" i="1"/>
  <c r="AE79" i="1"/>
  <c r="AG81" i="1"/>
  <c r="AE81" i="1"/>
  <c r="I79" i="1"/>
  <c r="I81" i="1"/>
  <c r="I80" i="1"/>
  <c r="AN80" i="1"/>
  <c r="AI80" i="1" s="1"/>
  <c r="AN81" i="1"/>
  <c r="AI81" i="1" s="1"/>
  <c r="AN79" i="1"/>
  <c r="AI79" i="1" s="1"/>
  <c r="AO80" i="1" l="1"/>
  <c r="AJ80" i="1" s="1"/>
  <c r="AH80" i="1"/>
  <c r="AF79" i="1"/>
  <c r="AO81" i="1"/>
  <c r="AJ81" i="1" s="1"/>
  <c r="AH81" i="1"/>
  <c r="AO79" i="1"/>
  <c r="AJ79" i="1" s="1"/>
  <c r="AR78" i="1"/>
  <c r="Y78" i="1"/>
  <c r="J78" i="1"/>
  <c r="AK78" i="1"/>
  <c r="AL78" i="1"/>
  <c r="BK78" i="1"/>
  <c r="BB78" i="1" l="1"/>
  <c r="X78" i="1" s="1"/>
  <c r="W78" i="1" s="1"/>
  <c r="AY78" i="1"/>
  <c r="R78" i="1" s="1"/>
  <c r="Q78" i="1" s="1"/>
  <c r="BA78" i="1"/>
  <c r="V78" i="1" s="1"/>
  <c r="U78" i="1" s="1"/>
  <c r="AZ78" i="1"/>
  <c r="T78" i="1" s="1"/>
  <c r="S78" i="1" s="1"/>
  <c r="AM78" i="1"/>
  <c r="AH78" i="1" s="1"/>
  <c r="AE78" i="1"/>
  <c r="AG78" i="1"/>
  <c r="I78" i="1"/>
  <c r="AN78" i="1"/>
  <c r="AI78" i="1" s="1"/>
  <c r="Y122" i="1"/>
  <c r="Y121" i="1"/>
  <c r="Y120" i="1"/>
  <c r="Y119" i="1"/>
  <c r="Y118" i="1"/>
  <c r="Y117" i="1"/>
  <c r="Y102" i="1"/>
  <c r="Y101" i="1"/>
  <c r="Y99" i="1"/>
  <c r="Y97" i="1"/>
  <c r="Y96" i="1"/>
  <c r="Y95" i="1"/>
  <c r="Y94" i="1"/>
  <c r="Y93" i="1"/>
  <c r="Y92" i="1"/>
  <c r="Y91" i="1"/>
  <c r="Y88" i="1"/>
  <c r="Y87" i="1"/>
  <c r="Y86" i="1"/>
  <c r="Y85" i="1"/>
  <c r="Y84" i="1"/>
  <c r="Y83" i="1"/>
  <c r="Y82" i="1"/>
  <c r="Y77" i="1"/>
  <c r="Y76" i="1"/>
  <c r="Y75" i="1"/>
  <c r="Y74" i="1"/>
  <c r="Y73" i="1"/>
  <c r="Y69" i="1"/>
  <c r="Y64" i="1"/>
  <c r="Y61" i="1"/>
  <c r="Y57" i="1"/>
  <c r="Y56" i="1"/>
  <c r="Y55" i="1"/>
  <c r="Y54" i="1"/>
  <c r="Y53" i="1"/>
  <c r="Y52" i="1"/>
  <c r="Y50" i="1"/>
  <c r="Y49" i="1"/>
  <c r="Y48" i="1"/>
  <c r="Y46" i="1"/>
  <c r="Y45" i="1"/>
  <c r="Y44" i="1"/>
  <c r="Y42" i="1"/>
  <c r="Y41" i="1"/>
  <c r="Y40" i="1"/>
  <c r="Y39" i="1"/>
  <c r="Y37" i="1"/>
  <c r="Y36" i="1"/>
  <c r="Y35" i="1"/>
  <c r="Y34" i="1"/>
  <c r="Y33" i="1"/>
  <c r="Y32" i="1"/>
  <c r="Y31" i="1"/>
  <c r="Y30" i="1"/>
  <c r="Y29" i="1"/>
  <c r="Y27" i="1"/>
  <c r="Y25" i="1"/>
  <c r="Y23" i="1"/>
  <c r="Y22" i="1"/>
  <c r="Y21" i="1"/>
  <c r="Y20" i="1"/>
  <c r="Y19" i="1"/>
  <c r="Y15" i="1"/>
  <c r="Y11" i="1"/>
  <c r="Y10" i="1"/>
  <c r="Y9" i="1"/>
  <c r="Y6" i="1"/>
  <c r="Y5" i="1"/>
  <c r="Y4" i="1"/>
  <c r="Y3" i="1"/>
  <c r="Y2" i="1"/>
  <c r="AR100" i="1"/>
  <c r="AR99" i="1"/>
  <c r="AR98" i="1"/>
  <c r="AR97" i="1"/>
  <c r="BP97" i="1"/>
  <c r="BP98" i="1"/>
  <c r="BP99" i="1"/>
  <c r="BP100" i="1"/>
  <c r="AO78" i="1" l="1"/>
  <c r="AJ78" i="1" s="1"/>
  <c r="BB100" i="1"/>
  <c r="X100" i="1" s="1"/>
  <c r="BB97" i="1"/>
  <c r="X97" i="1" s="1"/>
  <c r="BB98" i="1"/>
  <c r="X98" i="1" s="1"/>
  <c r="BB99" i="1"/>
  <c r="X99" i="1" s="1"/>
  <c r="AF78" i="1"/>
  <c r="AY97" i="1"/>
  <c r="R97" i="1" s="1"/>
  <c r="BA97" i="1"/>
  <c r="V97" i="1" s="1"/>
  <c r="AZ97" i="1"/>
  <c r="T97" i="1" s="1"/>
  <c r="AY98" i="1"/>
  <c r="R98" i="1" s="1"/>
  <c r="BA98" i="1"/>
  <c r="V98" i="1" s="1"/>
  <c r="AZ98" i="1"/>
  <c r="T98" i="1" s="1"/>
  <c r="AY99" i="1"/>
  <c r="R99" i="1" s="1"/>
  <c r="BA99" i="1"/>
  <c r="V99" i="1" s="1"/>
  <c r="AZ99" i="1"/>
  <c r="T99" i="1" s="1"/>
  <c r="AY100" i="1"/>
  <c r="R100" i="1" s="1"/>
  <c r="AZ100" i="1"/>
  <c r="T100" i="1" s="1"/>
  <c r="BA100" i="1"/>
  <c r="V100" i="1" s="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8" i="1"/>
  <c r="BK59" i="1"/>
  <c r="BK60" i="1"/>
  <c r="BK61" i="1"/>
  <c r="BK62" i="1"/>
  <c r="BK63" i="1"/>
  <c r="BK64" i="1"/>
  <c r="BK65" i="1"/>
  <c r="BK66" i="1"/>
  <c r="BK67" i="1"/>
  <c r="BK68" i="1"/>
  <c r="BK69" i="1"/>
  <c r="BK70" i="1"/>
  <c r="BK71" i="1"/>
  <c r="BK72" i="1"/>
  <c r="BK73" i="1"/>
  <c r="BK74" i="1"/>
  <c r="BK75" i="1"/>
  <c r="BK76" i="1"/>
  <c r="BK77" i="1"/>
  <c r="BK82" i="1"/>
  <c r="BK83" i="1"/>
  <c r="BK84" i="1"/>
  <c r="BK85" i="1"/>
  <c r="BK86" i="1"/>
  <c r="BK87" i="1"/>
  <c r="BK88" i="1"/>
  <c r="BK89" i="1"/>
  <c r="BK90"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2" i="1"/>
  <c r="W99" i="1" l="1"/>
  <c r="W97" i="1"/>
  <c r="U99" i="1"/>
  <c r="S97" i="1"/>
  <c r="U97" i="1"/>
  <c r="S99" i="1"/>
  <c r="AR88" i="1"/>
  <c r="AR89" i="1"/>
  <c r="AR90" i="1"/>
  <c r="AR94" i="1"/>
  <c r="AR95" i="1"/>
  <c r="AR96" i="1"/>
  <c r="AR101" i="1"/>
  <c r="AR102" i="1"/>
  <c r="AR103" i="1"/>
  <c r="AR104" i="1"/>
  <c r="AR105" i="1"/>
  <c r="BB105" i="1" s="1"/>
  <c r="AR106" i="1"/>
  <c r="BB106" i="1" s="1"/>
  <c r="AR107" i="1"/>
  <c r="BB107" i="1" s="1"/>
  <c r="AR108" i="1"/>
  <c r="AR109" i="1"/>
  <c r="BB109" i="1" s="1"/>
  <c r="AR110" i="1"/>
  <c r="BB110" i="1" s="1"/>
  <c r="AR111" i="1"/>
  <c r="BB111" i="1" s="1"/>
  <c r="AR112" i="1"/>
  <c r="AR113" i="1"/>
  <c r="BB113" i="1" s="1"/>
  <c r="AR114" i="1"/>
  <c r="BB114" i="1" s="1"/>
  <c r="AR115" i="1"/>
  <c r="AR116" i="1"/>
  <c r="AR117" i="1"/>
  <c r="AR118" i="1"/>
  <c r="AR119" i="1"/>
  <c r="AR120" i="1"/>
  <c r="AR121" i="1"/>
  <c r="AR122" i="1"/>
  <c r="BP115" i="1"/>
  <c r="BP114" i="1"/>
  <c r="BP113" i="1"/>
  <c r="BP112" i="1"/>
  <c r="BP102" i="1"/>
  <c r="BP101" i="1"/>
  <c r="AM99" i="1"/>
  <c r="BP96" i="1"/>
  <c r="BP95" i="1"/>
  <c r="BP94" i="1"/>
  <c r="BP93" i="1"/>
  <c r="AR93" i="1" s="1"/>
  <c r="BP92" i="1"/>
  <c r="AR92" i="1" s="1"/>
  <c r="BP91" i="1"/>
  <c r="AR91" i="1" s="1"/>
  <c r="BP87" i="1"/>
  <c r="AR87" i="1"/>
  <c r="BP86" i="1"/>
  <c r="AR86" i="1"/>
  <c r="BP85" i="1"/>
  <c r="AR85" i="1" s="1"/>
  <c r="BP84" i="1"/>
  <c r="AR84" i="1" s="1"/>
  <c r="BP83" i="1"/>
  <c r="AR83" i="1" s="1"/>
  <c r="BP82" i="1"/>
  <c r="AR82" i="1" s="1"/>
  <c r="BP77" i="1"/>
  <c r="AR77" i="1" s="1"/>
  <c r="BP76" i="1"/>
  <c r="AR76" i="1" s="1"/>
  <c r="BP75" i="1"/>
  <c r="AR75" i="1" s="1"/>
  <c r="BP74" i="1"/>
  <c r="AR74" i="1" s="1"/>
  <c r="BP73" i="1"/>
  <c r="AR73" i="1" s="1"/>
  <c r="BP72" i="1"/>
  <c r="AR72" i="1" s="1"/>
  <c r="BP71" i="1"/>
  <c r="AR71" i="1" s="1"/>
  <c r="BP70" i="1"/>
  <c r="AR70" i="1" s="1"/>
  <c r="BP69" i="1"/>
  <c r="AR69" i="1" s="1"/>
  <c r="BP68" i="1"/>
  <c r="AR68" i="1" s="1"/>
  <c r="BP67" i="1"/>
  <c r="AR67" i="1" s="1"/>
  <c r="BP66" i="1"/>
  <c r="AR66" i="1" s="1"/>
  <c r="BP65" i="1"/>
  <c r="AR65" i="1" s="1"/>
  <c r="BP64" i="1"/>
  <c r="AR64" i="1" s="1"/>
  <c r="BP63" i="1"/>
  <c r="AR63" i="1" s="1"/>
  <c r="BP62" i="1"/>
  <c r="AR62" i="1" s="1"/>
  <c r="BP61" i="1"/>
  <c r="AR61" i="1" s="1"/>
  <c r="BP60" i="1"/>
  <c r="AR60" i="1" s="1"/>
  <c r="BP59" i="1"/>
  <c r="AR59" i="1" s="1"/>
  <c r="BP58" i="1"/>
  <c r="AR58" i="1" s="1"/>
  <c r="BP57" i="1"/>
  <c r="AR57" i="1" s="1"/>
  <c r="BB60" i="1" l="1"/>
  <c r="X60" i="1" s="1"/>
  <c r="BB64" i="1"/>
  <c r="X64" i="1" s="1"/>
  <c r="BB68" i="1"/>
  <c r="X68" i="1" s="1"/>
  <c r="BB72" i="1"/>
  <c r="X72" i="1" s="1"/>
  <c r="BB76" i="1"/>
  <c r="X76" i="1" s="1"/>
  <c r="W76" i="1" s="1"/>
  <c r="BB84" i="1"/>
  <c r="X84" i="1" s="1"/>
  <c r="W84" i="1" s="1"/>
  <c r="BB87" i="1"/>
  <c r="X87" i="1" s="1"/>
  <c r="W87" i="1" s="1"/>
  <c r="BB93" i="1"/>
  <c r="X93" i="1" s="1"/>
  <c r="W93" i="1" s="1"/>
  <c r="BB121" i="1"/>
  <c r="X121" i="1" s="1"/>
  <c r="W121" i="1" s="1"/>
  <c r="BB117" i="1"/>
  <c r="X117" i="1" s="1"/>
  <c r="W117" i="1" s="1"/>
  <c r="BB101" i="1"/>
  <c r="X101" i="1" s="1"/>
  <c r="W101" i="1" s="1"/>
  <c r="BB90" i="1"/>
  <c r="X90" i="1" s="1"/>
  <c r="BB57" i="1"/>
  <c r="X57" i="1" s="1"/>
  <c r="BB61" i="1"/>
  <c r="X61" i="1" s="1"/>
  <c r="BB65" i="1"/>
  <c r="X65" i="1" s="1"/>
  <c r="BB69" i="1"/>
  <c r="X69" i="1" s="1"/>
  <c r="BB73" i="1"/>
  <c r="X73" i="1" s="1"/>
  <c r="W73" i="1" s="1"/>
  <c r="BB77" i="1"/>
  <c r="X77" i="1" s="1"/>
  <c r="W77" i="1" s="1"/>
  <c r="BB85" i="1"/>
  <c r="X85" i="1" s="1"/>
  <c r="W85" i="1" s="1"/>
  <c r="BB120" i="1"/>
  <c r="X120" i="1" s="1"/>
  <c r="W120" i="1" s="1"/>
  <c r="BB116" i="1"/>
  <c r="X116" i="1" s="1"/>
  <c r="BB112" i="1"/>
  <c r="X112" i="1" s="1"/>
  <c r="BB108" i="1"/>
  <c r="X108" i="1" s="1"/>
  <c r="BB104" i="1"/>
  <c r="X104" i="1" s="1"/>
  <c r="BB96" i="1"/>
  <c r="X96" i="1" s="1"/>
  <c r="W96" i="1" s="1"/>
  <c r="BB89" i="1"/>
  <c r="X89" i="1" s="1"/>
  <c r="BB58" i="1"/>
  <c r="X58" i="1" s="1"/>
  <c r="BB62" i="1"/>
  <c r="X62" i="1" s="1"/>
  <c r="BB66" i="1"/>
  <c r="X66" i="1" s="1"/>
  <c r="BB70" i="1"/>
  <c r="X70" i="1" s="1"/>
  <c r="BB74" i="1"/>
  <c r="X74" i="1" s="1"/>
  <c r="W74" i="1" s="1"/>
  <c r="BB82" i="1"/>
  <c r="X82" i="1" s="1"/>
  <c r="W82" i="1" s="1"/>
  <c r="BB86" i="1"/>
  <c r="X86" i="1" s="1"/>
  <c r="W86" i="1" s="1"/>
  <c r="BB91" i="1"/>
  <c r="X91" i="1" s="1"/>
  <c r="W91" i="1" s="1"/>
  <c r="BB119" i="1"/>
  <c r="X119" i="1" s="1"/>
  <c r="W119" i="1" s="1"/>
  <c r="BB115" i="1"/>
  <c r="X115" i="1" s="1"/>
  <c r="BB103" i="1"/>
  <c r="X103" i="1" s="1"/>
  <c r="BB95" i="1"/>
  <c r="X95" i="1" s="1"/>
  <c r="W95" i="1" s="1"/>
  <c r="BB88" i="1"/>
  <c r="X88" i="1" s="1"/>
  <c r="BB59" i="1"/>
  <c r="X59" i="1" s="1"/>
  <c r="BB63" i="1"/>
  <c r="X63" i="1" s="1"/>
  <c r="BB67" i="1"/>
  <c r="X67" i="1" s="1"/>
  <c r="BB71" i="1"/>
  <c r="X71" i="1" s="1"/>
  <c r="BB75" i="1"/>
  <c r="X75" i="1" s="1"/>
  <c r="W75" i="1" s="1"/>
  <c r="BB83" i="1"/>
  <c r="X83" i="1" s="1"/>
  <c r="W83" i="1" s="1"/>
  <c r="BB92" i="1"/>
  <c r="X92" i="1" s="1"/>
  <c r="W92" i="1" s="1"/>
  <c r="BB122" i="1"/>
  <c r="X122" i="1" s="1"/>
  <c r="W122" i="1" s="1"/>
  <c r="BB118" i="1"/>
  <c r="X118" i="1" s="1"/>
  <c r="W118" i="1" s="1"/>
  <c r="BB102" i="1"/>
  <c r="X102" i="1" s="1"/>
  <c r="BB94" i="1"/>
  <c r="X94" i="1" s="1"/>
  <c r="W94" i="1" s="1"/>
  <c r="BA58" i="1"/>
  <c r="V58" i="1" s="1"/>
  <c r="AZ58" i="1"/>
  <c r="T58" i="1" s="1"/>
  <c r="AY58" i="1"/>
  <c r="R58" i="1" s="1"/>
  <c r="AY62" i="1"/>
  <c r="R62" i="1" s="1"/>
  <c r="BA62" i="1"/>
  <c r="V62" i="1" s="1"/>
  <c r="AZ62" i="1"/>
  <c r="T62" i="1" s="1"/>
  <c r="AY70" i="1"/>
  <c r="R70" i="1" s="1"/>
  <c r="AZ70" i="1"/>
  <c r="T70" i="1" s="1"/>
  <c r="BA70" i="1"/>
  <c r="V70" i="1" s="1"/>
  <c r="BA74" i="1"/>
  <c r="V74" i="1" s="1"/>
  <c r="U74" i="1" s="1"/>
  <c r="AZ74" i="1"/>
  <c r="T74" i="1" s="1"/>
  <c r="S74" i="1" s="1"/>
  <c r="AY74" i="1"/>
  <c r="R74" i="1" s="1"/>
  <c r="AY91" i="1"/>
  <c r="R91" i="1" s="1"/>
  <c r="BA91" i="1"/>
  <c r="V91" i="1" s="1"/>
  <c r="U91" i="1" s="1"/>
  <c r="AZ91" i="1"/>
  <c r="T91" i="1" s="1"/>
  <c r="S91" i="1" s="1"/>
  <c r="AY115" i="1"/>
  <c r="R115" i="1" s="1"/>
  <c r="BA115" i="1"/>
  <c r="V115" i="1" s="1"/>
  <c r="AZ115" i="1"/>
  <c r="T115" i="1" s="1"/>
  <c r="AY111" i="1"/>
  <c r="BA111" i="1"/>
  <c r="AZ111" i="1"/>
  <c r="AY103" i="1"/>
  <c r="R103" i="1" s="1"/>
  <c r="BA103" i="1"/>
  <c r="V103" i="1" s="1"/>
  <c r="AZ103" i="1"/>
  <c r="T103" i="1" s="1"/>
  <c r="AY88" i="1"/>
  <c r="R88" i="1" s="1"/>
  <c r="AZ88" i="1"/>
  <c r="T88" i="1" s="1"/>
  <c r="BA88" i="1"/>
  <c r="V88" i="1" s="1"/>
  <c r="AY59" i="1"/>
  <c r="R59" i="1" s="1"/>
  <c r="BA59" i="1"/>
  <c r="V59" i="1" s="1"/>
  <c r="AZ59" i="1"/>
  <c r="T59" i="1" s="1"/>
  <c r="AY67" i="1"/>
  <c r="R67" i="1" s="1"/>
  <c r="BA67" i="1"/>
  <c r="V67" i="1" s="1"/>
  <c r="AZ67" i="1"/>
  <c r="T67" i="1" s="1"/>
  <c r="AY71" i="1"/>
  <c r="R71" i="1" s="1"/>
  <c r="BA71" i="1"/>
  <c r="V71" i="1" s="1"/>
  <c r="AZ71" i="1"/>
  <c r="T71" i="1" s="1"/>
  <c r="AY83" i="1"/>
  <c r="R83" i="1" s="1"/>
  <c r="BA83" i="1"/>
  <c r="V83" i="1" s="1"/>
  <c r="U83" i="1" s="1"/>
  <c r="AZ83" i="1"/>
  <c r="T83" i="1" s="1"/>
  <c r="S83" i="1" s="1"/>
  <c r="AY92" i="1"/>
  <c r="R92" i="1" s="1"/>
  <c r="AZ92" i="1"/>
  <c r="T92" i="1" s="1"/>
  <c r="S92" i="1" s="1"/>
  <c r="BA92" i="1"/>
  <c r="V92" i="1" s="1"/>
  <c r="U92" i="1" s="1"/>
  <c r="AY118" i="1"/>
  <c r="R118" i="1" s="1"/>
  <c r="BA118" i="1"/>
  <c r="V118" i="1" s="1"/>
  <c r="U118" i="1" s="1"/>
  <c r="AZ118" i="1"/>
  <c r="T118" i="1" s="1"/>
  <c r="S118" i="1" s="1"/>
  <c r="AY114" i="1"/>
  <c r="BA114" i="1"/>
  <c r="AZ114" i="1"/>
  <c r="BA106" i="1"/>
  <c r="AY106" i="1"/>
  <c r="AZ106" i="1"/>
  <c r="AY60" i="1"/>
  <c r="R60" i="1" s="1"/>
  <c r="BA60" i="1"/>
  <c r="V60" i="1" s="1"/>
  <c r="AZ60" i="1"/>
  <c r="T60" i="1" s="1"/>
  <c r="AY64" i="1"/>
  <c r="R64" i="1" s="1"/>
  <c r="AZ64" i="1"/>
  <c r="T64" i="1" s="1"/>
  <c r="BA64" i="1"/>
  <c r="V64" i="1" s="1"/>
  <c r="AY72" i="1"/>
  <c r="R72" i="1" s="1"/>
  <c r="AZ72" i="1"/>
  <c r="T72" i="1" s="1"/>
  <c r="BA72" i="1"/>
  <c r="V72" i="1" s="1"/>
  <c r="AY76" i="1"/>
  <c r="R76" i="1" s="1"/>
  <c r="BA76" i="1"/>
  <c r="V76" i="1" s="1"/>
  <c r="U76" i="1" s="1"/>
  <c r="AZ76" i="1"/>
  <c r="T76" i="1" s="1"/>
  <c r="S76" i="1" s="1"/>
  <c r="AY57" i="1"/>
  <c r="R57" i="1" s="1"/>
  <c r="BA57" i="1"/>
  <c r="V57" i="1" s="1"/>
  <c r="AZ57" i="1"/>
  <c r="T57" i="1" s="1"/>
  <c r="BA61" i="1"/>
  <c r="V61" i="1" s="1"/>
  <c r="AZ61" i="1"/>
  <c r="T61" i="1" s="1"/>
  <c r="AY61" i="1"/>
  <c r="R61" i="1" s="1"/>
  <c r="AY65" i="1"/>
  <c r="R65" i="1" s="1"/>
  <c r="BA65" i="1"/>
  <c r="V65" i="1" s="1"/>
  <c r="AZ65" i="1"/>
  <c r="T65" i="1" s="1"/>
  <c r="BA69" i="1"/>
  <c r="V69" i="1" s="1"/>
  <c r="AZ69" i="1"/>
  <c r="T69" i="1" s="1"/>
  <c r="AY69" i="1"/>
  <c r="R69" i="1" s="1"/>
  <c r="AY73" i="1"/>
  <c r="R73" i="1" s="1"/>
  <c r="BA73" i="1"/>
  <c r="V73" i="1" s="1"/>
  <c r="U73" i="1" s="1"/>
  <c r="AZ73" i="1"/>
  <c r="T73" i="1" s="1"/>
  <c r="S73" i="1" s="1"/>
  <c r="BA77" i="1"/>
  <c r="V77" i="1" s="1"/>
  <c r="U77" i="1" s="1"/>
  <c r="AZ77" i="1"/>
  <c r="T77" i="1" s="1"/>
  <c r="S77" i="1" s="1"/>
  <c r="AY77" i="1"/>
  <c r="R77" i="1" s="1"/>
  <c r="BA85" i="1"/>
  <c r="V85" i="1" s="1"/>
  <c r="U85" i="1" s="1"/>
  <c r="AY85" i="1"/>
  <c r="R85" i="1" s="1"/>
  <c r="AZ85" i="1"/>
  <c r="T85" i="1" s="1"/>
  <c r="S85" i="1" s="1"/>
  <c r="AY120" i="1"/>
  <c r="R120" i="1" s="1"/>
  <c r="AZ120" i="1"/>
  <c r="T120" i="1" s="1"/>
  <c r="S120" i="1" s="1"/>
  <c r="BA120" i="1"/>
  <c r="V120" i="1" s="1"/>
  <c r="U120" i="1" s="1"/>
  <c r="AY116" i="1"/>
  <c r="R116" i="1" s="1"/>
  <c r="AZ116" i="1"/>
  <c r="T116" i="1" s="1"/>
  <c r="BA116" i="1"/>
  <c r="V116" i="1" s="1"/>
  <c r="AY112" i="1"/>
  <c r="R112" i="1" s="1"/>
  <c r="AZ112" i="1"/>
  <c r="T112" i="1" s="1"/>
  <c r="BA112" i="1"/>
  <c r="V112" i="1" s="1"/>
  <c r="AY108" i="1"/>
  <c r="AZ108" i="1"/>
  <c r="BA108" i="1"/>
  <c r="AY104" i="1"/>
  <c r="AZ104" i="1"/>
  <c r="BA104" i="1"/>
  <c r="AY96" i="1"/>
  <c r="R96" i="1" s="1"/>
  <c r="AZ96" i="1"/>
  <c r="T96" i="1" s="1"/>
  <c r="S96" i="1" s="1"/>
  <c r="BA96" i="1"/>
  <c r="V96" i="1" s="1"/>
  <c r="U96" i="1" s="1"/>
  <c r="AY89" i="1"/>
  <c r="R89" i="1" s="1"/>
  <c r="BA89" i="1"/>
  <c r="V89" i="1" s="1"/>
  <c r="AZ89" i="1"/>
  <c r="T89" i="1" s="1"/>
  <c r="AY66" i="1"/>
  <c r="R66" i="1" s="1"/>
  <c r="BA66" i="1"/>
  <c r="V66" i="1" s="1"/>
  <c r="AZ66" i="1"/>
  <c r="T66" i="1" s="1"/>
  <c r="AY82" i="1"/>
  <c r="R82" i="1" s="1"/>
  <c r="BA82" i="1"/>
  <c r="V82" i="1" s="1"/>
  <c r="U82" i="1" s="1"/>
  <c r="AZ82" i="1"/>
  <c r="T82" i="1" s="1"/>
  <c r="S82" i="1" s="1"/>
  <c r="AY86" i="1"/>
  <c r="R86" i="1" s="1"/>
  <c r="BA86" i="1"/>
  <c r="V86" i="1" s="1"/>
  <c r="U86" i="1" s="1"/>
  <c r="AZ86" i="1"/>
  <c r="T86" i="1" s="1"/>
  <c r="S86" i="1" s="1"/>
  <c r="AY119" i="1"/>
  <c r="R119" i="1" s="1"/>
  <c r="BA119" i="1"/>
  <c r="V119" i="1" s="1"/>
  <c r="U119" i="1" s="1"/>
  <c r="AZ119" i="1"/>
  <c r="T119" i="1" s="1"/>
  <c r="S119" i="1" s="1"/>
  <c r="AY107" i="1"/>
  <c r="BA107" i="1"/>
  <c r="AZ107" i="1"/>
  <c r="AY95" i="1"/>
  <c r="R95" i="1" s="1"/>
  <c r="BA95" i="1"/>
  <c r="V95" i="1" s="1"/>
  <c r="U95" i="1" s="1"/>
  <c r="AZ95" i="1"/>
  <c r="T95" i="1" s="1"/>
  <c r="S95" i="1" s="1"/>
  <c r="AY63" i="1"/>
  <c r="R63" i="1" s="1"/>
  <c r="BA63" i="1"/>
  <c r="V63" i="1" s="1"/>
  <c r="AZ63" i="1"/>
  <c r="T63" i="1" s="1"/>
  <c r="AY75" i="1"/>
  <c r="R75" i="1" s="1"/>
  <c r="BA75" i="1"/>
  <c r="V75" i="1" s="1"/>
  <c r="U75" i="1" s="1"/>
  <c r="AZ75" i="1"/>
  <c r="T75" i="1" s="1"/>
  <c r="S75" i="1" s="1"/>
  <c r="BA122" i="1"/>
  <c r="V122" i="1" s="1"/>
  <c r="U122" i="1" s="1"/>
  <c r="AZ122" i="1"/>
  <c r="T122" i="1" s="1"/>
  <c r="S122" i="1" s="1"/>
  <c r="AY122" i="1"/>
  <c r="R122" i="1" s="1"/>
  <c r="AY110" i="1"/>
  <c r="BA110" i="1"/>
  <c r="AZ110" i="1"/>
  <c r="AY102" i="1"/>
  <c r="R102" i="1" s="1"/>
  <c r="BA102" i="1"/>
  <c r="V102" i="1" s="1"/>
  <c r="AZ102" i="1"/>
  <c r="T102" i="1" s="1"/>
  <c r="AY94" i="1"/>
  <c r="R94" i="1" s="1"/>
  <c r="BA94" i="1"/>
  <c r="V94" i="1" s="1"/>
  <c r="U94" i="1" s="1"/>
  <c r="AZ94" i="1"/>
  <c r="T94" i="1" s="1"/>
  <c r="S94" i="1" s="1"/>
  <c r="AY68" i="1"/>
  <c r="R68" i="1" s="1"/>
  <c r="BA68" i="1"/>
  <c r="V68" i="1" s="1"/>
  <c r="AZ68" i="1"/>
  <c r="T68" i="1" s="1"/>
  <c r="AY84" i="1"/>
  <c r="R84" i="1" s="1"/>
  <c r="AZ84" i="1"/>
  <c r="T84" i="1" s="1"/>
  <c r="S84" i="1" s="1"/>
  <c r="BA84" i="1"/>
  <c r="V84" i="1" s="1"/>
  <c r="U84" i="1" s="1"/>
  <c r="AY87" i="1"/>
  <c r="R87" i="1" s="1"/>
  <c r="BA87" i="1"/>
  <c r="V87" i="1" s="1"/>
  <c r="U87" i="1" s="1"/>
  <c r="AZ87" i="1"/>
  <c r="T87" i="1" s="1"/>
  <c r="S87" i="1" s="1"/>
  <c r="BA93" i="1"/>
  <c r="V93" i="1" s="1"/>
  <c r="U93" i="1" s="1"/>
  <c r="AY93" i="1"/>
  <c r="R93" i="1" s="1"/>
  <c r="AZ93" i="1"/>
  <c r="T93" i="1" s="1"/>
  <c r="S93" i="1" s="1"/>
  <c r="AY121" i="1"/>
  <c r="R121" i="1" s="1"/>
  <c r="BA121" i="1"/>
  <c r="V121" i="1" s="1"/>
  <c r="U121" i="1" s="1"/>
  <c r="AZ121" i="1"/>
  <c r="T121" i="1" s="1"/>
  <c r="S121" i="1" s="1"/>
  <c r="BA117" i="1"/>
  <c r="V117" i="1" s="1"/>
  <c r="U117" i="1" s="1"/>
  <c r="AY117" i="1"/>
  <c r="R117" i="1" s="1"/>
  <c r="AZ117" i="1"/>
  <c r="T117" i="1" s="1"/>
  <c r="S117" i="1" s="1"/>
  <c r="AY113" i="1"/>
  <c r="BA113" i="1"/>
  <c r="AZ113" i="1"/>
  <c r="BA109" i="1"/>
  <c r="AY109" i="1"/>
  <c r="AZ109" i="1"/>
  <c r="AY105" i="1"/>
  <c r="BA105" i="1"/>
  <c r="AZ105" i="1"/>
  <c r="BA101" i="1"/>
  <c r="V101" i="1" s="1"/>
  <c r="U101" i="1" s="1"/>
  <c r="AY101" i="1"/>
  <c r="R101" i="1" s="1"/>
  <c r="AZ101" i="1"/>
  <c r="T101" i="1" s="1"/>
  <c r="S101" i="1" s="1"/>
  <c r="AY90" i="1"/>
  <c r="R90" i="1" s="1"/>
  <c r="BA90" i="1"/>
  <c r="V90" i="1" s="1"/>
  <c r="AZ90" i="1"/>
  <c r="T90" i="1" s="1"/>
  <c r="AM84" i="1"/>
  <c r="AM87" i="1"/>
  <c r="AM93" i="1"/>
  <c r="AM121" i="1"/>
  <c r="AM117" i="1"/>
  <c r="AM101" i="1"/>
  <c r="AM73" i="1"/>
  <c r="AM85" i="1"/>
  <c r="AM120" i="1"/>
  <c r="AM74" i="1"/>
  <c r="AM82" i="1"/>
  <c r="AM86" i="1"/>
  <c r="AM119" i="1"/>
  <c r="AM75" i="1"/>
  <c r="AM83" i="1"/>
  <c r="AM92" i="1"/>
  <c r="AM122" i="1"/>
  <c r="AM118" i="1"/>
  <c r="AM94" i="1"/>
  <c r="AM76" i="1"/>
  <c r="AM77" i="1"/>
  <c r="AM96" i="1"/>
  <c r="AM91" i="1"/>
  <c r="AM95" i="1"/>
  <c r="AM61" i="1"/>
  <c r="AM64" i="1"/>
  <c r="AM57" i="1"/>
  <c r="AM97" i="1"/>
  <c r="AM69" i="1"/>
  <c r="AM88" i="1"/>
  <c r="AM102" i="1"/>
  <c r="AL102" i="1"/>
  <c r="AK102" i="1"/>
  <c r="AL122" i="1"/>
  <c r="AK122" i="1"/>
  <c r="AL121" i="1"/>
  <c r="AK121" i="1"/>
  <c r="AL120" i="1"/>
  <c r="AK120" i="1"/>
  <c r="AL119" i="1"/>
  <c r="AK119" i="1"/>
  <c r="AL118" i="1"/>
  <c r="AK118" i="1"/>
  <c r="AL117" i="1"/>
  <c r="AK117" i="1"/>
  <c r="AL101" i="1"/>
  <c r="AK101" i="1"/>
  <c r="AL99" i="1"/>
  <c r="AK99" i="1"/>
  <c r="AL97" i="1"/>
  <c r="AK97" i="1"/>
  <c r="AL96" i="1"/>
  <c r="AK96" i="1"/>
  <c r="AL95" i="1"/>
  <c r="AK95" i="1"/>
  <c r="AL94" i="1"/>
  <c r="AK94" i="1"/>
  <c r="AL93" i="1"/>
  <c r="AK93" i="1"/>
  <c r="AL92" i="1"/>
  <c r="AK92" i="1"/>
  <c r="AL91" i="1"/>
  <c r="AK91" i="1"/>
  <c r="AL88" i="1"/>
  <c r="AK88" i="1"/>
  <c r="AL87" i="1"/>
  <c r="AK87" i="1"/>
  <c r="AL86" i="1"/>
  <c r="AK86" i="1"/>
  <c r="AL85" i="1"/>
  <c r="AK85" i="1"/>
  <c r="AL84" i="1"/>
  <c r="AK84" i="1"/>
  <c r="AL83" i="1"/>
  <c r="AK83" i="1"/>
  <c r="AL82" i="1"/>
  <c r="AK82" i="1"/>
  <c r="AL77" i="1"/>
  <c r="AK77" i="1"/>
  <c r="AL76" i="1"/>
  <c r="AK76" i="1"/>
  <c r="AL75" i="1"/>
  <c r="AK75" i="1"/>
  <c r="AL74" i="1"/>
  <c r="AK74" i="1"/>
  <c r="AL73" i="1"/>
  <c r="AK73" i="1"/>
  <c r="AL69" i="1"/>
  <c r="AK69" i="1"/>
  <c r="AL64" i="1"/>
  <c r="AK64" i="1"/>
  <c r="AL61" i="1"/>
  <c r="AK61" i="1"/>
  <c r="AL57" i="1"/>
  <c r="AK57" i="1"/>
  <c r="W88" i="1" l="1"/>
  <c r="T110" i="1"/>
  <c r="V108" i="1"/>
  <c r="R110" i="1"/>
  <c r="W69" i="1"/>
  <c r="W64" i="1"/>
  <c r="X110" i="1"/>
  <c r="V113" i="1"/>
  <c r="X113" i="1"/>
  <c r="W57" i="1"/>
  <c r="W61" i="1"/>
  <c r="T104" i="1"/>
  <c r="R113" i="1"/>
  <c r="V104" i="1"/>
  <c r="T113" i="1"/>
  <c r="R104" i="1"/>
  <c r="R108" i="1"/>
  <c r="T108" i="1"/>
  <c r="S57" i="1"/>
  <c r="S61" i="1"/>
  <c r="V110" i="1"/>
  <c r="U88" i="1"/>
  <c r="S64" i="1"/>
  <c r="U69" i="1"/>
  <c r="U61" i="1"/>
  <c r="S69" i="1"/>
  <c r="U57" i="1"/>
  <c r="U64" i="1"/>
  <c r="S88" i="1"/>
  <c r="AG57" i="1"/>
  <c r="AF57" i="1"/>
  <c r="AH57" i="1"/>
  <c r="AE57" i="1"/>
  <c r="AE64" i="1"/>
  <c r="AG64" i="1"/>
  <c r="AF64" i="1"/>
  <c r="AH64" i="1"/>
  <c r="AG73" i="1"/>
  <c r="AH73" i="1"/>
  <c r="AE73" i="1"/>
  <c r="AF73" i="1"/>
  <c r="AG75" i="1"/>
  <c r="AH75" i="1"/>
  <c r="AE75" i="1"/>
  <c r="AF75" i="1"/>
  <c r="AG77" i="1"/>
  <c r="AE77" i="1"/>
  <c r="AF77" i="1"/>
  <c r="AH77" i="1"/>
  <c r="AG83" i="1"/>
  <c r="AH83" i="1"/>
  <c r="AE83" i="1"/>
  <c r="AF83" i="1"/>
  <c r="AG85" i="1"/>
  <c r="AE85" i="1"/>
  <c r="AF85" i="1"/>
  <c r="AH85" i="1"/>
  <c r="AG87" i="1"/>
  <c r="AF87" i="1"/>
  <c r="AH87" i="1"/>
  <c r="AE87" i="1"/>
  <c r="AG91" i="1"/>
  <c r="AH91" i="1"/>
  <c r="AE91" i="1"/>
  <c r="AF91" i="1"/>
  <c r="AG93" i="1"/>
  <c r="AH93" i="1"/>
  <c r="AE93" i="1"/>
  <c r="AF93" i="1"/>
  <c r="AG95" i="1"/>
  <c r="AE95" i="1"/>
  <c r="AF95" i="1"/>
  <c r="AH95" i="1"/>
  <c r="AG97" i="1"/>
  <c r="AF97" i="1"/>
  <c r="AH97" i="1"/>
  <c r="AE97" i="1"/>
  <c r="AG101" i="1"/>
  <c r="AF101" i="1"/>
  <c r="AH101" i="1"/>
  <c r="AE101" i="1"/>
  <c r="AE118" i="1"/>
  <c r="AF118" i="1"/>
  <c r="AG118" i="1"/>
  <c r="AH118" i="1"/>
  <c r="AE120" i="1"/>
  <c r="AH120" i="1"/>
  <c r="AG120" i="1"/>
  <c r="AF120" i="1"/>
  <c r="AE122" i="1"/>
  <c r="AF122" i="1"/>
  <c r="AG122" i="1"/>
  <c r="AH122" i="1"/>
  <c r="AG61" i="1"/>
  <c r="AF61" i="1"/>
  <c r="AH61" i="1"/>
  <c r="AE61" i="1"/>
  <c r="AG69" i="1"/>
  <c r="AE69" i="1"/>
  <c r="AH69" i="1"/>
  <c r="AF69" i="1"/>
  <c r="AE74" i="1"/>
  <c r="AF74" i="1"/>
  <c r="AG74" i="1"/>
  <c r="AH74" i="1"/>
  <c r="AE76" i="1"/>
  <c r="AG76" i="1"/>
  <c r="AH76" i="1"/>
  <c r="AF76" i="1"/>
  <c r="AE82" i="1"/>
  <c r="AF82" i="1"/>
  <c r="AG82" i="1"/>
  <c r="AH82" i="1"/>
  <c r="AE84" i="1"/>
  <c r="AG84" i="1"/>
  <c r="AH84" i="1"/>
  <c r="AF84" i="1"/>
  <c r="AE86" i="1"/>
  <c r="AG86" i="1"/>
  <c r="AH86" i="1"/>
  <c r="AF86" i="1"/>
  <c r="AE88" i="1"/>
  <c r="AH88" i="1"/>
  <c r="AF88" i="1"/>
  <c r="AG88" i="1"/>
  <c r="AE92" i="1"/>
  <c r="AF92" i="1"/>
  <c r="AG92" i="1"/>
  <c r="AH92" i="1"/>
  <c r="AE94" i="1"/>
  <c r="AG94" i="1"/>
  <c r="AH94" i="1"/>
  <c r="AF94" i="1"/>
  <c r="AE96" i="1"/>
  <c r="AG96" i="1"/>
  <c r="AH96" i="1"/>
  <c r="AF96" i="1"/>
  <c r="AG99" i="1"/>
  <c r="AF99" i="1"/>
  <c r="AH99" i="1"/>
  <c r="AE99" i="1"/>
  <c r="AG117" i="1"/>
  <c r="AE117" i="1"/>
  <c r="AH117" i="1"/>
  <c r="AF117" i="1"/>
  <c r="AG119" i="1"/>
  <c r="AE119" i="1"/>
  <c r="AF119" i="1"/>
  <c r="AH119" i="1"/>
  <c r="AG121" i="1"/>
  <c r="AE121" i="1"/>
  <c r="AF121" i="1"/>
  <c r="AH121" i="1"/>
  <c r="AE102" i="1"/>
  <c r="AF102" i="1"/>
  <c r="AG102" i="1"/>
  <c r="AH102" i="1"/>
  <c r="AO75" i="1"/>
  <c r="AJ75" i="1" s="1"/>
  <c r="AO76" i="1"/>
  <c r="AJ76" i="1" s="1"/>
  <c r="AO82" i="1"/>
  <c r="AJ82" i="1" s="1"/>
  <c r="AO121" i="1"/>
  <c r="AJ121" i="1" s="1"/>
  <c r="AO93" i="1"/>
  <c r="AJ93" i="1" s="1"/>
  <c r="AO91" i="1"/>
  <c r="AJ91" i="1" s="1"/>
  <c r="AO61" i="1"/>
  <c r="AJ61" i="1" s="1"/>
  <c r="AO120" i="1"/>
  <c r="AJ120" i="1" s="1"/>
  <c r="AN77" i="1"/>
  <c r="AI77" i="1" s="1"/>
  <c r="AO74" i="1"/>
  <c r="AJ74" i="1" s="1"/>
  <c r="AO97" i="1"/>
  <c r="AJ97" i="1" s="1"/>
  <c r="AO86" i="1"/>
  <c r="AJ86" i="1" s="1"/>
  <c r="AO83" i="1"/>
  <c r="AJ83" i="1" s="1"/>
  <c r="AO69" i="1"/>
  <c r="AJ69" i="1" s="1"/>
  <c r="AN120" i="1"/>
  <c r="AI120" i="1" s="1"/>
  <c r="AO101" i="1"/>
  <c r="AJ101" i="1" s="1"/>
  <c r="AO84" i="1"/>
  <c r="AJ84" i="1" s="1"/>
  <c r="AO102" i="1"/>
  <c r="AJ102" i="1" s="1"/>
  <c r="AO96" i="1"/>
  <c r="AJ96" i="1" s="1"/>
  <c r="AO117" i="1"/>
  <c r="AJ117" i="1" s="1"/>
  <c r="AO119" i="1"/>
  <c r="AJ119" i="1" s="1"/>
  <c r="AO57" i="1"/>
  <c r="AJ57" i="1" s="1"/>
  <c r="AN76" i="1"/>
  <c r="AI76" i="1" s="1"/>
  <c r="AN86" i="1"/>
  <c r="AI86" i="1" s="1"/>
  <c r="AN119" i="1"/>
  <c r="AI119" i="1" s="1"/>
  <c r="AO88" i="1"/>
  <c r="AJ88" i="1" s="1"/>
  <c r="AO94" i="1"/>
  <c r="AJ94" i="1" s="1"/>
  <c r="AO64" i="1"/>
  <c r="AJ64" i="1" s="1"/>
  <c r="AN75" i="1"/>
  <c r="AI75" i="1" s="1"/>
  <c r="AN85" i="1"/>
  <c r="AI85" i="1" s="1"/>
  <c r="AO87" i="1"/>
  <c r="AJ87" i="1" s="1"/>
  <c r="AO95" i="1"/>
  <c r="AJ95" i="1" s="1"/>
  <c r="AO99" i="1"/>
  <c r="AJ99" i="1" s="1"/>
  <c r="AO118" i="1"/>
  <c r="AJ118" i="1" s="1"/>
  <c r="AO122" i="1"/>
  <c r="AJ122" i="1" s="1"/>
  <c r="AO77" i="1"/>
  <c r="AJ77" i="1" s="1"/>
  <c r="AO92" i="1"/>
  <c r="AJ92" i="1" s="1"/>
  <c r="AO73" i="1"/>
  <c r="AJ73" i="1" s="1"/>
  <c r="AN84" i="1"/>
  <c r="AI84" i="1" s="1"/>
  <c r="AO85" i="1"/>
  <c r="AJ85" i="1" s="1"/>
  <c r="AN117" i="1"/>
  <c r="AI117" i="1" s="1"/>
  <c r="AN118" i="1"/>
  <c r="AI118" i="1" s="1"/>
  <c r="AN73" i="1"/>
  <c r="AI73" i="1" s="1"/>
  <c r="AN92" i="1"/>
  <c r="AI92" i="1" s="1"/>
  <c r="AN102" i="1"/>
  <c r="AI102" i="1" s="1"/>
  <c r="AN122" i="1"/>
  <c r="AI122" i="1" s="1"/>
  <c r="AN121" i="1"/>
  <c r="AI121" i="1" s="1"/>
  <c r="AN101" i="1"/>
  <c r="AI101" i="1" s="1"/>
  <c r="AN99" i="1"/>
  <c r="AI99" i="1" s="1"/>
  <c r="AN97" i="1"/>
  <c r="AI97" i="1" s="1"/>
  <c r="AN96" i="1"/>
  <c r="AI96" i="1" s="1"/>
  <c r="AN95" i="1"/>
  <c r="AI95" i="1" s="1"/>
  <c r="AN94" i="1"/>
  <c r="AI94" i="1" s="1"/>
  <c r="AN93" i="1"/>
  <c r="AI93" i="1" s="1"/>
  <c r="AN91" i="1"/>
  <c r="AI91" i="1" s="1"/>
  <c r="AN88" i="1"/>
  <c r="AI88" i="1" s="1"/>
  <c r="AN87" i="1"/>
  <c r="AI87" i="1" s="1"/>
  <c r="AN83" i="1"/>
  <c r="AI83" i="1" s="1"/>
  <c r="AN82" i="1"/>
  <c r="AI82" i="1" s="1"/>
  <c r="AN74" i="1"/>
  <c r="AI74" i="1" s="1"/>
  <c r="AN69" i="1"/>
  <c r="AI69" i="1" s="1"/>
  <c r="AN64" i="1"/>
  <c r="AI64" i="1" s="1"/>
  <c r="AN61" i="1"/>
  <c r="AI61" i="1" s="1"/>
  <c r="AN57" i="1"/>
  <c r="AI57" i="1" s="1"/>
  <c r="J121" i="1"/>
  <c r="J122" i="1"/>
  <c r="J120" i="1"/>
  <c r="J118" i="1"/>
  <c r="J119" i="1"/>
  <c r="J117" i="1"/>
  <c r="W102" i="1" l="1"/>
  <c r="U102" i="1"/>
  <c r="S102" i="1"/>
  <c r="I122" i="1"/>
  <c r="Q122" i="1"/>
  <c r="I119" i="1"/>
  <c r="Q119" i="1"/>
  <c r="I121" i="1"/>
  <c r="Q121" i="1"/>
  <c r="I117" i="1"/>
  <c r="Q117" i="1"/>
  <c r="I118" i="1"/>
  <c r="Q118" i="1"/>
  <c r="I120" i="1"/>
  <c r="Q120" i="1"/>
  <c r="J116" i="1"/>
  <c r="J115" i="1"/>
  <c r="J113" i="1"/>
  <c r="J112" i="1" l="1"/>
  <c r="J110" i="1"/>
  <c r="J108" i="1"/>
  <c r="J104" i="1"/>
  <c r="J103" i="1"/>
  <c r="J102" i="1" l="1"/>
  <c r="J101" i="1"/>
  <c r="J97" i="1"/>
  <c r="Q97" i="1" s="1"/>
  <c r="J98" i="1"/>
  <c r="J99" i="1"/>
  <c r="J100" i="1"/>
  <c r="J95" i="1"/>
  <c r="J96" i="1"/>
  <c r="J94" i="1"/>
  <c r="J92" i="1"/>
  <c r="J93" i="1"/>
  <c r="I93" i="1" l="1"/>
  <c r="Q93" i="1"/>
  <c r="I95" i="1"/>
  <c r="Q95" i="1"/>
  <c r="I96" i="1"/>
  <c r="Q96" i="1"/>
  <c r="I92" i="1"/>
  <c r="Q92" i="1"/>
  <c r="I101" i="1"/>
  <c r="Q101" i="1"/>
  <c r="I94" i="1"/>
  <c r="Q94" i="1"/>
  <c r="Q99" i="1"/>
  <c r="I102" i="1"/>
  <c r="Q102" i="1"/>
  <c r="I97" i="1"/>
  <c r="I99" i="1"/>
  <c r="J88" i="1"/>
  <c r="J89" i="1"/>
  <c r="J90" i="1"/>
  <c r="J91" i="1"/>
  <c r="Q88" i="1" l="1"/>
  <c r="I91" i="1"/>
  <c r="Q91" i="1"/>
  <c r="I88" i="1"/>
  <c r="J86" i="1"/>
  <c r="J87" i="1"/>
  <c r="J84" i="1"/>
  <c r="J85" i="1"/>
  <c r="J82" i="1"/>
  <c r="J83" i="1"/>
  <c r="J73" i="1"/>
  <c r="J74" i="1"/>
  <c r="J75" i="1"/>
  <c r="J76" i="1"/>
  <c r="J77" i="1"/>
  <c r="I82" i="1" l="1"/>
  <c r="Q82" i="1"/>
  <c r="I86" i="1"/>
  <c r="Q86" i="1"/>
  <c r="I74" i="1"/>
  <c r="Q74" i="1"/>
  <c r="I85" i="1"/>
  <c r="Q85" i="1"/>
  <c r="I75" i="1"/>
  <c r="Q75" i="1"/>
  <c r="I77" i="1"/>
  <c r="Q77" i="1"/>
  <c r="I73" i="1"/>
  <c r="Q73" i="1"/>
  <c r="I84" i="1"/>
  <c r="Q84" i="1"/>
  <c r="I76" i="1"/>
  <c r="Q76" i="1"/>
  <c r="I83" i="1"/>
  <c r="Q83" i="1"/>
  <c r="I87" i="1"/>
  <c r="Q87" i="1"/>
  <c r="J57" i="1"/>
  <c r="J58" i="1"/>
  <c r="J59" i="1"/>
  <c r="J60" i="1"/>
  <c r="J61" i="1"/>
  <c r="J62" i="1"/>
  <c r="J63" i="1"/>
  <c r="J64" i="1"/>
  <c r="J65" i="1"/>
  <c r="J66" i="1"/>
  <c r="J67" i="1"/>
  <c r="J68" i="1"/>
  <c r="J69" i="1"/>
  <c r="J70" i="1"/>
  <c r="J71" i="1"/>
  <c r="J72" i="1"/>
  <c r="Q61" i="1" l="1"/>
  <c r="Q69" i="1"/>
  <c r="Q64" i="1"/>
  <c r="Q57" i="1"/>
  <c r="I69" i="1"/>
  <c r="I64" i="1"/>
  <c r="I57" i="1"/>
  <c r="I61" i="1"/>
  <c r="AR16" i="1"/>
  <c r="AR17" i="1"/>
  <c r="AR18" i="1"/>
  <c r="AR32" i="1"/>
  <c r="AR33" i="1"/>
  <c r="AR34" i="1"/>
  <c r="AR35" i="1"/>
  <c r="AR36" i="1"/>
  <c r="AR37" i="1"/>
  <c r="AR38" i="1"/>
  <c r="AR39" i="1"/>
  <c r="AR40" i="1"/>
  <c r="AR41" i="1"/>
  <c r="AR12" i="1"/>
  <c r="AR13" i="1"/>
  <c r="AR14" i="1"/>
  <c r="AR3" i="1"/>
  <c r="AR5" i="1"/>
  <c r="AR6" i="1"/>
  <c r="AR2" i="1"/>
  <c r="BP56" i="1"/>
  <c r="AR56" i="1" s="1"/>
  <c r="BP55" i="1"/>
  <c r="AR55" i="1" s="1"/>
  <c r="BP54" i="1"/>
  <c r="AR54" i="1" s="1"/>
  <c r="BP53" i="1"/>
  <c r="AR53" i="1" s="1"/>
  <c r="BP52" i="1"/>
  <c r="AR52" i="1" s="1"/>
  <c r="BP51" i="1"/>
  <c r="AR51" i="1" s="1"/>
  <c r="BP50" i="1"/>
  <c r="AR50" i="1" s="1"/>
  <c r="BP49" i="1"/>
  <c r="AR49" i="1" s="1"/>
  <c r="BP48" i="1"/>
  <c r="AR48" i="1" s="1"/>
  <c r="BP47" i="1"/>
  <c r="AR47" i="1" s="1"/>
  <c r="BP46" i="1"/>
  <c r="AR46" i="1" s="1"/>
  <c r="BP45" i="1"/>
  <c r="AR45" i="1" s="1"/>
  <c r="BP44" i="1"/>
  <c r="AR44" i="1" s="1"/>
  <c r="BP43" i="1"/>
  <c r="AR43" i="1" s="1"/>
  <c r="BP42" i="1"/>
  <c r="AR42" i="1" s="1"/>
  <c r="BP34" i="1"/>
  <c r="BP33" i="1"/>
  <c r="BP32" i="1"/>
  <c r="BP31" i="1"/>
  <c r="AR31" i="1" s="1"/>
  <c r="BP30" i="1"/>
  <c r="AR30" i="1" s="1"/>
  <c r="BP29" i="1"/>
  <c r="AR29" i="1" s="1"/>
  <c r="BP28" i="1"/>
  <c r="AR28" i="1" s="1"/>
  <c r="BP27" i="1"/>
  <c r="AR27" i="1" s="1"/>
  <c r="BP26" i="1"/>
  <c r="AR26" i="1" s="1"/>
  <c r="BP25" i="1"/>
  <c r="AR25" i="1" s="1"/>
  <c r="BP24" i="1"/>
  <c r="AR24" i="1" s="1"/>
  <c r="BP23" i="1"/>
  <c r="AR23" i="1" s="1"/>
  <c r="BP22" i="1"/>
  <c r="AR22" i="1" s="1"/>
  <c r="BP21" i="1"/>
  <c r="AR21" i="1" s="1"/>
  <c r="BP20" i="1"/>
  <c r="AR20" i="1" s="1"/>
  <c r="BP19" i="1"/>
  <c r="AR19" i="1" s="1"/>
  <c r="BP2" i="1"/>
  <c r="BP3" i="1"/>
  <c r="BP4" i="1"/>
  <c r="AR4" i="1" s="1"/>
  <c r="BP5" i="1"/>
  <c r="BP6" i="1"/>
  <c r="BP9" i="1"/>
  <c r="AR9" i="1" s="1"/>
  <c r="BP10" i="1"/>
  <c r="AR10" i="1" s="1"/>
  <c r="BP11" i="1"/>
  <c r="AR11" i="1" s="1"/>
  <c r="BP12" i="1"/>
  <c r="BP13" i="1"/>
  <c r="BP17" i="1"/>
  <c r="BP16" i="1"/>
  <c r="BP15" i="1"/>
  <c r="AR15" i="1" s="1"/>
  <c r="BA15" i="1" l="1"/>
  <c r="V15" i="1" s="1"/>
  <c r="AZ15" i="1"/>
  <c r="T15" i="1" s="1"/>
  <c r="AZ14" i="1"/>
  <c r="T14" i="1" s="1"/>
  <c r="BA14" i="1"/>
  <c r="V14" i="1" s="1"/>
  <c r="BA11" i="1"/>
  <c r="V11" i="1" s="1"/>
  <c r="AZ11" i="1"/>
  <c r="T11" i="1" s="1"/>
  <c r="BA13" i="1"/>
  <c r="V13" i="1" s="1"/>
  <c r="AZ13" i="1"/>
  <c r="T13" i="1" s="1"/>
  <c r="AZ18" i="1"/>
  <c r="T18" i="1" s="1"/>
  <c r="BA18" i="1"/>
  <c r="V18" i="1" s="1"/>
  <c r="AZ12" i="1"/>
  <c r="T12" i="1" s="1"/>
  <c r="BA12" i="1"/>
  <c r="V12" i="1" s="1"/>
  <c r="AZ17" i="1"/>
  <c r="T17" i="1" s="1"/>
  <c r="BA17" i="1"/>
  <c r="V17" i="1" s="1"/>
  <c r="AZ16" i="1"/>
  <c r="T16" i="1" s="1"/>
  <c r="BA16" i="1"/>
  <c r="V16" i="1" s="1"/>
  <c r="BB15" i="1"/>
  <c r="X15" i="1" s="1"/>
  <c r="BB22" i="1"/>
  <c r="X22" i="1" s="1"/>
  <c r="W22" i="1" s="1"/>
  <c r="BB26" i="1"/>
  <c r="X26" i="1" s="1"/>
  <c r="BB30" i="1"/>
  <c r="X30" i="1" s="1"/>
  <c r="W30" i="1" s="1"/>
  <c r="BB45" i="1"/>
  <c r="X45" i="1" s="1"/>
  <c r="W45" i="1" s="1"/>
  <c r="BB49" i="1"/>
  <c r="X49" i="1" s="1"/>
  <c r="W49" i="1" s="1"/>
  <c r="BB53" i="1"/>
  <c r="X53" i="1" s="1"/>
  <c r="W53" i="1" s="1"/>
  <c r="BB2" i="1"/>
  <c r="X2" i="1" s="1"/>
  <c r="W2" i="1" s="1"/>
  <c r="BB14" i="1"/>
  <c r="X14" i="1" s="1"/>
  <c r="BB40" i="1"/>
  <c r="X40" i="1" s="1"/>
  <c r="W40" i="1" s="1"/>
  <c r="BB36" i="1"/>
  <c r="X36" i="1" s="1"/>
  <c r="W36" i="1" s="1"/>
  <c r="BB32" i="1"/>
  <c r="X32" i="1" s="1"/>
  <c r="W32" i="1" s="1"/>
  <c r="BB11" i="1"/>
  <c r="X11" i="1" s="1"/>
  <c r="BB19" i="1"/>
  <c r="X19" i="1" s="1"/>
  <c r="W19" i="1" s="1"/>
  <c r="BB23" i="1"/>
  <c r="X23" i="1" s="1"/>
  <c r="BB27" i="1"/>
  <c r="X27" i="1" s="1"/>
  <c r="BB31" i="1"/>
  <c r="X31" i="1" s="1"/>
  <c r="W31" i="1" s="1"/>
  <c r="BB42" i="1"/>
  <c r="X42" i="1" s="1"/>
  <c r="BB46" i="1"/>
  <c r="X46" i="1" s="1"/>
  <c r="BB50" i="1"/>
  <c r="X50" i="1" s="1"/>
  <c r="BB54" i="1"/>
  <c r="X54" i="1" s="1"/>
  <c r="W54" i="1" s="1"/>
  <c r="BB6" i="1"/>
  <c r="X6" i="1" s="1"/>
  <c r="W6" i="1" s="1"/>
  <c r="BB13" i="1"/>
  <c r="X13" i="1" s="1"/>
  <c r="BB39" i="1"/>
  <c r="X39" i="1" s="1"/>
  <c r="W39" i="1" s="1"/>
  <c r="BB35" i="1"/>
  <c r="X35" i="1" s="1"/>
  <c r="W35" i="1" s="1"/>
  <c r="BB18" i="1"/>
  <c r="X18" i="1" s="1"/>
  <c r="BB10" i="1"/>
  <c r="X10" i="1" s="1"/>
  <c r="W10" i="1" s="1"/>
  <c r="BB4" i="1"/>
  <c r="X4" i="1" s="1"/>
  <c r="W4" i="1" s="1"/>
  <c r="BB20" i="1"/>
  <c r="X20" i="1" s="1"/>
  <c r="W20" i="1" s="1"/>
  <c r="BB24" i="1"/>
  <c r="X24" i="1" s="1"/>
  <c r="BB28" i="1"/>
  <c r="X28" i="1" s="1"/>
  <c r="BB43" i="1"/>
  <c r="X43" i="1" s="1"/>
  <c r="BB47" i="1"/>
  <c r="X47" i="1" s="1"/>
  <c r="BB51" i="1"/>
  <c r="X51" i="1" s="1"/>
  <c r="BB55" i="1"/>
  <c r="X55" i="1" s="1"/>
  <c r="W55" i="1" s="1"/>
  <c r="BB5" i="1"/>
  <c r="X5" i="1" s="1"/>
  <c r="W5" i="1" s="1"/>
  <c r="BB12" i="1"/>
  <c r="X12" i="1" s="1"/>
  <c r="BB38" i="1"/>
  <c r="X38" i="1" s="1"/>
  <c r="BB34" i="1"/>
  <c r="X34" i="1" s="1"/>
  <c r="W34" i="1" s="1"/>
  <c r="BB17" i="1"/>
  <c r="X17" i="1" s="1"/>
  <c r="BB9" i="1"/>
  <c r="X9" i="1" s="1"/>
  <c r="W9" i="1" s="1"/>
  <c r="BB21" i="1"/>
  <c r="X21" i="1" s="1"/>
  <c r="W21" i="1" s="1"/>
  <c r="BB25" i="1"/>
  <c r="X25" i="1" s="1"/>
  <c r="BB29" i="1"/>
  <c r="X29" i="1" s="1"/>
  <c r="W29" i="1" s="1"/>
  <c r="BB44" i="1"/>
  <c r="X44" i="1" s="1"/>
  <c r="W44" i="1" s="1"/>
  <c r="BB48" i="1"/>
  <c r="X48" i="1" s="1"/>
  <c r="W48" i="1" s="1"/>
  <c r="BB52" i="1"/>
  <c r="X52" i="1" s="1"/>
  <c r="W52" i="1" s="1"/>
  <c r="BB56" i="1"/>
  <c r="X56" i="1" s="1"/>
  <c r="W56" i="1" s="1"/>
  <c r="BB3" i="1"/>
  <c r="X3" i="1" s="1"/>
  <c r="W3" i="1" s="1"/>
  <c r="BB41" i="1"/>
  <c r="X41" i="1" s="1"/>
  <c r="W41" i="1" s="1"/>
  <c r="BB37" i="1"/>
  <c r="X37" i="1" s="1"/>
  <c r="BB33" i="1"/>
  <c r="X33" i="1" s="1"/>
  <c r="W33" i="1" s="1"/>
  <c r="BB16" i="1"/>
  <c r="X16" i="1" s="1"/>
  <c r="AY11" i="1"/>
  <c r="R11" i="1" s="1"/>
  <c r="AY19" i="1"/>
  <c r="R19" i="1" s="1"/>
  <c r="BA19" i="1"/>
  <c r="V19" i="1" s="1"/>
  <c r="U19" i="1" s="1"/>
  <c r="AZ19" i="1"/>
  <c r="T19" i="1" s="1"/>
  <c r="S19" i="1" s="1"/>
  <c r="AY27" i="1"/>
  <c r="R27" i="1" s="1"/>
  <c r="BA27" i="1"/>
  <c r="V27" i="1" s="1"/>
  <c r="AZ27" i="1"/>
  <c r="T27" i="1" s="1"/>
  <c r="AY31" i="1"/>
  <c r="R31" i="1" s="1"/>
  <c r="AZ31" i="1"/>
  <c r="T31" i="1" s="1"/>
  <c r="S31" i="1" s="1"/>
  <c r="BA31" i="1"/>
  <c r="V31" i="1" s="1"/>
  <c r="U31" i="1" s="1"/>
  <c r="AY46" i="1"/>
  <c r="R46" i="1" s="1"/>
  <c r="BA46" i="1"/>
  <c r="V46" i="1" s="1"/>
  <c r="AZ46" i="1"/>
  <c r="T46" i="1" s="1"/>
  <c r="AY54" i="1"/>
  <c r="R54" i="1" s="1"/>
  <c r="AZ54" i="1"/>
  <c r="T54" i="1" s="1"/>
  <c r="S54" i="1" s="1"/>
  <c r="BA54" i="1"/>
  <c r="V54" i="1" s="1"/>
  <c r="U54" i="1" s="1"/>
  <c r="BA6" i="1"/>
  <c r="V6" i="1" s="1"/>
  <c r="U6" i="1" s="1"/>
  <c r="AY6" i="1"/>
  <c r="R6" i="1" s="1"/>
  <c r="AZ6" i="1"/>
  <c r="T6" i="1" s="1"/>
  <c r="S6" i="1" s="1"/>
  <c r="AY39" i="1"/>
  <c r="R39" i="1" s="1"/>
  <c r="AZ39" i="1"/>
  <c r="T39" i="1" s="1"/>
  <c r="S39" i="1" s="1"/>
  <c r="BA39" i="1"/>
  <c r="V39" i="1" s="1"/>
  <c r="U39" i="1" s="1"/>
  <c r="AY35" i="1"/>
  <c r="R35" i="1" s="1"/>
  <c r="BA35" i="1"/>
  <c r="V35" i="1" s="1"/>
  <c r="U35" i="1" s="1"/>
  <c r="AZ35" i="1"/>
  <c r="T35" i="1" s="1"/>
  <c r="S35" i="1" s="1"/>
  <c r="AY18" i="1"/>
  <c r="R18" i="1" s="1"/>
  <c r="AY4" i="1"/>
  <c r="R4" i="1" s="1"/>
  <c r="BA4" i="1"/>
  <c r="V4" i="1" s="1"/>
  <c r="U4" i="1" s="1"/>
  <c r="AZ4" i="1"/>
  <c r="T4" i="1" s="1"/>
  <c r="S4" i="1" s="1"/>
  <c r="AY20" i="1"/>
  <c r="R20" i="1" s="1"/>
  <c r="BA20" i="1"/>
  <c r="V20" i="1" s="1"/>
  <c r="U20" i="1" s="1"/>
  <c r="AZ20" i="1"/>
  <c r="T20" i="1" s="1"/>
  <c r="S20" i="1" s="1"/>
  <c r="AY28" i="1"/>
  <c r="R28" i="1" s="1"/>
  <c r="BA28" i="1"/>
  <c r="V28" i="1" s="1"/>
  <c r="AZ28" i="1"/>
  <c r="T28" i="1" s="1"/>
  <c r="AY47" i="1"/>
  <c r="R47" i="1" s="1"/>
  <c r="BA47" i="1"/>
  <c r="V47" i="1" s="1"/>
  <c r="AZ47" i="1"/>
  <c r="T47" i="1" s="1"/>
  <c r="AY51" i="1"/>
  <c r="R51" i="1" s="1"/>
  <c r="BA51" i="1"/>
  <c r="V51" i="1" s="1"/>
  <c r="AZ51" i="1"/>
  <c r="T51" i="1" s="1"/>
  <c r="AZ5" i="1"/>
  <c r="T5" i="1" s="1"/>
  <c r="S5" i="1" s="1"/>
  <c r="AY5" i="1"/>
  <c r="R5" i="1" s="1"/>
  <c r="BA5" i="1"/>
  <c r="V5" i="1" s="1"/>
  <c r="U5" i="1" s="1"/>
  <c r="AY12" i="1"/>
  <c r="R12" i="1" s="1"/>
  <c r="BA34" i="1"/>
  <c r="V34" i="1" s="1"/>
  <c r="U34" i="1" s="1"/>
  <c r="AY34" i="1"/>
  <c r="R34" i="1" s="1"/>
  <c r="AZ34" i="1"/>
  <c r="T34" i="1" s="1"/>
  <c r="S34" i="1" s="1"/>
  <c r="AY17" i="1"/>
  <c r="R17" i="1" s="1"/>
  <c r="AY9" i="1"/>
  <c r="R9" i="1" s="1"/>
  <c r="AZ9" i="1"/>
  <c r="T9" i="1" s="1"/>
  <c r="S9" i="1" s="1"/>
  <c r="BA9" i="1"/>
  <c r="V9" i="1" s="1"/>
  <c r="U9" i="1" s="1"/>
  <c r="AY25" i="1"/>
  <c r="R25" i="1" s="1"/>
  <c r="AZ25" i="1"/>
  <c r="T25" i="1" s="1"/>
  <c r="BA25" i="1"/>
  <c r="V25" i="1" s="1"/>
  <c r="AY15" i="1"/>
  <c r="R15" i="1" s="1"/>
  <c r="BA22" i="1"/>
  <c r="V22" i="1" s="1"/>
  <c r="U22" i="1" s="1"/>
  <c r="AY22" i="1"/>
  <c r="R22" i="1" s="1"/>
  <c r="AZ22" i="1"/>
  <c r="T22" i="1" s="1"/>
  <c r="S22" i="1" s="1"/>
  <c r="BA26" i="1"/>
  <c r="V26" i="1" s="1"/>
  <c r="AZ26" i="1"/>
  <c r="T26" i="1" s="1"/>
  <c r="AY26" i="1"/>
  <c r="R26" i="1" s="1"/>
  <c r="BA30" i="1"/>
  <c r="V30" i="1" s="1"/>
  <c r="U30" i="1" s="1"/>
  <c r="AY30" i="1"/>
  <c r="R30" i="1" s="1"/>
  <c r="AZ30" i="1"/>
  <c r="T30" i="1" s="1"/>
  <c r="S30" i="1" s="1"/>
  <c r="BA45" i="1"/>
  <c r="V45" i="1" s="1"/>
  <c r="U45" i="1" s="1"/>
  <c r="AZ45" i="1"/>
  <c r="T45" i="1" s="1"/>
  <c r="S45" i="1" s="1"/>
  <c r="AY45" i="1"/>
  <c r="R45" i="1" s="1"/>
  <c r="AY49" i="1"/>
  <c r="R49" i="1" s="1"/>
  <c r="BA49" i="1"/>
  <c r="V49" i="1" s="1"/>
  <c r="U49" i="1" s="1"/>
  <c r="AZ49" i="1"/>
  <c r="T49" i="1" s="1"/>
  <c r="S49" i="1" s="1"/>
  <c r="BA53" i="1"/>
  <c r="V53" i="1" s="1"/>
  <c r="U53" i="1" s="1"/>
  <c r="AZ53" i="1"/>
  <c r="T53" i="1" s="1"/>
  <c r="S53" i="1" s="1"/>
  <c r="AY53" i="1"/>
  <c r="R53" i="1" s="1"/>
  <c r="AY2" i="1"/>
  <c r="R2" i="1" s="1"/>
  <c r="AZ2" i="1"/>
  <c r="T2" i="1" s="1"/>
  <c r="S2" i="1" s="1"/>
  <c r="BA2" i="1"/>
  <c r="V2" i="1" s="1"/>
  <c r="U2" i="1" s="1"/>
  <c r="AY14" i="1"/>
  <c r="R14" i="1" s="1"/>
  <c r="AY40" i="1"/>
  <c r="R40" i="1" s="1"/>
  <c r="BA40" i="1"/>
  <c r="V40" i="1" s="1"/>
  <c r="U40" i="1" s="1"/>
  <c r="AZ40" i="1"/>
  <c r="T40" i="1" s="1"/>
  <c r="S40" i="1" s="1"/>
  <c r="AY36" i="1"/>
  <c r="R36" i="1" s="1"/>
  <c r="BA36" i="1"/>
  <c r="V36" i="1" s="1"/>
  <c r="U36" i="1" s="1"/>
  <c r="AZ36" i="1"/>
  <c r="T36" i="1" s="1"/>
  <c r="S36" i="1" s="1"/>
  <c r="AY32" i="1"/>
  <c r="R32" i="1" s="1"/>
  <c r="BA32" i="1"/>
  <c r="V32" i="1" s="1"/>
  <c r="U32" i="1" s="1"/>
  <c r="AZ32" i="1"/>
  <c r="T32" i="1" s="1"/>
  <c r="S32" i="1" s="1"/>
  <c r="AY23" i="1"/>
  <c r="R23" i="1" s="1"/>
  <c r="BA23" i="1"/>
  <c r="V23" i="1" s="1"/>
  <c r="AZ23" i="1"/>
  <c r="T23" i="1" s="1"/>
  <c r="BA42" i="1"/>
  <c r="V42" i="1" s="1"/>
  <c r="AZ42" i="1"/>
  <c r="T42" i="1" s="1"/>
  <c r="AY42" i="1"/>
  <c r="R42" i="1" s="1"/>
  <c r="AY50" i="1"/>
  <c r="R50" i="1" s="1"/>
  <c r="BA50" i="1"/>
  <c r="V50" i="1" s="1"/>
  <c r="AZ50" i="1"/>
  <c r="T50" i="1" s="1"/>
  <c r="AY13" i="1"/>
  <c r="R13" i="1" s="1"/>
  <c r="BA10" i="1"/>
  <c r="V10" i="1" s="1"/>
  <c r="U10" i="1" s="1"/>
  <c r="AZ10" i="1"/>
  <c r="T10" i="1" s="1"/>
  <c r="S10" i="1" s="1"/>
  <c r="AY10" i="1"/>
  <c r="R10" i="1" s="1"/>
  <c r="AY24" i="1"/>
  <c r="R24" i="1" s="1"/>
  <c r="BA24" i="1"/>
  <c r="V24" i="1" s="1"/>
  <c r="AZ24" i="1"/>
  <c r="T24" i="1" s="1"/>
  <c r="AY43" i="1"/>
  <c r="R43" i="1" s="1"/>
  <c r="BA43" i="1"/>
  <c r="V43" i="1" s="1"/>
  <c r="AZ43" i="1"/>
  <c r="T43" i="1" s="1"/>
  <c r="AY55" i="1"/>
  <c r="R55" i="1" s="1"/>
  <c r="BA55" i="1"/>
  <c r="V55" i="1" s="1"/>
  <c r="U55" i="1" s="1"/>
  <c r="AZ55" i="1"/>
  <c r="T55" i="1" s="1"/>
  <c r="S55" i="1" s="1"/>
  <c r="BA38" i="1"/>
  <c r="V38" i="1" s="1"/>
  <c r="AY38" i="1"/>
  <c r="R38" i="1" s="1"/>
  <c r="AZ38" i="1"/>
  <c r="T38" i="1" s="1"/>
  <c r="AZ21" i="1"/>
  <c r="T21" i="1" s="1"/>
  <c r="S21" i="1" s="1"/>
  <c r="AY21" i="1"/>
  <c r="R21" i="1" s="1"/>
  <c r="BA21" i="1"/>
  <c r="V21" i="1" s="1"/>
  <c r="U21" i="1" s="1"/>
  <c r="AY29" i="1"/>
  <c r="R29" i="1" s="1"/>
  <c r="BA29" i="1"/>
  <c r="V29" i="1" s="1"/>
  <c r="U29" i="1" s="1"/>
  <c r="AZ29" i="1"/>
  <c r="T29" i="1" s="1"/>
  <c r="S29" i="1" s="1"/>
  <c r="AY44" i="1"/>
  <c r="R44" i="1" s="1"/>
  <c r="BA44" i="1"/>
  <c r="V44" i="1" s="1"/>
  <c r="U44" i="1" s="1"/>
  <c r="AZ44" i="1"/>
  <c r="T44" i="1" s="1"/>
  <c r="S44" i="1" s="1"/>
  <c r="AY48" i="1"/>
  <c r="R48" i="1" s="1"/>
  <c r="AZ48" i="1"/>
  <c r="T48" i="1" s="1"/>
  <c r="S48" i="1" s="1"/>
  <c r="BA48" i="1"/>
  <c r="V48" i="1" s="1"/>
  <c r="U48" i="1" s="1"/>
  <c r="AY52" i="1"/>
  <c r="R52" i="1" s="1"/>
  <c r="BA52" i="1"/>
  <c r="V52" i="1" s="1"/>
  <c r="U52" i="1" s="1"/>
  <c r="AZ52" i="1"/>
  <c r="T52" i="1" s="1"/>
  <c r="S52" i="1" s="1"/>
  <c r="AY56" i="1"/>
  <c r="R56" i="1" s="1"/>
  <c r="AZ56" i="1"/>
  <c r="T56" i="1" s="1"/>
  <c r="S56" i="1" s="1"/>
  <c r="BA56" i="1"/>
  <c r="V56" i="1" s="1"/>
  <c r="U56" i="1" s="1"/>
  <c r="AY3" i="1"/>
  <c r="R3" i="1" s="1"/>
  <c r="BA3" i="1"/>
  <c r="V3" i="1" s="1"/>
  <c r="U3" i="1" s="1"/>
  <c r="AZ3" i="1"/>
  <c r="T3" i="1" s="1"/>
  <c r="S3" i="1" s="1"/>
  <c r="AM41" i="1"/>
  <c r="AY41" i="1"/>
  <c r="R41" i="1" s="1"/>
  <c r="AY37" i="1"/>
  <c r="R37" i="1" s="1"/>
  <c r="AZ37" i="1"/>
  <c r="T37" i="1" s="1"/>
  <c r="BA37" i="1"/>
  <c r="V37" i="1" s="1"/>
  <c r="U37" i="1" s="1"/>
  <c r="AY33" i="1"/>
  <c r="R33" i="1" s="1"/>
  <c r="BA33" i="1"/>
  <c r="V33" i="1" s="1"/>
  <c r="U33" i="1" s="1"/>
  <c r="AZ33" i="1"/>
  <c r="T33" i="1" s="1"/>
  <c r="S33" i="1" s="1"/>
  <c r="AY16" i="1"/>
  <c r="R16" i="1" s="1"/>
  <c r="AM6" i="1"/>
  <c r="AM39" i="1"/>
  <c r="AM10" i="1"/>
  <c r="AM9" i="1"/>
  <c r="AM22" i="1"/>
  <c r="AM30" i="1"/>
  <c r="AM45" i="1"/>
  <c r="AM49" i="1"/>
  <c r="AM53" i="1"/>
  <c r="AM2" i="1"/>
  <c r="AM40" i="1"/>
  <c r="AM36" i="1"/>
  <c r="AM32" i="1"/>
  <c r="AM19" i="1"/>
  <c r="AM31" i="1"/>
  <c r="AM54" i="1"/>
  <c r="AM20" i="1"/>
  <c r="AM55" i="1"/>
  <c r="AM5" i="1"/>
  <c r="AM34" i="1"/>
  <c r="AM35" i="1"/>
  <c r="AM4" i="1"/>
  <c r="AM21" i="1"/>
  <c r="AM29" i="1"/>
  <c r="AM44" i="1"/>
  <c r="AM48" i="1"/>
  <c r="AM52" i="1"/>
  <c r="AM56" i="1"/>
  <c r="AM3" i="1"/>
  <c r="AM33" i="1"/>
  <c r="AM23" i="1"/>
  <c r="AM27" i="1"/>
  <c r="AM46" i="1"/>
  <c r="AM15" i="1"/>
  <c r="AM25" i="1"/>
  <c r="AM11" i="1"/>
  <c r="AM42" i="1"/>
  <c r="AM50" i="1"/>
  <c r="AM37" i="1"/>
  <c r="AK56" i="1"/>
  <c r="AK55" i="1"/>
  <c r="AK54" i="1"/>
  <c r="AK53" i="1"/>
  <c r="AK52" i="1"/>
  <c r="AK50" i="1"/>
  <c r="AK49" i="1"/>
  <c r="AK48" i="1"/>
  <c r="AK46" i="1"/>
  <c r="AK45" i="1"/>
  <c r="AK44" i="1"/>
  <c r="AK42" i="1"/>
  <c r="AK41" i="1"/>
  <c r="AK40" i="1"/>
  <c r="AK39" i="1"/>
  <c r="AK37" i="1"/>
  <c r="AK36" i="1"/>
  <c r="AK35" i="1"/>
  <c r="AK34" i="1"/>
  <c r="AK33" i="1"/>
  <c r="AK32" i="1"/>
  <c r="AK31" i="1"/>
  <c r="AK30" i="1"/>
  <c r="AK29" i="1"/>
  <c r="AK27" i="1"/>
  <c r="AK25" i="1"/>
  <c r="AK23" i="1"/>
  <c r="AK22" i="1"/>
  <c r="AK21" i="1"/>
  <c r="AK20" i="1"/>
  <c r="AK19" i="1"/>
  <c r="AK15" i="1"/>
  <c r="AK11" i="1"/>
  <c r="AK10" i="1"/>
  <c r="AK9" i="1"/>
  <c r="AK6" i="1"/>
  <c r="AK5" i="1"/>
  <c r="AK4" i="1"/>
  <c r="AK3" i="1"/>
  <c r="AK2" i="1"/>
  <c r="AL56" i="1"/>
  <c r="AL55" i="1"/>
  <c r="AL54" i="1"/>
  <c r="AL53" i="1"/>
  <c r="AL52" i="1"/>
  <c r="AL50" i="1"/>
  <c r="AL49" i="1"/>
  <c r="AL48" i="1"/>
  <c r="AL46" i="1"/>
  <c r="AL45" i="1"/>
  <c r="AL44" i="1"/>
  <c r="AL42" i="1"/>
  <c r="AL41" i="1"/>
  <c r="AL40" i="1"/>
  <c r="AL39" i="1"/>
  <c r="AL37" i="1"/>
  <c r="AL36" i="1"/>
  <c r="AL35" i="1"/>
  <c r="AL34" i="1"/>
  <c r="AL33" i="1"/>
  <c r="AL32" i="1"/>
  <c r="AL31" i="1"/>
  <c r="AL30" i="1"/>
  <c r="AL29" i="1"/>
  <c r="AL27" i="1"/>
  <c r="AL25" i="1"/>
  <c r="AL23" i="1"/>
  <c r="AL22" i="1"/>
  <c r="AL21" i="1"/>
  <c r="AL20" i="1"/>
  <c r="AL19" i="1"/>
  <c r="AL15" i="1"/>
  <c r="AL11" i="1"/>
  <c r="AL10" i="1"/>
  <c r="AL9" i="1"/>
  <c r="AL6" i="1"/>
  <c r="AL5" i="1"/>
  <c r="AL4" i="1"/>
  <c r="AL3" i="1"/>
  <c r="AL2" i="1"/>
  <c r="S11" i="1" l="1"/>
  <c r="S15" i="1"/>
  <c r="U15" i="1"/>
  <c r="U11" i="1"/>
  <c r="W11" i="1"/>
  <c r="W15" i="1"/>
  <c r="W46" i="1"/>
  <c r="W23" i="1"/>
  <c r="W37" i="1"/>
  <c r="W50" i="1"/>
  <c r="W27" i="1"/>
  <c r="W42" i="1"/>
  <c r="S25" i="1"/>
  <c r="W25" i="1"/>
  <c r="U46" i="1"/>
  <c r="U42" i="1"/>
  <c r="U23" i="1"/>
  <c r="U25" i="1"/>
  <c r="S37" i="1"/>
  <c r="U50" i="1"/>
  <c r="S46" i="1"/>
  <c r="S42" i="1"/>
  <c r="S27" i="1"/>
  <c r="S50" i="1"/>
  <c r="S23" i="1"/>
  <c r="U27" i="1"/>
  <c r="AG5" i="1"/>
  <c r="AE5" i="1"/>
  <c r="AH5" i="1"/>
  <c r="AF5" i="1"/>
  <c r="AG11" i="1"/>
  <c r="AE11" i="1"/>
  <c r="AF11" i="1"/>
  <c r="AH11" i="1"/>
  <c r="AG21" i="1"/>
  <c r="AE21" i="1"/>
  <c r="AF21" i="1"/>
  <c r="AH21" i="1"/>
  <c r="AG27" i="1"/>
  <c r="AE27" i="1"/>
  <c r="AH27" i="1"/>
  <c r="AF27" i="1"/>
  <c r="AE32" i="1"/>
  <c r="AF32" i="1"/>
  <c r="AH32" i="1"/>
  <c r="AG32" i="1"/>
  <c r="AE36" i="1"/>
  <c r="AF36" i="1"/>
  <c r="AG36" i="1"/>
  <c r="AH36" i="1"/>
  <c r="AG41" i="1"/>
  <c r="AF41" i="1"/>
  <c r="AH41" i="1"/>
  <c r="AE41" i="1"/>
  <c r="AE46" i="1"/>
  <c r="AG46" i="1"/>
  <c r="AH46" i="1"/>
  <c r="AF46" i="1"/>
  <c r="AE52" i="1"/>
  <c r="AF52" i="1"/>
  <c r="AG52" i="1"/>
  <c r="AH52" i="1"/>
  <c r="AE56" i="1"/>
  <c r="AF56" i="1"/>
  <c r="AG56" i="1"/>
  <c r="AH56" i="1"/>
  <c r="AH2" i="1"/>
  <c r="AE2" i="1"/>
  <c r="AG2" i="1"/>
  <c r="AF2" i="1"/>
  <c r="AE6" i="1"/>
  <c r="AF6" i="1"/>
  <c r="AG6" i="1"/>
  <c r="AH6" i="1"/>
  <c r="AG15" i="1"/>
  <c r="AE15" i="1"/>
  <c r="AF15" i="1"/>
  <c r="AH15" i="1"/>
  <c r="AE22" i="1"/>
  <c r="AF22" i="1"/>
  <c r="AG22" i="1"/>
  <c r="AH22" i="1"/>
  <c r="AG29" i="1"/>
  <c r="AE29" i="1"/>
  <c r="AF29" i="1"/>
  <c r="AH29" i="1"/>
  <c r="AG33" i="1"/>
  <c r="AE33" i="1"/>
  <c r="AF33" i="1"/>
  <c r="AH33" i="1"/>
  <c r="AG37" i="1"/>
  <c r="AE37" i="1"/>
  <c r="AF37" i="1"/>
  <c r="AH37" i="1"/>
  <c r="AE42" i="1"/>
  <c r="AF42" i="1"/>
  <c r="AG42" i="1"/>
  <c r="AH42" i="1"/>
  <c r="AE48" i="1"/>
  <c r="AG48" i="1"/>
  <c r="AF48" i="1"/>
  <c r="AH48" i="1"/>
  <c r="AG53" i="1"/>
  <c r="AE53" i="1"/>
  <c r="AF53" i="1"/>
  <c r="AH53" i="1"/>
  <c r="AG3" i="1"/>
  <c r="AH3" i="1"/>
  <c r="AE3" i="1"/>
  <c r="AF3" i="1"/>
  <c r="AG9" i="1"/>
  <c r="AE9" i="1"/>
  <c r="AF9" i="1"/>
  <c r="AH9" i="1"/>
  <c r="AG19" i="1"/>
  <c r="AE19" i="1"/>
  <c r="AH19" i="1"/>
  <c r="AF19" i="1"/>
  <c r="AG23" i="1"/>
  <c r="AE23" i="1"/>
  <c r="AF23" i="1"/>
  <c r="AH23" i="1"/>
  <c r="AE30" i="1"/>
  <c r="AF30" i="1"/>
  <c r="AG30" i="1"/>
  <c r="AH30" i="1"/>
  <c r="AE34" i="1"/>
  <c r="AF34" i="1"/>
  <c r="AG34" i="1"/>
  <c r="AH34" i="1"/>
  <c r="AG39" i="1"/>
  <c r="AE39" i="1"/>
  <c r="AF39" i="1"/>
  <c r="AH39" i="1"/>
  <c r="AE44" i="1"/>
  <c r="AF44" i="1"/>
  <c r="AG44" i="1"/>
  <c r="AH44" i="1"/>
  <c r="AG49" i="1"/>
  <c r="AF49" i="1"/>
  <c r="AH49" i="1"/>
  <c r="AE49" i="1"/>
  <c r="AE54" i="1"/>
  <c r="AH54" i="1"/>
  <c r="AG54" i="1"/>
  <c r="AF54" i="1"/>
  <c r="AE4" i="1"/>
  <c r="AF4" i="1"/>
  <c r="AG4" i="1"/>
  <c r="AH4" i="1"/>
  <c r="AE10" i="1"/>
  <c r="AF10" i="1"/>
  <c r="AG10" i="1"/>
  <c r="AH10" i="1"/>
  <c r="AE20" i="1"/>
  <c r="AF20" i="1"/>
  <c r="AG20" i="1"/>
  <c r="AH20" i="1"/>
  <c r="AG25" i="1"/>
  <c r="AE25" i="1"/>
  <c r="AF25" i="1"/>
  <c r="AH25" i="1"/>
  <c r="AG31" i="1"/>
  <c r="AE31" i="1"/>
  <c r="AH31" i="1"/>
  <c r="AF31" i="1"/>
  <c r="AG35" i="1"/>
  <c r="AH35" i="1"/>
  <c r="AE35" i="1"/>
  <c r="AF35" i="1"/>
  <c r="AE40" i="1"/>
  <c r="AH40" i="1"/>
  <c r="AF40" i="1"/>
  <c r="AG40" i="1"/>
  <c r="AG45" i="1"/>
  <c r="AH45" i="1"/>
  <c r="AE45" i="1"/>
  <c r="AF45" i="1"/>
  <c r="AE50" i="1"/>
  <c r="AG50" i="1"/>
  <c r="AF50" i="1"/>
  <c r="AH50" i="1"/>
  <c r="AG55" i="1"/>
  <c r="AE55" i="1"/>
  <c r="AF55" i="1"/>
  <c r="AH55" i="1"/>
  <c r="AO49" i="1"/>
  <c r="AJ49" i="1" s="1"/>
  <c r="AO54" i="1"/>
  <c r="AJ54" i="1" s="1"/>
  <c r="AO19" i="1"/>
  <c r="AJ19" i="1" s="1"/>
  <c r="AO30" i="1"/>
  <c r="AJ30" i="1" s="1"/>
  <c r="AO39" i="1"/>
  <c r="AJ39" i="1" s="1"/>
  <c r="AO4" i="1"/>
  <c r="AJ4" i="1" s="1"/>
  <c r="AO10" i="1"/>
  <c r="AJ10" i="1" s="1"/>
  <c r="AO20" i="1"/>
  <c r="AJ20" i="1" s="1"/>
  <c r="AO31" i="1"/>
  <c r="AJ31" i="1" s="1"/>
  <c r="AO35" i="1"/>
  <c r="AJ35" i="1" s="1"/>
  <c r="AO40" i="1"/>
  <c r="AJ40" i="1" s="1"/>
  <c r="AO45" i="1"/>
  <c r="AJ45" i="1" s="1"/>
  <c r="AO55" i="1"/>
  <c r="AJ55" i="1" s="1"/>
  <c r="AO5" i="1"/>
  <c r="AJ5" i="1" s="1"/>
  <c r="AO21" i="1"/>
  <c r="AJ21" i="1" s="1"/>
  <c r="AO32" i="1"/>
  <c r="AJ32" i="1" s="1"/>
  <c r="AO36" i="1"/>
  <c r="AJ36" i="1" s="1"/>
  <c r="AO41" i="1"/>
  <c r="AJ41" i="1" s="1"/>
  <c r="AO52" i="1"/>
  <c r="AJ52" i="1" s="1"/>
  <c r="AO56" i="1"/>
  <c r="AJ56" i="1" s="1"/>
  <c r="AO22" i="1"/>
  <c r="AJ22" i="1" s="1"/>
  <c r="AO53" i="1"/>
  <c r="AJ53" i="1" s="1"/>
  <c r="AO46" i="1"/>
  <c r="AJ46" i="1" s="1"/>
  <c r="AO2" i="1"/>
  <c r="AJ2" i="1" s="1"/>
  <c r="AO23" i="1"/>
  <c r="AJ23" i="1" s="1"/>
  <c r="AO50" i="1"/>
  <c r="AJ50" i="1" s="1"/>
  <c r="AO3" i="1"/>
  <c r="AJ3" i="1" s="1"/>
  <c r="AO9" i="1"/>
  <c r="AJ9" i="1" s="1"/>
  <c r="AO34" i="1"/>
  <c r="AJ34" i="1" s="1"/>
  <c r="AO44" i="1"/>
  <c r="AJ44" i="1" s="1"/>
  <c r="AO6" i="1"/>
  <c r="AJ6" i="1" s="1"/>
  <c r="AO15" i="1"/>
  <c r="AJ15" i="1" s="1"/>
  <c r="AO29" i="1"/>
  <c r="AJ29" i="1" s="1"/>
  <c r="AO33" i="1"/>
  <c r="AJ33" i="1" s="1"/>
  <c r="AO42" i="1"/>
  <c r="AJ42" i="1" s="1"/>
  <c r="AO48" i="1"/>
  <c r="AJ48" i="1" s="1"/>
  <c r="AO25" i="1"/>
  <c r="AJ25" i="1" s="1"/>
  <c r="AO37" i="1"/>
  <c r="AJ37" i="1" s="1"/>
  <c r="AO11" i="1"/>
  <c r="AJ11" i="1" s="1"/>
  <c r="AO27" i="1"/>
  <c r="AJ27" i="1" s="1"/>
  <c r="AN2" i="1"/>
  <c r="AI2" i="1" s="1"/>
  <c r="AN22" i="1"/>
  <c r="AI22" i="1" s="1"/>
  <c r="AN42" i="1"/>
  <c r="AI42" i="1" s="1"/>
  <c r="AN15" i="1"/>
  <c r="AI15" i="1" s="1"/>
  <c r="AN29" i="1"/>
  <c r="AI29" i="1" s="1"/>
  <c r="AN33" i="1"/>
  <c r="AI33" i="1" s="1"/>
  <c r="AN48" i="1"/>
  <c r="AI48" i="1" s="1"/>
  <c r="AN9" i="1"/>
  <c r="AI9" i="1" s="1"/>
  <c r="AN23" i="1"/>
  <c r="AI23" i="1" s="1"/>
  <c r="AN34" i="1"/>
  <c r="AI34" i="1" s="1"/>
  <c r="AN44" i="1"/>
  <c r="AI44" i="1" s="1"/>
  <c r="AN54" i="1"/>
  <c r="AI54" i="1" s="1"/>
  <c r="AN6" i="1"/>
  <c r="AI6" i="1" s="1"/>
  <c r="AN37" i="1"/>
  <c r="AI37" i="1" s="1"/>
  <c r="AN53" i="1"/>
  <c r="AI53" i="1" s="1"/>
  <c r="AN3" i="1"/>
  <c r="AI3" i="1" s="1"/>
  <c r="AN19" i="1"/>
  <c r="AI19" i="1" s="1"/>
  <c r="AN30" i="1"/>
  <c r="AI30" i="1" s="1"/>
  <c r="AN39" i="1"/>
  <c r="AI39" i="1" s="1"/>
  <c r="AN49" i="1"/>
  <c r="AI49" i="1" s="1"/>
  <c r="AN4" i="1"/>
  <c r="AI4" i="1" s="1"/>
  <c r="AN10" i="1"/>
  <c r="AI10" i="1" s="1"/>
  <c r="AN20" i="1"/>
  <c r="AI20" i="1" s="1"/>
  <c r="AN25" i="1"/>
  <c r="AI25" i="1" s="1"/>
  <c r="AN31" i="1"/>
  <c r="AI31" i="1" s="1"/>
  <c r="AN35" i="1"/>
  <c r="AI35" i="1" s="1"/>
  <c r="AN40" i="1"/>
  <c r="AI40" i="1" s="1"/>
  <c r="AN45" i="1"/>
  <c r="AI45" i="1" s="1"/>
  <c r="AN50" i="1"/>
  <c r="AI50" i="1" s="1"/>
  <c r="AN55" i="1"/>
  <c r="AI55" i="1" s="1"/>
  <c r="AN5" i="1"/>
  <c r="AI5" i="1" s="1"/>
  <c r="AN11" i="1"/>
  <c r="AI11" i="1" s="1"/>
  <c r="AN21" i="1"/>
  <c r="AI21" i="1" s="1"/>
  <c r="AN27" i="1"/>
  <c r="AI27" i="1" s="1"/>
  <c r="AN32" i="1"/>
  <c r="AI32" i="1" s="1"/>
  <c r="AN36" i="1"/>
  <c r="AI36" i="1" s="1"/>
  <c r="AN41" i="1"/>
  <c r="AI41" i="1" s="1"/>
  <c r="AN46" i="1"/>
  <c r="AI46" i="1" s="1"/>
  <c r="AN52" i="1"/>
  <c r="AI52" i="1" s="1"/>
  <c r="AN56" i="1"/>
  <c r="AI56"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2" i="1"/>
  <c r="Q50" i="1" l="1"/>
  <c r="Q42" i="1"/>
  <c r="Q27" i="1"/>
  <c r="Q23" i="1"/>
  <c r="I10" i="1"/>
  <c r="Q10" i="1"/>
  <c r="I53" i="1"/>
  <c r="Q53" i="1"/>
  <c r="Q37" i="1"/>
  <c r="I33" i="1"/>
  <c r="Q33" i="1"/>
  <c r="I29" i="1"/>
  <c r="Q29" i="1"/>
  <c r="I21" i="1"/>
  <c r="Q21" i="1"/>
  <c r="I56" i="1"/>
  <c r="Q56" i="1"/>
  <c r="I52" i="1"/>
  <c r="Q52" i="1"/>
  <c r="I48" i="1"/>
  <c r="Q48" i="1"/>
  <c r="I44" i="1"/>
  <c r="Q44" i="1"/>
  <c r="I40" i="1"/>
  <c r="Q40" i="1"/>
  <c r="I36" i="1"/>
  <c r="Q36" i="1"/>
  <c r="I32" i="1"/>
  <c r="Q32" i="1"/>
  <c r="I20" i="1"/>
  <c r="Q20" i="1"/>
  <c r="I8" i="1"/>
  <c r="Q8" i="1"/>
  <c r="I4" i="1"/>
  <c r="Q4" i="1"/>
  <c r="I54" i="1"/>
  <c r="Q54" i="1"/>
  <c r="I34" i="1"/>
  <c r="Q34" i="1"/>
  <c r="I30" i="1"/>
  <c r="Q30" i="1"/>
  <c r="I22" i="1"/>
  <c r="Q22" i="1"/>
  <c r="I6" i="1"/>
  <c r="Q6" i="1"/>
  <c r="I2" i="1"/>
  <c r="Q2" i="1"/>
  <c r="I49" i="1"/>
  <c r="Q49" i="1"/>
  <c r="I45" i="1"/>
  <c r="Q45" i="1"/>
  <c r="I41" i="1"/>
  <c r="Q41" i="1"/>
  <c r="Q25" i="1"/>
  <c r="I9" i="1"/>
  <c r="Q9" i="1"/>
  <c r="I5" i="1"/>
  <c r="Q5" i="1"/>
  <c r="I55" i="1"/>
  <c r="Q55" i="1"/>
  <c r="Q46" i="1"/>
  <c r="I39" i="1"/>
  <c r="Q39" i="1"/>
  <c r="I35" i="1"/>
  <c r="Q35" i="1"/>
  <c r="I31" i="1"/>
  <c r="Q31" i="1"/>
  <c r="I19" i="1"/>
  <c r="Q19" i="1"/>
  <c r="Q15" i="1"/>
  <c r="Q11" i="1"/>
  <c r="I7" i="1"/>
  <c r="Q7" i="1"/>
  <c r="I3" i="1"/>
  <c r="Q3" i="1"/>
  <c r="I46" i="1"/>
  <c r="I25" i="1"/>
  <c r="I27" i="1"/>
  <c r="I23" i="1"/>
  <c r="I15" i="1"/>
  <c r="I11" i="1"/>
  <c r="I50" i="1"/>
  <c r="I42" i="1"/>
  <c r="I37" i="1"/>
</calcChain>
</file>

<file path=xl/sharedStrings.xml><?xml version="1.0" encoding="utf-8"?>
<sst xmlns="http://schemas.openxmlformats.org/spreadsheetml/2006/main" count="3448" uniqueCount="682">
  <si>
    <t>Outcome category from Ozer and Benet-Martinez (2006).</t>
  </si>
  <si>
    <t>Outcome subcategory from Ozer and Benet-Martinez (2006).</t>
  </si>
  <si>
    <t>Citation for the original study.</t>
  </si>
  <si>
    <t>Notes about the citation for the original study.</t>
  </si>
  <si>
    <t>Outcome measure used in the original study.</t>
  </si>
  <si>
    <t>Scoring method used for the outcome measure in the original study.</t>
  </si>
  <si>
    <t xml:space="preserve">Individual </t>
  </si>
  <si>
    <t>POS</t>
  </si>
  <si>
    <t>NEG</t>
  </si>
  <si>
    <t>Adults</t>
  </si>
  <si>
    <t>Same</t>
  </si>
  <si>
    <t>Correlation</t>
  </si>
  <si>
    <t>Simple item aggregate</t>
  </si>
  <si>
    <t>Single item</t>
  </si>
  <si>
    <t>Spirituality &amp; virtues</t>
  </si>
  <si>
    <t>Multiple study</t>
  </si>
  <si>
    <t>Study 2</t>
  </si>
  <si>
    <t>Cross-sectional</t>
  </si>
  <si>
    <t>Same (abbreviated)</t>
  </si>
  <si>
    <t>Gratitude</t>
  </si>
  <si>
    <t>Table 3</t>
  </si>
  <si>
    <t>McCullough, M. E., Emmons, R. A., &amp; Tsang, J. A. (2002). The grateful disposition: A conceptual and empirical topography. Journal of Personality and Social Psychology, 82, 112-127.</t>
  </si>
  <si>
    <t>Mini-Markers</t>
  </si>
  <si>
    <t>Gratitude Questionnaire-6</t>
  </si>
  <si>
    <t>Forgiveness</t>
  </si>
  <si>
    <t>Ozer and Benet-Martinez (2006) included a positive association with O, but published version of the original study did not find this association.</t>
  </si>
  <si>
    <t>Table 2</t>
  </si>
  <si>
    <t>Breen, W. E., Kashdan, T. B., Lenser, M. L., &amp; Fincham, F. D. (2010). Gratitude and forgiveness: Convergence and divergence on self-report and informant ratings. Personality and Individual Differences, 49, 932-937.</t>
  </si>
  <si>
    <t>Ozer and Benet-Martinez (2006) cited an unpublished version of this study.</t>
  </si>
  <si>
    <t>Single study</t>
  </si>
  <si>
    <t>Not applicable</t>
  </si>
  <si>
    <t>BFI</t>
  </si>
  <si>
    <t>Heartland Forgiveness Scale</t>
  </si>
  <si>
    <t>Thompson, L. Y., Snyder, C. R., Hoffman, L., Michael, S. T., Rasmussen, H. N., Billings, L. S., et al. (2005). Dispositional forgiveness of self, others, and situations. Journal of Personality, 73, 313-359.</t>
  </si>
  <si>
    <t>Inspiration</t>
  </si>
  <si>
    <t>Table 4</t>
  </si>
  <si>
    <t>Thrash, T. M., &amp; Elliot, A. J. (2003). Inspiration as a psychological construct. Journal of Personality and Social Psychology, 84, 871-889.</t>
  </si>
  <si>
    <t>Ozer and Benet-Martinez (2006) cited a different study by the same authors (Thrash &amp; Elliot, 2004). However, that study uses an experimental design, whereas this study uses a correlational design that is more comparable with the replication study.</t>
  </si>
  <si>
    <t>Study 2a</t>
  </si>
  <si>
    <t>NEO-FFI</t>
  </si>
  <si>
    <t>Inspiration Scale</t>
  </si>
  <si>
    <t>Humor</t>
  </si>
  <si>
    <t>Original study had an experimental design, so doesn't make sense to replicate its effect-size estimates.</t>
  </si>
  <si>
    <t>Cann, A., &amp; Calhoun, L. G. (2001). Perceived personality associations with differences in sense of humor: Stereotypes of hypothetical others with high or low senses of humor. Humor: International Journal of Humor Research, 14, 117-130.</t>
  </si>
  <si>
    <t>Randomly assigned to rate the personality of someone with a well above average, typical, or below average sense of humor</t>
  </si>
  <si>
    <t>1 item assessing sense of humor</t>
  </si>
  <si>
    <t>ANOVA (humor x sex)</t>
  </si>
  <si>
    <t>Partial correlation, controlling for sex</t>
  </si>
  <si>
    <t>Identity</t>
  </si>
  <si>
    <t>Identity integration/consolidation</t>
  </si>
  <si>
    <t>Helson, R., &amp; Srivastava, S. (2001). Three paths of adult development: Conservers, seekers, and achievers. Journal of Personality and Social psychology, 80, 995-1010.</t>
  </si>
  <si>
    <t>Longitudinal (retrospective)</t>
  </si>
  <si>
    <t>Adults (women)</t>
  </si>
  <si>
    <t>Ryff Psychological Well-Being Scales</t>
  </si>
  <si>
    <t>Q Ego Identity Status templates</t>
  </si>
  <si>
    <t>Mallory, M. E. (1988). Q-sort definition of ego identity status. Journal of Youth and Adolescence, 18, 399-412.</t>
  </si>
  <si>
    <t>Q-sort correlation</t>
  </si>
  <si>
    <t>Simple item aggregate of the most characteristic Q-set items for each identity status</t>
  </si>
  <si>
    <t>Regression on Environmental Mastery, Personal Growth, and their interaction</t>
  </si>
  <si>
    <t>Regression on N, O, their interaction, and age</t>
  </si>
  <si>
    <t>E</t>
  </si>
  <si>
    <t>A</t>
  </si>
  <si>
    <t>N</t>
  </si>
  <si>
    <t>O</t>
  </si>
  <si>
    <t>r</t>
  </si>
  <si>
    <t>B</t>
  </si>
  <si>
    <t>partial r</t>
  </si>
  <si>
    <t>1a</t>
  </si>
  <si>
    <t>Happiness</t>
  </si>
  <si>
    <t>Subjective well-being: Life satisfaction</t>
  </si>
  <si>
    <t>Table 7</t>
  </si>
  <si>
    <t>DeNeve, K. M., &amp; Cooper, H. (1998). The happy personality: A meta-analysis of 137 personality traits and subjective well-being. Psychological Bulletin, 124, 197-229.</t>
  </si>
  <si>
    <t>Meta-analysis</t>
  </si>
  <si>
    <t>Both, most often cross-sectional</t>
  </si>
  <si>
    <t>Various, most often EPI/EPQ</t>
  </si>
  <si>
    <t>Various, most often Life Satisfaction Index</t>
  </si>
  <si>
    <t>Life Satisfaction Index A (abbreviated)</t>
  </si>
  <si>
    <t>Neugarten, B. L., Havighurst, R. J., &amp; Tobin, S. S. (1961). The measurement of life satisfaction. Journal of Gerontology, 16, 134-143.</t>
  </si>
  <si>
    <t>Simple item aggregate (ignoring "?")</t>
  </si>
  <si>
    <t>Various, most often Affect Balance Scale</t>
  </si>
  <si>
    <t>Affect Balance Scale</t>
  </si>
  <si>
    <t>Bradburn, N. M. (1969). The structure of psychological well-being. Chicago, IL: Aldine.</t>
  </si>
  <si>
    <t>1b</t>
  </si>
  <si>
    <t>Subjective well-being: Positive affect</t>
  </si>
  <si>
    <t>1c</t>
  </si>
  <si>
    <t>Subjective well-being: Negative affect (reversed)</t>
  </si>
  <si>
    <t>1d</t>
  </si>
  <si>
    <t>Subjective well-being: Happiness</t>
  </si>
  <si>
    <t>Various, most often Delighted-Terrible Scale</t>
  </si>
  <si>
    <t>Delighted-Terrible Scale</t>
  </si>
  <si>
    <t>Andrews, F. M., &amp; Withey, S. (1965). Social indicators of well-being. New York, NY: Plenum.</t>
  </si>
  <si>
    <t>C</t>
  </si>
  <si>
    <t>pp. 236-237</t>
  </si>
  <si>
    <t>Clancy, S. M., &amp; Dollinger, S. J. (1993). Identity, self, and personality: I. Identity status and the five-factor model of personality. Journal of Research on Adolescence, 3, 227-245.</t>
  </si>
  <si>
    <t>NEO-PI</t>
  </si>
  <si>
    <t>Extended Objective Measure of Ego Identity Status</t>
  </si>
  <si>
    <t>Bennion, L. D., &amp; Adams, G. R. (1986). A revision of the extended version of the objective measure of ego identity status: An identity instrument for use with late adolescents. Journal of Adolescent Research, 1, 183-197.</t>
  </si>
  <si>
    <t>Existential well-being</t>
  </si>
  <si>
    <t>MacDonald, D. A. (2000). Spirituality: Description, measurement, and relation to the five factor model of personality. Journal of Personality, 68, 153-197.</t>
  </si>
  <si>
    <t>NEO-PI-R</t>
  </si>
  <si>
    <t>Expressions of Spirituality Scale</t>
  </si>
  <si>
    <t>Table 6</t>
  </si>
  <si>
    <t xml:space="preserve">Social institutional </t>
  </si>
  <si>
    <t>Political attitudes &amp; values</t>
  </si>
  <si>
    <t>Right-wing authoritarianism</t>
  </si>
  <si>
    <t>Jost, J. T., Glaser, J., Kruglanski, A. W., &amp; Sulloway, F. J. (2003). Political conservatism as motivated social cognition. Psychological Bulletin, 129, 339-375.</t>
  </si>
  <si>
    <t>3 studies</t>
  </si>
  <si>
    <t>Right-Wing Authoritarianism</t>
  </si>
  <si>
    <t>Altemeyer, R. A. (1998). The other “authoritarian personality.” In M. P. Zanna (Ed.), Advances in experimental social psychology (Vol. 30, pp. 47-91). New York: Academic Press.</t>
  </si>
  <si>
    <t>Conservatism</t>
  </si>
  <si>
    <t>Jost, J. T., Glaser, J., Kruglanski, A. W., &amp; Sulloway, F. J. (2003). Political conservatism as motivated social cognition. Psychological Bulletin, 129, 339-75.</t>
  </si>
  <si>
    <t>C-Scale</t>
  </si>
  <si>
    <t>Wilson, G. D., &amp; Patterson, J. R. (1968). A new measure of conservatism. British Journal of Social and Clinical Psychology, 8, 264-269.</t>
  </si>
  <si>
    <t>Majority culture identification (for minorities)</t>
  </si>
  <si>
    <t>Ethnic culture identification (for minorities)</t>
  </si>
  <si>
    <t>Table 1</t>
  </si>
  <si>
    <t>Ryder, A. G., Alden, L. E., &amp; Paulhus, D. L. (2000). Is acculturation unidimensional or bidimensional? A head-to-head comparison in the prediction of personality, self-identity, and adjustment. Journal of Personality and Social Psychology, 79, 49-65.</t>
  </si>
  <si>
    <t>Study 1</t>
  </si>
  <si>
    <t>Suinn-Lew Asian Self Identity Acculturation Scale</t>
  </si>
  <si>
    <t>Suinn, R. M., Ahuna, C., &amp; Khoo, G. (1992). The Suinn-Lew Asian self-identity acculturation scale: Concurrent and factorial validation. Educational and Psychological Measurement, 52, 1041-1046.</t>
  </si>
  <si>
    <t>Regression of E, A, C, N, or O on heritage and mainstream culture identification</t>
  </si>
  <si>
    <t xml:space="preserve">Interpersonal </t>
  </si>
  <si>
    <t>Peer &amp; family relations</t>
  </si>
  <si>
    <t>Peers' acceptance and friendship</t>
  </si>
  <si>
    <t>Weighted average of correlations with NEO-FFI/NEO-PI-R/FF-NPQ.</t>
  </si>
  <si>
    <t>Paunonen, S. V. (2003). Big Five factors of personality and replicated predictions of behavior. Journal of Personality and Social Psychology, 84, 411-422.</t>
  </si>
  <si>
    <t>NEO-FFI; NEO-PI-R; Five-Factor Nonverbal Personality Questionnaire</t>
  </si>
  <si>
    <t>Behavior Report Form</t>
  </si>
  <si>
    <t>Attractiveness</t>
  </si>
  <si>
    <t>Anderson, C., John, O. P., Keltner, D., &amp; Kring, A. M. (2001). Who attains social status? Effects of personality and physical attractiveness in social groups. Journal of Personality and Social Psychology, 81, 116-132.</t>
  </si>
  <si>
    <t>Study 3</t>
  </si>
  <si>
    <t>Longitudinal (prospective)</t>
  </si>
  <si>
    <t>1 item assessing status</t>
  </si>
  <si>
    <t>Correlation, separately by sex</t>
  </si>
  <si>
    <t>Partial correlation, controlling for age, separately by sex</t>
  </si>
  <si>
    <t>Men (weighted average of correlations at 4 months and 9 months).</t>
  </si>
  <si>
    <t>Women (weighted average of correlations at 4 months and 9 months).</t>
  </si>
  <si>
    <t>Dating variety</t>
  </si>
  <si>
    <t>Romantic relations</t>
  </si>
  <si>
    <t>Figure 1</t>
  </si>
  <si>
    <t>Karney, B. R., &amp; Bradbury, T. N. (1995). The longitudinal course of marital quality and stability: A review of theory, methods, and research. Psychological Bulletin, 118, 3-34.</t>
  </si>
  <si>
    <t>Married adults</t>
  </si>
  <si>
    <t>Adults (ever married)</t>
  </si>
  <si>
    <t>Various</t>
  </si>
  <si>
    <t>Various measures of marital stability</t>
  </si>
  <si>
    <t>4 items assessing marriage, divorce, and separation</t>
  </si>
  <si>
    <t>Dichotomous lifetime prevalence of divorce or separation</t>
  </si>
  <si>
    <t>Partial correlation, controlling for sex and age</t>
  </si>
  <si>
    <t>Watson, D., Hubbard, B., &amp; Wiese, D. (2000). General traits of personality and affectivity as predictors of satisfaction in intimate relationships: Evidence from self‐and partner‐ratings. Journal of Personality, 68, 413-449.</t>
  </si>
  <si>
    <t>SMU Relationship Questionnaire (intimacy, conflict) (abbreviated)</t>
  </si>
  <si>
    <t>Standardized subscale aggregate</t>
  </si>
  <si>
    <t>Correlation, separately by sex and relationship status</t>
  </si>
  <si>
    <t>Partial correlation, controlling for sex, separately by relationship status</t>
  </si>
  <si>
    <t>Table 5</t>
  </si>
  <si>
    <t>Weighted average of concurrent correlations at ages 18-21 and 26.</t>
  </si>
  <si>
    <t>Robins, R. W., Caspi, A., &amp; Moffitt, T. E. (2002). It's not just who you're with, it's who you are: Personality and relationship experiences across multiple relationships. Journal of Personality, 70, 925-964.</t>
  </si>
  <si>
    <t>Longitudinal (concurrent and prospective)</t>
  </si>
  <si>
    <t>MPQ</t>
  </si>
  <si>
    <t>18 items assessing romantic relationship conflict</t>
  </si>
  <si>
    <t>Partial correlation, controlling for sex and same vs. new partner</t>
  </si>
  <si>
    <t>13 items assessing physical abuse</t>
  </si>
  <si>
    <t>Tables 1, 2</t>
  </si>
  <si>
    <t>Belsky, J., Jaffee, S. R., Caspi, A., Moffitt, T., &amp; Silva, P. A. (2003). Intergenerational relationships in young adulthood and their life course, mental health, and personality correlates. Journal of Family Psychology, 17, 460-471.</t>
  </si>
  <si>
    <t>Belsky, J., Jaffee, S., Hsieh, K. H., &amp; Silva, P. A. (2001). Child-rearing antecedents of intergenerational relations in young adulthood: A prospective study. Developmental Psychology, 37, 801-813.</t>
  </si>
  <si>
    <t>Regression on Positive Emotionality, Negative Emotionality, Constraint, sex, employment status, romantic relationship status, and other variables, separately for affectional vs. functional-associational solidarity, and separately for mothers vs. fathers</t>
  </si>
  <si>
    <t>Regression on E, N, C, sex, employment status, relationship status, and age, separately for affectional vs. functional-associational solidarity, and separately for mothers vs. fathers</t>
  </si>
  <si>
    <t>Criminality</t>
  </si>
  <si>
    <t>Antisocial behavior</t>
  </si>
  <si>
    <t>Longitudinal (concurrent and retrospective)</t>
  </si>
  <si>
    <t>12 items assessing antisocial behavior (participant questionnaire, parent questionnaire, participant interview, parent interview, Competence Rating Scales)</t>
  </si>
  <si>
    <t>Same (participant interview, Competence Rating Scales) (abbreviated)</t>
  </si>
  <si>
    <t>Same; Neemann, J., &amp; Harter, S. (1986). Manual for the Self-Perception Profile for College Students. Unpublished manuscript, University of Denver.</t>
  </si>
  <si>
    <t>Standardized item aggregate, then standardized subscale aggregate</t>
  </si>
  <si>
    <t>Criminal behavior</t>
  </si>
  <si>
    <t>Weighted average of correlations for men/women.</t>
  </si>
  <si>
    <t>Wiebe, R. P. (2004). Delinquent behavior and the Five-Factor Model: Hiding in the adaptive landscape. Individual Differences Research, 2, 38-62.</t>
  </si>
  <si>
    <t>9 items assessing criminal behavior</t>
  </si>
  <si>
    <t>Simple item aggregate, then natural logarithm</t>
  </si>
  <si>
    <t>N/A</t>
  </si>
  <si>
    <t>25 items assessing functional-associational solidarity (contact, assistance) and affectional solidarity (closeness, conflict)</t>
  </si>
  <si>
    <t>Psychopathology</t>
  </si>
  <si>
    <t>Cited by Trull and Durrett (2005).</t>
  </si>
  <si>
    <t>NEO-PI; Goldberg adjectives</t>
  </si>
  <si>
    <t>Schedule for Nonadaptive and Adaptive Personality</t>
  </si>
  <si>
    <t>Schedule for Nonadaptive and Adaptive Personality-2</t>
  </si>
  <si>
    <t>Clark, L. A., Simms, L. J., Wu, K. D., &amp; Casillas, A. (2014). Schedule for Nonadaptive and Adaptive Personality-2nd Edition (SNAP-2): Manual for administration, scoring, and interpretation. South Bend, IN: University of Notre Dame.</t>
  </si>
  <si>
    <t>Table 8.5</t>
  </si>
  <si>
    <t>Occupational choice &amp; performance</t>
  </si>
  <si>
    <t>Gottfredson, G. D., Jones, E. M., &amp; Holland, J. L. (1993). Personality and vocational interests: The relation of Holland’s six interest dimensions to five robust dimensions of personality. Journal of Counseling Psychology, 40, 518-524.</t>
  </si>
  <si>
    <t>Vocational Preference Inventory</t>
  </si>
  <si>
    <t>Holland, J. L. (1985). Vocational Preference Inventory (VPI) Professional Manual. Lutz, FL: Psychological Assessment Resources.</t>
  </si>
  <si>
    <t>Tables 2, 3</t>
  </si>
  <si>
    <t>Intrinsic success</t>
  </si>
  <si>
    <t>Ozer and Benet-Martinez (2006) summarized the prospective associations between childhood personality and adulthood success, but the replication study can only test concurrent associations between adulthood personality and success.</t>
  </si>
  <si>
    <t>Concurrent correlations with adult personality.</t>
  </si>
  <si>
    <t>Judge, T. A., Higgins, C. A., Thoresen, C. J., &amp; Barrick, M. R. (1999). The Big Five personality traits, general mental ability, and career success across the life span. Personnel Psychology, 52, 621-652.</t>
  </si>
  <si>
    <t>Adults (employed, ages 30-62)</t>
  </si>
  <si>
    <t>CAQ</t>
  </si>
  <si>
    <t>8 items assessing job satisfaction</t>
  </si>
  <si>
    <t>Partial correlation, controlling for age</t>
  </si>
  <si>
    <t>Table 8</t>
  </si>
  <si>
    <t>Thoresen, C. J., Kaplan, S. A., Barsky, A. P., Warren, C. R., &amp; de Chermont (2003). The affective underpinnings of job perceptions and attitudes: A Meta-analytic review and integration. Psychological Bulletin, 129, 914-945.</t>
  </si>
  <si>
    <t>Both</t>
  </si>
  <si>
    <t>Adults (employed)</t>
  </si>
  <si>
    <t>Minnesota Satisfaction Questionnaire-Short Form</t>
  </si>
  <si>
    <t>Weiss, D. J., Dawis, R. V., England, G. W., &amp; Lofquist, L. H. (1967). Manual for the Minnesota satisfaction questionnaire. Minneapolis, MN: University of Minnesota Industrial Relations Center.</t>
  </si>
  <si>
    <t>Various measures of affective commitment</t>
  </si>
  <si>
    <t>TCM Employee Commitment Survey-Revised</t>
  </si>
  <si>
    <t>Meyer, J. P., Allen, N. J., &amp; Smith, C. A. (1993). Commitment to organizations and occupations: Extension and test of a three-component model. Journal of Applied Psychology, 78, 538-551.</t>
  </si>
  <si>
    <t>Barrick, M. R., &amp; Mount, M. K. (1991). The Big Five personality dimensions and job performance: A meta‐analysis. Personnel Psychology, 44, 1-26.</t>
  </si>
  <si>
    <t>Adults (employed in the past five years)</t>
  </si>
  <si>
    <t>Various, categorized as productivity data, turnover/tenure, status change, salary, or subjective ratings</t>
  </si>
  <si>
    <t>5 items assessing turnover, promotion, and salary/wages</t>
  </si>
  <si>
    <t>Status change</t>
  </si>
  <si>
    <t>Salary</t>
  </si>
  <si>
    <t>Dichotomous incidence of Turnover in the past five years</t>
  </si>
  <si>
    <t>Dichotomous incidence of Status change in the past five years</t>
  </si>
  <si>
    <t>Annual earnings from current or most recent job</t>
  </si>
  <si>
    <t>Roberts, B. W., Caspi, A., &amp; Moffitt, T. E. (2003). Work experiences and personality development in young adulthood. Journal of Personality and Social Psychology, 84, 582-593.</t>
  </si>
  <si>
    <t>8 items assessing work involvement</t>
  </si>
  <si>
    <t xml:space="preserve">Community involvement </t>
  </si>
  <si>
    <t>Leadership</t>
  </si>
  <si>
    <t>Judge, T. A., &amp; Bono, J. E. (2000). Five-factor model of personality and transformational leadership. Journal of Applied Psychology, 85, 751-765.</t>
  </si>
  <si>
    <t>Multifactor Leadership Questionnaire-Form 5x</t>
  </si>
  <si>
    <t>Avolio, B. J., Bass, B. M., &amp; Jung, D. I. (1995). Construct validation and norms for the Multifactor Leadership Questionnaire (MLQ-Form 5X). Binghamton, NY: State University of New York at Binghamton.</t>
  </si>
  <si>
    <t>Financial security</t>
  </si>
  <si>
    <t>3 items assessing financial security</t>
  </si>
  <si>
    <t>Volunteerism</t>
  </si>
  <si>
    <t>Carlo, G., Okun, M. A., Knight, G. P., &amp; de Guzman, M. R. T. (2005). The interplay of traits and motives on volunteering: Agreeableness, extraversion and prosocial value motivation. Personality and Individual Differences, 38, 1293-1305.</t>
  </si>
  <si>
    <t>4 items assessing volunteerism</t>
  </si>
  <si>
    <t>Principal components analysis</t>
  </si>
  <si>
    <t>Health</t>
  </si>
  <si>
    <t>Aspinwall, L. G., &amp; Taylor, S. E. (1992). Modeling cognitive adaptation: A longitudinal investigation of the impact of individual differences and coping on college adjustment and performance. Journal of Personality and Social Psychology, 63, 989-1003.</t>
  </si>
  <si>
    <t>Cited by Scheier and Carver (1993).</t>
  </si>
  <si>
    <t>Longitudinal (concurrent)</t>
  </si>
  <si>
    <t>Life Orientation Test</t>
  </si>
  <si>
    <t>Ways of Coping</t>
  </si>
  <si>
    <t>Ways of Coping-Revised</t>
  </si>
  <si>
    <t>Folkman, S. &amp; Lazarus, R. S. (1985). If it changes it must be a process: Study of emotion and coping during three stages of a college examination. Journal of Personality and Social Psychology, 48, 150-170.</t>
  </si>
  <si>
    <t>Simple item aggregate for 3 scales constructed from an exploratory factor analysis</t>
  </si>
  <si>
    <t>Simple item aggregate for 3 scales constructed from example items in Aspinwall and Taylor (1993) and exploratory factor analyses in the Ways of Coping-Revised manual</t>
  </si>
  <si>
    <t>Structural equation model, controlling for self-esteem and other psychological variables</t>
  </si>
  <si>
    <t>Resilience</t>
  </si>
  <si>
    <t>Fredrickson, B. L., &amp; Joiner, T. (2002). Positive emotions trigger upward spirals toward emotional well-being. Psychological Science, 13, 172-175.</t>
  </si>
  <si>
    <t>Positive and Negative Affect Schedule</t>
  </si>
  <si>
    <t>Coping Responses Inventory</t>
  </si>
  <si>
    <t>Regression of Time 2 Cognitive Analysis on Time 1 Cognitive Analysis, E, and N</t>
  </si>
  <si>
    <t>Regression on E, N, age, and sex</t>
  </si>
  <si>
    <t>11a</t>
  </si>
  <si>
    <t>Risky behavior: Activity</t>
  </si>
  <si>
    <t>Courneya, K. S., &amp; Hellsten, L. M. (1998). Personality correlates of exercise behavior, motives, barriers and preferences: An application of the five-factor model. Personality and Individual Differences, 24, 625-633.</t>
  </si>
  <si>
    <t>Cited by Bogg and Roberts (2004).</t>
  </si>
  <si>
    <t>Godin Leisure-Time Exercise Questionnaire</t>
  </si>
  <si>
    <t>Godin, G. &amp; Shephard, R. J. (1985). A simple method to assess exercise behavior in the community. Canadian Journal of Applied Sport Sciences, 10, 141-146.</t>
  </si>
  <si>
    <t>(Strenuous x 9) + (Moderate x 5) + (Mild x 3)</t>
  </si>
  <si>
    <t>11e</t>
  </si>
  <si>
    <t>Risky behavior: Unhealthy eating</t>
  </si>
  <si>
    <t>Effect converted from means for obese vs. control groups.</t>
  </si>
  <si>
    <t>MMPI</t>
  </si>
  <si>
    <t>Measurements of height and weight; Metropolitan Insurance Reference Weights</t>
  </si>
  <si>
    <t>2 items assessing height and weight; Same</t>
  </si>
  <si>
    <t>Russell, R. M., McGandy, R. B., &amp; Jelliffe, D. (1984). Reference weights: Practical considerations. The American Journal of Medicine, 76, 767-769.</t>
  </si>
  <si>
    <t>Dichotmous obesity (at least 20% above average weight for height), following Williamson, Kelley, Davis, Ruggiero, and Blouin (1985)</t>
  </si>
  <si>
    <t>ANOVA (one-way), participants matched for age and height</t>
  </si>
  <si>
    <t>Partial correlation controlling for age and height</t>
  </si>
  <si>
    <t>11b</t>
  </si>
  <si>
    <t>11c</t>
  </si>
  <si>
    <t>11d</t>
  </si>
  <si>
    <t>Tables 3, 4</t>
  </si>
  <si>
    <t>Wood, P. B., Cochran, J. K., Pfefferbaum, B., &amp; Arneklev, B. J. (1995). Sensation-seeking and delinquent substance use: An extension of learning theory. Journal of Drug Issues, 25, 173-193.</t>
  </si>
  <si>
    <t>CPI</t>
  </si>
  <si>
    <t>2 items assessing alcohol use and intoxication</t>
  </si>
  <si>
    <t>Dichotomous prevalence and frequency for each item</t>
  </si>
  <si>
    <t>Regression on C, age, sex, race, and other variables</t>
  </si>
  <si>
    <t>Regression on C, age, sex, and race/ethnicity</t>
  </si>
  <si>
    <t>2 items assessing marijuana use and hard drug use</t>
  </si>
  <si>
    <t>Dichotomous prevalence for each item</t>
  </si>
  <si>
    <t>1 item assessing tobacco use</t>
  </si>
  <si>
    <t>Dichotomous prevalence and frequency</t>
  </si>
  <si>
    <t>11g</t>
  </si>
  <si>
    <t>Risky behavior: Risky sex</t>
  </si>
  <si>
    <t>Greene, K., Krcmar, M., Walters, L. H., Rubin, D. L., Hale, J., &amp; Hale, L. (2000). Targeting adolescent risk-taking behaviors: The contributions of egocentrism and sensation-seeking. Journal of Adolescence, 23, 439-461.</t>
  </si>
  <si>
    <t>Sensation-Seeking Scale</t>
  </si>
  <si>
    <t>3 items assessing number of sexual partners and condom use</t>
  </si>
  <si>
    <t>11f</t>
  </si>
  <si>
    <t>5 items assessing risky driving behavior, and drinking and driving</t>
  </si>
  <si>
    <t>11i</t>
  </si>
  <si>
    <t>Risky behavior: Violence</t>
  </si>
  <si>
    <t>Weighted average of correlations with Self-Control/Socialization.</t>
  </si>
  <si>
    <t>5 items assessing interpersonal delinquency</t>
  </si>
  <si>
    <t>11h</t>
  </si>
  <si>
    <t>Risky behavior: Suicide</t>
  </si>
  <si>
    <t>Effect converted from means for suicide attempter vs. nonattempter groups.</t>
  </si>
  <si>
    <t>Mann, J. J., Waternaux, C., Haas, G. L., &amp; Malone, K. M. (1999). Toward a clinical model of suicidal behavior in psychiatric patients. American Journal of Psychiatry, 156, 181-189.</t>
  </si>
  <si>
    <t>Barratt Impulsivity Scale</t>
  </si>
  <si>
    <t>Unknown assessment of previous suicide attempts</t>
  </si>
  <si>
    <t>1 item assessing previous suicide attempts</t>
  </si>
  <si>
    <t>Dichotomous lifetime prevalence of a suicide attempt</t>
  </si>
  <si>
    <t>t-test (independent)</t>
  </si>
  <si>
    <t>Heart disease</t>
  </si>
  <si>
    <t>Weighted average of correlations, converted from risk ratio, for men/women ages 64 and under (following Miller, Smith, Turner, Guijarro, &amp; Hallet, 1996).</t>
  </si>
  <si>
    <t>Lichtenstein, P., Pedersen, N. L., Plomin, R., de Faire, U., &amp; McClearn, G. E. (1989). Type A behavior pattern, related personality traits and self-reported coronary heart disease. Personality and Individual Differences, 10, 419-426.</t>
  </si>
  <si>
    <t>Cited by Miller, Smith, Turner, Guijarro, and Hallet (1996)</t>
  </si>
  <si>
    <t>Adults (ages 64 and under)</t>
  </si>
  <si>
    <t>Cook and Medley Hostility Scale (abbreviated); EPI (abbreviated)</t>
  </si>
  <si>
    <t>London School of Hygiene Chest Pain Questionnaire</t>
  </si>
  <si>
    <t>Rose, G., McCartney, P., &amp; Reid, D. D. (1977). Self-administration of a questionnaire on chest pain and intermittent claudication. British Journal of Preventative and Social Medicine, 31, 42-48.</t>
  </si>
  <si>
    <t>Dichotomous prevalence of myocardial infarction or angina pectoris, following Lichtenstein, Pedersen, Plomin, de Faire, and McClearn (1989)</t>
  </si>
  <si>
    <t>Chi-squared, using a median split for personality, separately by sex</t>
  </si>
  <si>
    <t>Partial correlation, using a median split for personality, controlling for age and sex</t>
  </si>
  <si>
    <t>Substance abuse</t>
  </si>
  <si>
    <t>Anxiety</t>
  </si>
  <si>
    <t>Depression</t>
  </si>
  <si>
    <t>Figure 2</t>
  </si>
  <si>
    <t>Effects converted from means for diagnosis vs. no-diagnosis groups.</t>
  </si>
  <si>
    <t>Trull, T. J., &amp; Sher, K. J. (1994). Relationship between the five-factor model of personality and Axis I disorders in a nonclinical sample. Journal of Abnormal Psychology, 103, 350-360.</t>
  </si>
  <si>
    <t>Diagnostic Interview Schedule, Version III-R</t>
  </si>
  <si>
    <t>3 items assessing previous diagnosis with substance use disorders</t>
  </si>
  <si>
    <t>Dichotomous lifetime prevalence of any substance use disorder</t>
  </si>
  <si>
    <t>ANOVA (oneway), after standardizing personality scores within sex</t>
  </si>
  <si>
    <t>6 items assessing previous diagnosis with anxiety disorders</t>
  </si>
  <si>
    <t>Dichotomous lifetime prevalence of any anxiety disorder</t>
  </si>
  <si>
    <t>1 items assessing previous diagnosis with major depressive disorder</t>
  </si>
  <si>
    <t>Dichotomous lifetime prevalence</t>
  </si>
  <si>
    <t>Effects of Optimism (coded as E+/N-) on Active coping.</t>
  </si>
  <si>
    <t>Effects of Optimism (coded as E+/N-) on Avoidant coping.</t>
  </si>
  <si>
    <t>Job attainment</t>
  </si>
  <si>
    <t>Adults (ever employed; not students, homemakers, or retired)</t>
  </si>
  <si>
    <t>Elley-Irving occupational prestige code (New Zealand); Dictionary of Occupational Titles total complexity score; Education level (New Zealand); Pretax hourly wage; 1 item assessing whether participant gets dirty at their job</t>
  </si>
  <si>
    <t>Hollingshead occupational status code (USA); Same; Education level (USA); Same; Same</t>
  </si>
  <si>
    <t>Standardized scale aggregate</t>
  </si>
  <si>
    <t>Extrinsic success</t>
  </si>
  <si>
    <t>Hollingshead Index of Social Position; Annual personal income coded into six categories</t>
  </si>
  <si>
    <t>Same; Annual personal income coded using a sextile split</t>
  </si>
  <si>
    <t>Exploratory factor analysis</t>
  </si>
  <si>
    <t>Turnover</t>
  </si>
  <si>
    <t>DataFile</t>
  </si>
  <si>
    <t>ResultsOrder</t>
  </si>
  <si>
    <t>OutcomeNumber</t>
  </si>
  <si>
    <t>Order in results file.</t>
  </si>
  <si>
    <t>Survey1 Adults</t>
  </si>
  <si>
    <t>Survey2 Adults</t>
  </si>
  <si>
    <t>Identity achievement</t>
  </si>
  <si>
    <t>Identity foreclosure</t>
  </si>
  <si>
    <t>Religious beliefs and behavior: Cognitive orientation towards spirituality</t>
  </si>
  <si>
    <t>Religious beliefs and behavior: Religiousness</t>
  </si>
  <si>
    <t>Existential/phenomenological concerns: Existential-phenomenological dimension</t>
  </si>
  <si>
    <t>Existential/phenomenological concerns: Paranormal beliefs</t>
  </si>
  <si>
    <t>Romantic dissolution</t>
  </si>
  <si>
    <t>Romantic conflict</t>
  </si>
  <si>
    <t>Romantic abuse</t>
  </si>
  <si>
    <t>Personality disorders: Exhibitionism</t>
  </si>
  <si>
    <t>Personality disorders: Entitlement</t>
  </si>
  <si>
    <t>Personality disorders: Impulsivity</t>
  </si>
  <si>
    <t>Personality disorders: Detachment</t>
  </si>
  <si>
    <t>Personality disorders: Aggression</t>
  </si>
  <si>
    <t>Personality disorders: Manipulativeness</t>
  </si>
  <si>
    <t>Personality disorders: Workaholism</t>
  </si>
  <si>
    <t>Personality disorders: Propriety</t>
  </si>
  <si>
    <t>Personality disorders: Dependency</t>
  </si>
  <si>
    <t>Personality disorders: Self-harm</t>
  </si>
  <si>
    <t>Occupational satisfaction</t>
  </si>
  <si>
    <t>Occupational commitment</t>
  </si>
  <si>
    <t>Occupational performance: Turnover</t>
  </si>
  <si>
    <t>Occupational performance: Status change</t>
  </si>
  <si>
    <t>Occupational performance: Salary</t>
  </si>
  <si>
    <t>Occupational involvement</t>
  </si>
  <si>
    <t>OutcomeCategory</t>
  </si>
  <si>
    <t>OutcomeSubcategory</t>
  </si>
  <si>
    <t>OutcomeName</t>
  </si>
  <si>
    <t>Family satisfaction: Mother functional-associational</t>
  </si>
  <si>
    <t>Family satisfaction: Father functional-associational</t>
  </si>
  <si>
    <t>Family satisfaction: Mother affectional</t>
  </si>
  <si>
    <t>Data file used for replication.</t>
  </si>
  <si>
    <t>Outcome name adapted from Ozer and Benet-Martinez (2006). Includes sub-outcome names for outcomes with multiple indicators.</t>
  </si>
  <si>
    <t>ReplicationSuccessByOutcome</t>
  </si>
  <si>
    <t>Outcome number and sub-outcome letter. Results for outcomes are aggregated across sub-outcomes.</t>
  </si>
  <si>
    <t>3a</t>
  </si>
  <si>
    <t>3b</t>
  </si>
  <si>
    <t>4a</t>
  </si>
  <si>
    <t>4b</t>
  </si>
  <si>
    <t>23a</t>
  </si>
  <si>
    <t>23b</t>
  </si>
  <si>
    <t>23c</t>
  </si>
  <si>
    <t>17a</t>
  </si>
  <si>
    <t>17b</t>
  </si>
  <si>
    <t>17c</t>
  </si>
  <si>
    <t>17d</t>
  </si>
  <si>
    <t>17e</t>
  </si>
  <si>
    <t>17f</t>
  </si>
  <si>
    <t>17g</t>
  </si>
  <si>
    <t>17h</t>
  </si>
  <si>
    <t>17i</t>
  </si>
  <si>
    <t>17j</t>
  </si>
  <si>
    <t>Personality disorders: Mistrust</t>
  </si>
  <si>
    <t>17k</t>
  </si>
  <si>
    <t>36a</t>
  </si>
  <si>
    <t>36b</t>
  </si>
  <si>
    <t>36c</t>
  </si>
  <si>
    <t>Coping: Active coping</t>
  </si>
  <si>
    <t>Coping: Avoidant coping</t>
  </si>
  <si>
    <t>12a</t>
  </si>
  <si>
    <t>12b</t>
  </si>
  <si>
    <t>ReplicationSuccessBySuboutcome</t>
  </si>
  <si>
    <t>DisattenuatedReplicationSuccessByOutcome</t>
  </si>
  <si>
    <t>DisattenuatedReplicationSuccessBySuboutcome</t>
  </si>
  <si>
    <t>ReplicationPowerByOutcome</t>
  </si>
  <si>
    <t>ReplicationPowerBySuboutcome</t>
  </si>
  <si>
    <t>OriginalFisheredEffectSizeByOutcome</t>
  </si>
  <si>
    <t>ReplicationFisheredEffectSizeByOutcome</t>
  </si>
  <si>
    <t>FisheredEffectSizeDifferenceByOutcome</t>
  </si>
  <si>
    <t>LargerEffectSize</t>
  </si>
  <si>
    <t>Difference between the Fisher-transformed original and replication effect sizes. (Positive = Replication effect is stronger. Negative = Original effect is stronger.)</t>
  </si>
  <si>
    <t>FisheredEffectSizeRatio</t>
  </si>
  <si>
    <t>DisattenuatedReplicationAlpha</t>
  </si>
  <si>
    <t>DisattenuatedReplicationEffect</t>
  </si>
  <si>
    <t>DisattenuatedReplicationFisheredEffectSizeByOutcome</t>
  </si>
  <si>
    <t>DisattenuatedFisheredEffectSizeDifferenceByOutcome</t>
  </si>
  <si>
    <t>Disattenuated replication effect, if the replication outcome measure had as many items as the original outcome measure. Estimated using the Spearman correction formula.</t>
  </si>
  <si>
    <t>DisattenuatedLargerEffectSize</t>
  </si>
  <si>
    <t>Difference between the Fisher-transformed original and replication effect sizes, after disattenuation. (Positive = Replication effect is stronger. Negative = Original effect is stronger.)</t>
  </si>
  <si>
    <t>DisattenuatedFisheredEffectSizeRatio</t>
  </si>
  <si>
    <t>Trait predicted to be associated with the outcome. (E = Extraversion. A = Agreeableness. C = Conscientiousness. N = Neuroticism/Negative Emotionality. O = Openness to Experience/Open-Mindedness.)</t>
  </si>
  <si>
    <t>ReplicationEffect</t>
  </si>
  <si>
    <t>Replication success by outcome, aggregated across sub-outcomes and subsamples. (1 = Success. 0 = Failure.)</t>
  </si>
  <si>
    <t>Replication success by sub-outcome and subsample. (1 = Success. 0 = Failure.)</t>
  </si>
  <si>
    <t>Replication success by outcome, aggregated across sub-outcomes and subsamples, after disattenuation due to unreliability. (1 = Success. 0 = Failure.)</t>
  </si>
  <si>
    <t>Replication success by sub-outcome and subsample, after disattenuation due to unreliability. (1 = Success. 0 = Failure. Green = Only successful after disattenuation.)</t>
  </si>
  <si>
    <t>Power of the replication to detect the original effect (alpha = .05, two-tailed), aggregated within each outcome across sub-outcomes and subsamples.</t>
  </si>
  <si>
    <t>Power of the replication to detect the original effect (alpha = .05, two-tailed), for each sub-outcome and subsample.</t>
  </si>
  <si>
    <t>Original Fisher-transformed effect size by outcome, aggregated across sub-outcomes and subsamples. (Keyed so that all original effects are positive.)</t>
  </si>
  <si>
    <t>Replication Fisher-transformed effect size by outcome, aggregated across sub-outcomes and subsamples. (Positive = Replication effect is in expected direction. Negative = Replication effect is not in expected direction.)</t>
  </si>
  <si>
    <t>Ratio of the Fisher-transformed replication effect size to the Fisher-transformed original effect size, by outcome, aggregated across sub-outcomes and subsamples.</t>
  </si>
  <si>
    <t>Estimated alpha reliability of the replication outcome measure, if it had as many items as the original outcome measure. Estimated using the Spearman-Brown prophecy formula.</t>
  </si>
  <si>
    <t>Replication Fisher-transformed effect size by outcome, after disattenuation, aggregated across sub-outcomes and subsamples. (Positive = Replication effect is in expected direction. Negative = Replication effect is not in expected direction.)</t>
  </si>
  <si>
    <t>Ratio of the Fisher-transformed, disattenuated replication effect size to the Fisher-transformed original effect size, by outcome, aggregated across sub-outcomes and subsamples.</t>
  </si>
  <si>
    <t>Two-tailed p-value for the replication trait-outcome association, by sub-outcome and subsample.</t>
  </si>
  <si>
    <t>ReplicationPValue</t>
  </si>
  <si>
    <t>ReplicationSampleSize</t>
  </si>
  <si>
    <t>ReplicationPredictors</t>
  </si>
  <si>
    <t>Number of predictors for the replication trait-outcome analysis, by sub-outcome and subsample.</t>
  </si>
  <si>
    <t>OriginalEffect</t>
  </si>
  <si>
    <t>Sample size for the replication trait-outcome analysis, by sub-outcome and subsample.</t>
  </si>
  <si>
    <t>Number of degrees of freedom for the replication trait-outcome analysis, by sub-outcome and subsample.</t>
  </si>
  <si>
    <t>OriginalAnalysis</t>
  </si>
  <si>
    <t>Method used to test the trait-outcome association in the original study.</t>
  </si>
  <si>
    <t>Trait-outcome association obtained in the original study, by sub-outcome and subsample. (POS = Positive. NEG = Negative.)</t>
  </si>
  <si>
    <t>ReplicationEffectType</t>
  </si>
  <si>
    <t>ReplicationAlpha</t>
  </si>
  <si>
    <t>ReplicationAnalysis</t>
  </si>
  <si>
    <t>ReplicationItems</t>
  </si>
  <si>
    <t>ReplicationDF</t>
  </si>
  <si>
    <t>OriginalAnalysisNotes</t>
  </si>
  <si>
    <t>Notes about the original trait-outcome analysis. Average correlations were computed using Fisher's r-to-z transformation, and weighted by sample size (when available) or number of effects. When necessary, correlation signs were reversed from the original study to match the orientation of the Big Five and the outcomes summarized by Ozer and Benet-Martinez (2006, Table 1).</t>
  </si>
  <si>
    <t>Predicted direction of the trait-outcome association, as derived from Table 1 of Ozer and Benet-Martinez (2006) and the results of the original study. (1 = Positive. -1 = Negative.)</t>
  </si>
  <si>
    <t>PredictedAssociationNotes</t>
  </si>
  <si>
    <t>Notes about the predicted trait-outcome association.</t>
  </si>
  <si>
    <t>OriginalResults</t>
  </si>
  <si>
    <t>Where the trait-outcome association was reported in the original study.</t>
  </si>
  <si>
    <t>OriginalItems</t>
  </si>
  <si>
    <t>Number of items or indicators included on the outcome measure used in the original study.</t>
  </si>
  <si>
    <t>Type of citation for the original study. (Single study = Single-study paper. Multiple study =  Multiple-study paper.)</t>
  </si>
  <si>
    <t>KeyOriginalStudy</t>
  </si>
  <si>
    <t>For multiple-study papers, the individual study selected for replication. For meta-analyses, the number of studies included for the target outcome.</t>
  </si>
  <si>
    <t>OriginalDesignType</t>
  </si>
  <si>
    <t>Type of research design for the original study. (Both = Meta-analysis included both cross-sectional and longitudinal studies. Prospective = Personality was measured prior to the life outcome. Retrospective = Personality was measured after the life outcome. Concurrent = Personality and the life outcome were measured at the same assessment time.)</t>
  </si>
  <si>
    <t>OriginalSample</t>
  </si>
  <si>
    <t>ReplicationSample</t>
  </si>
  <si>
    <t>OriginalPersonalityMeasure</t>
  </si>
  <si>
    <t>Personality measure used in the original study. )BFI = Big Five Inventory. CAQ = California Adult Q-set. CPI = California Psychological Inventory. EPI/EPQ = versions of the Eysenck Personality Inventory. MMPI = Minnesota Multiphasic Personality Inventory. MPQ = Multidimensional Personality Questionnaire. NEO-FFI/NEO-PI/NEO-PI-R = versions of the NEO Personality Inventory.)</t>
  </si>
  <si>
    <t>OriginalOutcomeMeasure</t>
  </si>
  <si>
    <t>ReplicationOutcomeMeasure</t>
  </si>
  <si>
    <t>ReplicationMeasureCitation</t>
  </si>
  <si>
    <t>OriginalStudyCitation</t>
  </si>
  <si>
    <t>OriginalStudyCitationNotes</t>
  </si>
  <si>
    <t>OriginalStudyCitationType</t>
  </si>
  <si>
    <t>OriginalScoring</t>
  </si>
  <si>
    <t>ReplicationScoring</t>
  </si>
  <si>
    <t>Risky behavior: Excessive alcohol use: Drinking alcohol prevalence</t>
  </si>
  <si>
    <t>Risky behavior: Excessive alcohol use: Getting drunk on alcohol prevalence</t>
  </si>
  <si>
    <t>Risky behavior: Excessive alcohol use: Drinking alcohol frequency</t>
  </si>
  <si>
    <t>Risky behavior: Excessive alcohol use: Getting drunk on alcohol frequency</t>
  </si>
  <si>
    <t>Risky behavior: Drug use: Marijuana prevalence</t>
  </si>
  <si>
    <t>Risky behavior: Drug use: Hard drugs prevalence</t>
  </si>
  <si>
    <t>Risky behavior: Tobacco use: Tobacco prevalence</t>
  </si>
  <si>
    <t>Risky behavior: Tobacco use: Tobacco frequency</t>
  </si>
  <si>
    <t>Risky behavior: Risky driving: Risky driving behavior</t>
  </si>
  <si>
    <t>Risky behavior: Risky driving: Drinking and driving</t>
  </si>
  <si>
    <t>Cognitive analysis scale</t>
  </si>
  <si>
    <t>Romantic satisfaction (dating couples)</t>
  </si>
  <si>
    <t>Concurrent regression coefficient for adult personality.</t>
  </si>
  <si>
    <t>Regression on E, A, C, N, and O</t>
  </si>
  <si>
    <t>Regression on E, A, C, N, O, and age</t>
  </si>
  <si>
    <t>Weighted average of correlations from Peterson et al. (1997) sample 1/sample 2/Peterson &amp; Lane (2001).</t>
  </si>
  <si>
    <t>Correlation from Webster &amp; Stewart (1973).</t>
  </si>
  <si>
    <t>Romantic satisfaction (married couples)</t>
  </si>
  <si>
    <t>Ozer and Benet-Martinez (2006) included positive and negative associations with A, but original study only found negative associations with A.</t>
  </si>
  <si>
    <t>Ozer and Benet-Martinez (2006) included positive and negative associations with N, but original study only found positive associations with N.</t>
  </si>
  <si>
    <t>37 studies</t>
  </si>
  <si>
    <t>42 studies</t>
  </si>
  <si>
    <t>2 studies</t>
  </si>
  <si>
    <t>19 studies</t>
  </si>
  <si>
    <t>8 studies</t>
  </si>
  <si>
    <t>5 studies</t>
  </si>
  <si>
    <t>54 studies</t>
  </si>
  <si>
    <t>39 studies</t>
  </si>
  <si>
    <t>32 studies</t>
  </si>
  <si>
    <t>15 studies</t>
  </si>
  <si>
    <t>44 studies</t>
  </si>
  <si>
    <t>38 studies</t>
  </si>
  <si>
    <t>31 studies</t>
  </si>
  <si>
    <t>18 studies</t>
  </si>
  <si>
    <t>1 study</t>
  </si>
  <si>
    <t>Weighted average of correlations from Kish (1973) samples 1 and 2/Glasgow &amp; Cartier (1985)/Joe et al. (1977) samples 1 and 2/Feather (1979) samples 1 and 2/Feather (1984).</t>
  </si>
  <si>
    <t>13 studies</t>
  </si>
  <si>
    <t>OriginalMeasureCitation</t>
  </si>
  <si>
    <t>Citation for the measure used in the original study. (Same = Same citation as the the original study.)</t>
  </si>
  <si>
    <t>Folkman, S., &amp; Lazarus, R. S. (1980). An analysis of coping in a middle-aged community sample. Journal of Health and Social Behavior, 21, 219-239.</t>
  </si>
  <si>
    <t>Moos, R.H. (1988). Coping Responses Inventory manual. Palo Alto, CA: Stanford University and Department of Veterans Affairs Medical Centers.</t>
  </si>
  <si>
    <t>Clark, L. A. (1993). Manual for the Schedule for Nonadaptive and Adaptive Personality (SNAP). Minneapolis: University of Minnesota Press.</t>
  </si>
  <si>
    <t>SMU Relationship Questionnaire (intimacy, conflict); Marital Adjustment Test; Quality of Marriage Index</t>
  </si>
  <si>
    <t>SMU Relationship Questionnaire (intimacy, conflict); Dyadic Adjustment Scale</t>
  </si>
  <si>
    <t>Same; Not applicable</t>
  </si>
  <si>
    <t>Need for order</t>
  </si>
  <si>
    <t>Various, including General Sensation Seeking</t>
  </si>
  <si>
    <t>TraitPredicted</t>
  </si>
  <si>
    <t>DirectionPredicted</t>
  </si>
  <si>
    <t>Peer status (men)</t>
  </si>
  <si>
    <t>Peer status (women)</t>
  </si>
  <si>
    <t>Investigative occupational interests</t>
  </si>
  <si>
    <t>Artistic occupational interests</t>
  </si>
  <si>
    <t>Social occupational interests</t>
  </si>
  <si>
    <t>Enterprising occupational interests</t>
  </si>
  <si>
    <t>OriginalSampleSize</t>
  </si>
  <si>
    <t>Sample type analyzed in the original study.</t>
  </si>
  <si>
    <t>College students</t>
  </si>
  <si>
    <t>Adult women (ages 43 and 62)</t>
  </si>
  <si>
    <t>Adults and college students</t>
  </si>
  <si>
    <t>College students and adults</t>
  </si>
  <si>
    <t>First or second generation Chinese-Canadian college students</t>
  </si>
  <si>
    <t>First-year and second-year college students</t>
  </si>
  <si>
    <t>Adults (ages 18 and 26)</t>
  </si>
  <si>
    <t>Navy recruits</t>
  </si>
  <si>
    <t>Adults who are not students or homemakers (ages 18 and 26)</t>
  </si>
  <si>
    <t>Adults (ages 30-38, 41-50, 53-62)</t>
  </si>
  <si>
    <t>Probably mostly employed adults</t>
  </si>
  <si>
    <t>Employed adults</t>
  </si>
  <si>
    <t>First-year college students</t>
  </si>
  <si>
    <t>High school students (white, black, or American Indian)</t>
  </si>
  <si>
    <t>Junior college, high school, and junior high school students</t>
  </si>
  <si>
    <t>Psychiatric hospital patients</t>
  </si>
  <si>
    <t>OriginalPValue</t>
  </si>
  <si>
    <t>Number of predictors for the original trait-outcome analysis, by sub-outcome and subsample.</t>
  </si>
  <si>
    <t>OriginalSampleSizeByOutcome</t>
  </si>
  <si>
    <t>ReplicationSampleSizeByOutcome</t>
  </si>
  <si>
    <t>OriginalPValueByOutcome</t>
  </si>
  <si>
    <t>Two-tailed p-value for the original trait-outcome association, aggregated across sub-outcomes and subsamples.</t>
  </si>
  <si>
    <t>Two-tailed p-value for the original trait-outcome association, by sub-outcome and subsample, estimated from the original effect size, sample size, and number of predictors.</t>
  </si>
  <si>
    <t>Sample size for the original trait-outcome analysis, by sub-outcome and subsample.  (Blank = Unknown sample size.)</t>
  </si>
  <si>
    <t>Sample size for the original trait-outcome analysis, aggregated across sub-outcomes and subsamples.  (Blank = Unknown sample size.)</t>
  </si>
  <si>
    <t>Sample size for the replication trait-outcome analysis, aggregated across sub-outcomes and subsamples.</t>
  </si>
  <si>
    <t>OriginalPredictors</t>
  </si>
  <si>
    <t>Whether the replication effect is at least as strong the original effect, and in the expected direction. (1 = Replication effect is stronger, and in the expected direction. 0 = Replication effect is weaker, or not in the expected direction.)</t>
  </si>
  <si>
    <t>Whether the disattenuated replication effect is at least as strong the original effect, and in the expected direction. (1 = Replication effect is stronger, and in the expected direction. 0 = Replication effect is weaker, or not in the expected direction.)</t>
  </si>
  <si>
    <t>Whether the replication effect is not substantially weaker than the original effect (Cohen's q &gt; -.1). (1 = Replication effect is not substantially weaker, and in the expected direction. 0 = Replication effect is substantially weaker.)</t>
  </si>
  <si>
    <t>Whether the disattenuated replication effect is not substantially weaker than the original effect (absolute Cohen's q &gt; -.1). (1 = Replication effect is not substantially weaker, and in the expected direction. 0 = Replication effect is substantially weaker.)</t>
  </si>
  <si>
    <t>NotSubstantiallySmallerEffectSize</t>
  </si>
  <si>
    <t>DisattenuatedNotSubstantiallySmallerEffectSize</t>
  </si>
  <si>
    <t>In the Results sheet, cells highlighted in yellow indicate changes from the preregistration protocol. See the "Changes from preregistration protocol" document for additional information.</t>
  </si>
  <si>
    <t>Young adults</t>
  </si>
  <si>
    <t>Young adults (first or second generation immigrants)</t>
  </si>
  <si>
    <t>Young adults (never married)</t>
  </si>
  <si>
    <t>Adults (married); Young adults (dating)</t>
  </si>
  <si>
    <t>Dating Young adults</t>
  </si>
  <si>
    <t>Young adults with a romantic relationship in the past year (ages 18, 21, and 26)</t>
  </si>
  <si>
    <t>Young adults (romantic relationship in the past year)</t>
  </si>
  <si>
    <t>Shiner, R. L., Masten, A. S., &amp; Tellegen, A. (2002). A developmental perspective on personality in Young adulthood: Childhood antecedents and concurrent adaptation. Journal of Personality and Social Psychology, 83, 1165-1177.</t>
  </si>
  <si>
    <t>Obese or control Young adult women, matched for age and height</t>
  </si>
  <si>
    <t>Young adults (women)</t>
  </si>
  <si>
    <t>Young adults (white, black, or Hispanic/Latino)</t>
  </si>
  <si>
    <t>Survey1 YoungAdults</t>
  </si>
  <si>
    <t>Survey2 YoungAdults</t>
  </si>
  <si>
    <t>Concurrent correlations. Correlation signs reversed from the original study.</t>
  </si>
  <si>
    <t>Trait-outcome association obtained in the replication, by sub-outcome and subsample.</t>
  </si>
  <si>
    <t>Number of items or indicators included on the outcome measure used in the replication.</t>
  </si>
  <si>
    <t>Alpha reliability obtained for the outcome measure used in the replication.</t>
  </si>
  <si>
    <t>Method used to test the trait-outcome association in the replication. Same = Same as the method used in the original study.</t>
  </si>
  <si>
    <t>Type of effect size obtained in the replication. (r = Pearson correlation coefficient. partial r = Partial correlation coefficient. B = Standardized regression coefficient.)</t>
  </si>
  <si>
    <t>Sample type analyzed in the replication.</t>
  </si>
  <si>
    <t>Outcome measure used in the replication. (Same = Same as the measure used in the original study.)</t>
  </si>
  <si>
    <t>Citation for the measure used in the replication. (Same = Same citation as the measure used in the original study.)</t>
  </si>
  <si>
    <t>Scoring method used for the outcome measure in the replication. (Same = Same as the scoring method used in the original study.)</t>
  </si>
  <si>
    <t>ReplicationSuccessBySuboutcomeOSS</t>
  </si>
  <si>
    <t>ReplicationSuccessByOutcomeOSS</t>
  </si>
  <si>
    <t>ReplicationPValueOSS</t>
  </si>
  <si>
    <t>DisattenuatedReplicationSuccessByOutcomeOSS</t>
  </si>
  <si>
    <t>DisattenuatedReplicationSuccessBySuboutcomeOSS</t>
  </si>
  <si>
    <t>DisattenuatedReplicationSuccessByOutcomeOSS2_5</t>
  </si>
  <si>
    <t>DisattenuatedReplicationSuccessBySuboutcomeOSS2_5</t>
  </si>
  <si>
    <t>ReplicationSuccessByOutcomeOSS2_5</t>
  </si>
  <si>
    <t>ReplicationSuccessBySuboutcomeOSS2_5</t>
  </si>
  <si>
    <t>DisattenuatedReplicationPValueOSS</t>
  </si>
  <si>
    <t>DisattenuatedReplicationPValueOSS2_5</t>
  </si>
  <si>
    <t>ReplicationPValueOSS2_5</t>
  </si>
  <si>
    <t>DisattenuatedReplicationPValue</t>
  </si>
  <si>
    <t>Sample size needed for 80% power to detect the original effect, by sub-outcome and subsample.</t>
  </si>
  <si>
    <t>Sample size needed for 80% power to detect the original effect, aggregated across sub-outcomes and subsamples.</t>
  </si>
  <si>
    <t>ReplicationPValuePower80</t>
  </si>
  <si>
    <t>ReplicationSuccessBySuboutcomePower80</t>
  </si>
  <si>
    <t>ReplicationSuccessByOutcomePower80</t>
  </si>
  <si>
    <t>DisattenuatedReplicationPValuePower80</t>
  </si>
  <si>
    <t>DisattenuatedReplicationSuccessByOutcomePower80</t>
  </si>
  <si>
    <t>DisattenuatedReplicationSuccessBySuboutcomePower80</t>
  </si>
  <si>
    <t>Replication success by outcome, aggregated across sub-outcomes and subsamples, using the original sample size. (1 = Success. 0 = Failure.)</t>
  </si>
  <si>
    <t>Replication success by sub-outcome and subsample, using the original sample size. (1 = Success. 0 = Failure.)</t>
  </si>
  <si>
    <t>Replication success by outcome, aggregated across sub-outcomes and subsamples, using 2.5 times the original sample size. (1 = Success. 0 = Failure.)</t>
  </si>
  <si>
    <t>Replication success by sub-outcome and subsample, using 2.5 times the original sample size. (1 = Success. 0 = Failure.)</t>
  </si>
  <si>
    <t>Replication success by sub-outcome and subsample, using sample size with 80% power to detect the original effect. (1 = Success. 0 = Failure.)</t>
  </si>
  <si>
    <t>Replication success by outcome, aggregated across sub-outcomes and subsamples, after disattenuation due to unreliability, using the original sample size. (1 = Success. 0 = Failure.)</t>
  </si>
  <si>
    <t>Replication success by sub-outcome and subsample, after disattenuation due to unreliability, using the original sample size. (1 = Success. 0 = Failure.)</t>
  </si>
  <si>
    <t>Replication success by outcome, aggregated across sub-outcomes and subsamples, after disattenuation due to unreliability, using 2.5 times the original sample size. (1 = Success. 0 = Failure.)</t>
  </si>
  <si>
    <t>Replication success by sub-outcome and subsample, after disattenuation due to unreliability, using 2.5 times the original sample size. (1 = Success. 0 = Failure.)</t>
  </si>
  <si>
    <t>Replication success by outcome, aggregated across sub-outcomes and subsamples, after disattenuation due to unreliability, using sample size with 80% power to detect the original effect. (1 = Success. 0 = Failure.)</t>
  </si>
  <si>
    <t>Replication success by sub-outcome and subsample, after disattenuation due to unreliability, using sample size with 80% power to detect the original effect. (1 = Success. 0 = Failure.)</t>
  </si>
  <si>
    <t>Two-tailed p-value for the replication trait-outcome association, by sub-outcome and subsample, using the original sample size.</t>
  </si>
  <si>
    <t>Two-tailed p-value for the replication trait-outcome association, by sub-outcome and subsample, using 2.5 times the original sample size.</t>
  </si>
  <si>
    <t>Two-tailed p-value for the replication trait-outcome association, by sub-outcome and subsample, using sample size with 80% power to detect the original effect.</t>
  </si>
  <si>
    <t>Two-tailed p-value for the replication trait-outcome association, by sub-outcome and subsample, after disattenuation due to unreliability.</t>
  </si>
  <si>
    <t>Two-tailed p-value for the replication trait-outcome association, by sub-outcome and subsample, after disattenuation due to unreliability, using the original sample size.</t>
  </si>
  <si>
    <t>Two-tailed p-value for the replication trait-outcome association, by sub-outcome and subsample, after disattenuation due to unreliability, using 2.5 times the original sample size.</t>
  </si>
  <si>
    <t>Two-tailed p-value for the replication trait-outcome association, by sub-outcome and subsample, after disattenuation due to unreliability, using sample size with 80% power to detect the original effect.</t>
  </si>
  <si>
    <t>Power80SampleSize</t>
  </si>
  <si>
    <t>Power80SampleSizeByOutcome</t>
  </si>
  <si>
    <t>OutcomeIndicatorSimilarityByOutcome</t>
  </si>
  <si>
    <t>OutcomeIndicatorSimilarity</t>
  </si>
  <si>
    <t>OutcomeTimelineSimilarity</t>
  </si>
  <si>
    <t>OutcomeTimelineSimilarityByOutcome</t>
  </si>
  <si>
    <t>Whether the original study and replication used the same outcome items/indicators, aggregated across sub-outcomes and subsamples. (1 = Same. 0.5 = Partially same. 0 = Different.)</t>
  </si>
  <si>
    <t>Whether the original study and replication used the same outcome items/indicators, by sub-outcome and subsample. (1 = Same. 0.5 = Partially same. 0 = Different.)</t>
  </si>
  <si>
    <t>Whether the original study and replication used the same timeline (i.e., concurrent measurement of personality and outcome), aggregated across sub-outcomes and subsamples. (1 = Same. 0.5 = Partially same. 0 = Different.)</t>
  </si>
  <si>
    <t>Whether the original study and replication used the same timeline (i.e., concurrent measurement of personality and outcome), by sub-outcome and subsample. (1 = Same. 0.5 = Partially same. 0 = Different.)</t>
  </si>
  <si>
    <t>ReplicationPowerByOutcomeOSS</t>
  </si>
  <si>
    <t>ReplicationPowerBySuboutcomeOSS</t>
  </si>
  <si>
    <t>ReplicationPowerByOutcomeOSS2_5</t>
  </si>
  <si>
    <t>ReplicationPowerBySuboutcomeOSS2_5</t>
  </si>
  <si>
    <t>Power of the replication to detect the original effect (alpha = .05, two-tailed), for each sub-outcome and subsample, using the original sample size.</t>
  </si>
  <si>
    <t>Power of the replication to detect the original effect (alpha = .05, two-tailed), aggregated within each outcome across sub-outcomes and subsamples, using the original sample size.</t>
  </si>
  <si>
    <t>Power of the replication to detect the original effect (alpha = .05, two-tailed), aggregated within each outcome across sub-outcomes and subsamples, using 2.5 times the original sample size.</t>
  </si>
  <si>
    <t>Power of the replication to detect the original effect (alpha = .05, two-tailed), for each sub-outcome and subsample, using 2.5 times the original sample size.</t>
  </si>
  <si>
    <t>OutcomeSourceSimilarityByOutcome</t>
  </si>
  <si>
    <t>OutcomeSourceSimilarity</t>
  </si>
  <si>
    <t>Whether the original study and replication used the same outcome data source and format (i.e., self-report questionnaire), aggregated across sub-outcomes and subsamples. (1 = Same. 0.5 = Partially same. 0 = Different.)</t>
  </si>
  <si>
    <t>Whether the original study and replication used the same outcome data source and format (i.e., self-report questionnaire), by sub-outcome and subsample. (1 = Same. 0.5 = Partially same. 0 = Different.)</t>
  </si>
  <si>
    <t>Williamson, D. A., Kelley, M. L., Davis, C. J., Ruggiero, L., &amp; Blouin, D. C. (1985). Psychopathology of eating disorders: A controlled comparison of bulimic, obese, and normal subjects. Journal of Consulting and Clinical Psychology, 53, 161-166.</t>
  </si>
  <si>
    <t>Pfefferbaum, B., &amp; Woods, P. B. (1994). Self-report study of impulsive and delinquent behavior in college students. Journal of Adolescent Health, 15, 295-302.</t>
  </si>
  <si>
    <t>Elley, W. B., &amp; Irving, J. C. (1985). The Elley-Irving socio-economic index. New Zealand Journal of Educational Studies, 20, 115-128.; United States Department of Labor (1991). Dictionary of Occupational Titles (4th ed., revised).; Same; Same; Same</t>
  </si>
  <si>
    <t>Moffitt, T. E., Caspi, A., Krueger, R. F., Magdol, L., Margolin, G., Silva, P. A., &amp; Sydney, R. (1997). Do partners agree about abuse in their relationship? A psychometric evaluation of interpartner agreement. Psychological Assessment, 9, 47-56.</t>
  </si>
  <si>
    <t>Assenheimer, J. S., &amp; Watson, D. (1991). Self- and partner-ratings of trait affect: Convergent and discriminant validity and correlations with relationship satisfaction. Unpublished raw data.; Locke, H., &amp; Wallace, K. (1959). Short marital-adjustment and prediction tests: Their reliability and validity. Marriage and Family Living, 21, 251-255.; Norton, R. (1983). Measuring marital quality: A critical look at the dependent variable. Journal of Marriage and the Family, 45, 141-151.</t>
  </si>
  <si>
    <t>Assenheimer, J. S., &amp; Watson, D. (1991). Self- and partner-ratings of trait affect: Convergent and discriminant validity and correlations with relationship satisfaction. Unpublished raw data.; Spanier, G. B. (1976). Measuring dyadic adjustment: New scales for assessing the quality of marriage and similar dyads. Journal of Marriage and the Family, 38, 15-28.</t>
  </si>
  <si>
    <t>Assenheimer, J. S., &amp; Watson, D. (1991). Self- and partner-ratings of trait affect: Convergent and discriminant validity and correlations with relationship satisfaction. Unpublished raw data.</t>
  </si>
  <si>
    <t>Hollingshead, A. B. (1975). Four factor index of social status. Unpublished manuscript, Yale University.; United States Department of Labor (1991). Dictionary of Occupational Titles (4th ed., revised). Washington, DC: United States Department of Labor; Not applicable; Same; Same</t>
  </si>
  <si>
    <t>Hollingshead, A. B. (1975). Four factor index of social status. Unpublished manuscript, Yale University.; Same</t>
  </si>
  <si>
    <t>Robins, L. N., Helzer, J. E., Cottier, L., &amp; Goldring, E. (1989). Diagnostic Interview Schedule, Version III-R. Unpublished manuscript, Washington University.</t>
  </si>
  <si>
    <t>Clark, L. A., Vorhies, L. &amp; McEwen, J. L. (2002). Personality disorder symptomatology from the Five-Factor Model perspective. In P. T. Costa &amp; T. A. Widiger (Eds.), Personality disorders and the Five-Factor Model of personality (2nd ed., pp. 125-147). Washington, DC: American Psychological Association.</t>
  </si>
  <si>
    <t>Moos, R. H. (1993). Coping responses inventory: Adult form: Professional manual. Odessa, FL: Psychological Assessment Resources, Incorporated.</t>
  </si>
  <si>
    <t>OriginalAlpha</t>
  </si>
  <si>
    <t>N.R.</t>
  </si>
  <si>
    <t>Alpha reliability obtained for the outcome measure in the original study. (N.R. = Not reported.)</t>
  </si>
  <si>
    <t>OriginalMeasureSource</t>
  </si>
  <si>
    <t>OriginalMeasureFormat</t>
  </si>
  <si>
    <t>Data source used to measure the outcome in the original study.</t>
  </si>
  <si>
    <t>Format of the outcome measure used in the original study.</t>
  </si>
  <si>
    <t>Self-report</t>
  </si>
  <si>
    <t>Questionnaire</t>
  </si>
  <si>
    <t>Observer-report</t>
  </si>
  <si>
    <t>Informant-report</t>
  </si>
  <si>
    <t>Self-report; Parent-report</t>
  </si>
  <si>
    <t>Physical measurement</t>
  </si>
  <si>
    <t>Interview</t>
  </si>
  <si>
    <t>Questionnaire; Interview</t>
  </si>
  <si>
    <t>Not reported</t>
  </si>
  <si>
    <t>Not reported, probably 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</si>
</sst>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
      <b/>
      <sz val="10"/>
      <color rgb="FF000000"/>
      <name val="Arial"/>
      <family val="2"/>
    </font>
    <font>
      <sz val="10"/>
      <color rgb="FF222222"/>
      <name val="Arial"/>
      <family val="2"/>
    </font>
    <font>
      <sz val="10"/>
      <color rgb="FF000000"/>
      <name val="Arial"/>
      <family val="2"/>
    </font>
    <font>
      <sz val="10"/>
      <name val="Arial"/>
      <family val="2"/>
    </font>
    <font>
      <sz val="10"/>
      <color rgb="FF000000"/>
      <name val="Arial"/>
      <family val="2"/>
    </font>
    <font>
      <sz val="10"/>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1">
    <xf numFmtId="0" fontId="0" fillId="0" borderId="0" xfId="0"/>
    <xf numFmtId="0" fontId="18" fillId="0" borderId="0" xfId="0" applyFont="1" applyBorder="1" applyAlignment="1">
      <alignment horizontal="right"/>
    </xf>
    <xf numFmtId="0" fontId="18" fillId="0" borderId="0" xfId="0" applyFont="1" applyBorder="1" applyAlignment="1"/>
    <xf numFmtId="0" fontId="18" fillId="0" borderId="0" xfId="0" applyFont="1" applyBorder="1" applyAlignment="1">
      <alignment horizontal="left"/>
    </xf>
    <xf numFmtId="0" fontId="0" fillId="0" borderId="0" xfId="0" applyFont="1" applyBorder="1" applyAlignment="1"/>
    <xf numFmtId="0" fontId="18" fillId="0" borderId="0" xfId="0" applyFont="1" applyBorder="1"/>
    <xf numFmtId="0" fontId="19" fillId="0" borderId="0" xfId="0" applyFont="1" applyBorder="1" applyAlignment="1"/>
    <xf numFmtId="0" fontId="19" fillId="0" borderId="0" xfId="0" applyFont="1" applyBorder="1" applyAlignment="1">
      <alignment horizontal="left"/>
    </xf>
    <xf numFmtId="0" fontId="20" fillId="0" borderId="0" xfId="0" applyFont="1" applyBorder="1" applyAlignment="1"/>
    <xf numFmtId="0" fontId="22" fillId="0" borderId="0" xfId="0" applyFont="1" applyBorder="1" applyAlignment="1">
      <alignment horizontal="left"/>
    </xf>
    <xf numFmtId="0" fontId="21" fillId="0" borderId="0" xfId="0" applyFont="1" applyBorder="1" applyAlignment="1"/>
    <xf numFmtId="0" fontId="22" fillId="0" borderId="0" xfId="0" applyFont="1" applyBorder="1" applyAlignment="1"/>
    <xf numFmtId="0" fontId="23" fillId="0" borderId="0" xfId="0" applyFont="1" applyBorder="1" applyAlignment="1"/>
    <xf numFmtId="2" fontId="0" fillId="0" borderId="0" xfId="0" applyNumberFormat="1" applyFont="1" applyBorder="1" applyAlignment="1"/>
    <xf numFmtId="0" fontId="23" fillId="0" borderId="0" xfId="0" applyFont="1" applyBorder="1" applyAlignment="1">
      <alignment horizontal="right"/>
    </xf>
    <xf numFmtId="0" fontId="24" fillId="0" borderId="0" xfId="0" applyFont="1" applyBorder="1" applyAlignment="1">
      <alignment horizontal="left"/>
    </xf>
    <xf numFmtId="0" fontId="23" fillId="0" borderId="0" xfId="0" applyFont="1" applyBorder="1" applyAlignment="1">
      <alignment horizontal="left"/>
    </xf>
    <xf numFmtId="0" fontId="24" fillId="0" borderId="0" xfId="0" applyFont="1" applyBorder="1" applyAlignment="1"/>
    <xf numFmtId="0" fontId="25" fillId="0" borderId="0" xfId="0" applyFont="1" applyBorder="1" applyAlignment="1"/>
    <xf numFmtId="0" fontId="23" fillId="0" borderId="0" xfId="0" applyFont="1" applyBorder="1"/>
    <xf numFmtId="0" fontId="18" fillId="0" borderId="0" xfId="0" applyFont="1" applyAlignment="1">
      <alignment horizontal="right"/>
    </xf>
    <xf numFmtId="0" fontId="18" fillId="0" borderId="0" xfId="0" applyFont="1" applyAlignment="1"/>
    <xf numFmtId="0" fontId="22" fillId="0" borderId="0" xfId="0" applyFont="1" applyAlignment="1"/>
    <xf numFmtId="0" fontId="21" fillId="0" borderId="0" xfId="0" applyFont="1" applyAlignment="1"/>
    <xf numFmtId="0" fontId="18" fillId="0" borderId="0" xfId="0" applyFont="1"/>
    <xf numFmtId="0" fontId="18" fillId="0" borderId="0" xfId="0" applyFont="1" applyFill="1" applyBorder="1" applyAlignment="1">
      <alignment horizontal="left"/>
    </xf>
    <xf numFmtId="0" fontId="18" fillId="0" borderId="0" xfId="0" applyFont="1" applyFill="1" applyBorder="1" applyAlignment="1"/>
    <xf numFmtId="2" fontId="18" fillId="0" borderId="0" xfId="0" applyNumberFormat="1" applyFont="1" applyBorder="1" applyAlignment="1"/>
    <xf numFmtId="2" fontId="19" fillId="0" borderId="0" xfId="0" applyNumberFormat="1" applyFont="1" applyBorder="1" applyAlignment="1"/>
    <xf numFmtId="0" fontId="0" fillId="0" borderId="0" xfId="0" applyFont="1" applyFill="1" applyBorder="1" applyAlignment="1"/>
    <xf numFmtId="2" fontId="18" fillId="0" borderId="0" xfId="0" applyNumberFormat="1" applyFont="1" applyBorder="1"/>
    <xf numFmtId="2" fontId="0" fillId="0" borderId="0" xfId="0" applyNumberFormat="1" applyFont="1" applyFill="1" applyBorder="1" applyAlignment="1"/>
    <xf numFmtId="2" fontId="23" fillId="0" borderId="0" xfId="0" applyNumberFormat="1" applyFont="1" applyBorder="1" applyAlignment="1"/>
    <xf numFmtId="2" fontId="18" fillId="0" borderId="0" xfId="0" applyNumberFormat="1" applyFont="1" applyFill="1" applyBorder="1" applyAlignment="1"/>
    <xf numFmtId="0" fontId="18" fillId="0" borderId="0" xfId="0" applyNumberFormat="1" applyFont="1" applyBorder="1" applyAlignment="1"/>
    <xf numFmtId="0" fontId="19" fillId="0" borderId="0" xfId="0" applyNumberFormat="1" applyFont="1" applyBorder="1" applyAlignment="1"/>
    <xf numFmtId="0" fontId="0" fillId="0" borderId="0" xfId="0" applyNumberFormat="1" applyFont="1" applyBorder="1" applyAlignment="1"/>
    <xf numFmtId="0" fontId="18" fillId="0" borderId="0" xfId="0" applyNumberFormat="1" applyFont="1" applyBorder="1"/>
    <xf numFmtId="0" fontId="18" fillId="0" borderId="0" xfId="0" applyNumberFormat="1" applyFont="1" applyFill="1" applyBorder="1" applyAlignment="1"/>
    <xf numFmtId="0" fontId="22" fillId="0" borderId="0" xfId="0" applyFont="1" applyAlignment="1">
      <alignment horizontal="left"/>
    </xf>
    <xf numFmtId="0" fontId="0" fillId="0" borderId="0" xfId="0" applyFont="1" applyBorder="1" applyAlignment="1">
      <alignment horizontal="right"/>
    </xf>
    <xf numFmtId="0" fontId="19" fillId="0" borderId="0" xfId="0" applyFont="1" applyFill="1" applyBorder="1" applyAlignment="1"/>
    <xf numFmtId="0" fontId="18" fillId="0" borderId="0" xfId="0" applyFont="1" applyFill="1" applyAlignment="1"/>
    <xf numFmtId="0" fontId="0" fillId="33" borderId="0" xfId="0" applyFont="1" applyFill="1" applyBorder="1" applyAlignment="1"/>
    <xf numFmtId="0" fontId="18" fillId="33" borderId="0" xfId="0" applyFont="1" applyFill="1" applyAlignment="1"/>
    <xf numFmtId="0" fontId="22" fillId="0" borderId="0" xfId="0" applyFont="1" applyFill="1" applyBorder="1" applyAlignment="1"/>
    <xf numFmtId="0" fontId="0" fillId="0" borderId="0" xfId="0" applyFont="1"/>
    <xf numFmtId="164" fontId="18" fillId="0" borderId="0" xfId="0" applyNumberFormat="1" applyFont="1" applyFill="1" applyBorder="1" applyAlignment="1"/>
    <xf numFmtId="164" fontId="19" fillId="0" borderId="0" xfId="0" applyNumberFormat="1" applyFont="1" applyFill="1" applyBorder="1" applyAlignment="1"/>
    <xf numFmtId="2" fontId="19" fillId="0" borderId="0" xfId="0" applyNumberFormat="1" applyFont="1" applyFill="1" applyBorder="1" applyAlignment="1"/>
    <xf numFmtId="164" fontId="0" fillId="0" borderId="0" xfId="0" applyNumberFormat="1" applyFont="1" applyFill="1" applyBorder="1" applyAlignment="1"/>
    <xf numFmtId="0" fontId="24" fillId="0" borderId="0" xfId="0" applyFont="1" applyFill="1" applyBorder="1" applyAlignment="1"/>
    <xf numFmtId="164" fontId="18" fillId="0" borderId="0" xfId="0" applyNumberFormat="1" applyFont="1" applyFill="1" applyBorder="1"/>
    <xf numFmtId="2" fontId="18" fillId="0" borderId="0" xfId="0" applyNumberFormat="1" applyFont="1" applyFill="1" applyBorder="1"/>
    <xf numFmtId="0" fontId="23" fillId="0" borderId="0" xfId="0" applyFont="1" applyFill="1" applyBorder="1" applyAlignment="1"/>
    <xf numFmtId="0" fontId="22" fillId="0" borderId="0" xfId="0" applyFont="1" applyFill="1" applyAlignment="1"/>
    <xf numFmtId="164" fontId="18" fillId="0" borderId="0" xfId="0" applyNumberFormat="1" applyFont="1" applyBorder="1"/>
    <xf numFmtId="2" fontId="22" fillId="0" borderId="0" xfId="0" applyNumberFormat="1" applyFont="1" applyFill="1" applyBorder="1" applyAlignment="1"/>
    <xf numFmtId="2" fontId="24" fillId="0" borderId="0" xfId="0" applyNumberFormat="1" applyFont="1" applyFill="1" applyBorder="1" applyAlignment="1"/>
    <xf numFmtId="2" fontId="22" fillId="0" borderId="0" xfId="0" applyNumberFormat="1" applyFont="1" applyFill="1" applyAlignment="1"/>
    <xf numFmtId="2" fontId="18" fillId="0" borderId="0" xfId="0" applyNumberFormat="1"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22"/>
  <sheetViews>
    <sheetView tabSelected="1" zoomScaleNormal="100" workbookViewId="0">
      <pane xSplit="8" ySplit="1" topLeftCell="I2" activePane="bottomRight" state="frozen"/>
      <selection pane="topRight" activeCell="I1" sqref="I1"/>
      <selection pane="bottomLeft" activeCell="A2" sqref="A2"/>
      <selection pane="bottomRight" activeCell="I2" sqref="I2"/>
    </sheetView>
  </sheetViews>
  <sheetFormatPr defaultColWidth="14.453125" defaultRowHeight="12.5" x14ac:dyDescent="0.25"/>
  <cols>
    <col min="1" max="1" width="4" style="4" customWidth="1"/>
    <col min="2" max="2" width="14.453125" style="4"/>
    <col min="3" max="3" width="4" style="40" customWidth="1"/>
    <col min="4" max="4" width="9" style="4" customWidth="1"/>
    <col min="5" max="5" width="9.7265625" style="4" customWidth="1"/>
    <col min="6" max="6" width="18.7265625" style="4" customWidth="1"/>
    <col min="7" max="8" width="8.7265625" style="4" customWidth="1"/>
    <col min="9" max="9" width="8.7265625" style="13" customWidth="1"/>
    <col min="10" max="10" width="8.7265625" style="4" customWidth="1"/>
    <col min="11" max="11" width="8.7265625" style="31" customWidth="1"/>
    <col min="12" max="12" width="8.7265625" style="29" customWidth="1"/>
    <col min="13" max="13" width="8.7265625" style="31" customWidth="1"/>
    <col min="14" max="14" width="8.7265625" style="29" customWidth="1"/>
    <col min="15" max="15" width="8.7265625" style="31" customWidth="1"/>
    <col min="16" max="16" width="8.7265625" style="29" customWidth="1"/>
    <col min="17" max="17" width="8.7265625" style="13" customWidth="1"/>
    <col min="18" max="18" width="8.7265625" style="29" customWidth="1"/>
    <col min="19" max="19" width="8.7265625" style="31" customWidth="1"/>
    <col min="20" max="20" width="8.7265625" style="29" customWidth="1"/>
    <col min="21" max="21" width="8.7265625" style="31" customWidth="1"/>
    <col min="22" max="22" width="8.7265625" style="29" customWidth="1"/>
    <col min="23" max="23" width="8.7265625" style="31" customWidth="1"/>
    <col min="24" max="24" width="8.7265625" style="29" customWidth="1"/>
    <col min="25" max="25" width="8.7265625" style="13" customWidth="1"/>
    <col min="26" max="30" width="10" style="31" customWidth="1"/>
    <col min="31" max="32" width="8.7265625" style="13" customWidth="1"/>
    <col min="33" max="36" width="8.7265625" style="36" customWidth="1"/>
    <col min="37" max="44" width="8.7265625" style="13" customWidth="1"/>
    <col min="45" max="54" width="8.7265625" style="50" customWidth="1"/>
    <col min="55" max="55" width="8.7265625" style="31" customWidth="1"/>
    <col min="56" max="57" width="9.54296875" style="29" customWidth="1"/>
    <col min="58" max="58" width="8.7265625" style="29" customWidth="1"/>
    <col min="59" max="59" width="8.7265625" style="31" customWidth="1"/>
    <col min="60" max="60" width="9.54296875" style="31" customWidth="1"/>
    <col min="61" max="61" width="8.7265625" style="29" customWidth="1"/>
    <col min="62" max="63" width="8.7265625" style="4" customWidth="1"/>
    <col min="64" max="64" width="8.7265625" style="36" customWidth="1"/>
    <col min="65" max="65" width="8.7265625" style="4" customWidth="1"/>
    <col min="66" max="66" width="8.7265625" style="29" customWidth="1"/>
    <col min="67" max="68" width="8.7265625" style="13" customWidth="1"/>
    <col min="69" max="69" width="9.54296875" style="31" customWidth="1"/>
    <col min="70" max="70" width="9.54296875" style="29" customWidth="1"/>
    <col min="71" max="71" width="9.54296875" style="31" customWidth="1"/>
    <col min="72" max="72" width="9.54296875" style="29" customWidth="1"/>
    <col min="73" max="73" width="9.54296875" style="31" customWidth="1"/>
    <col min="74" max="74" width="9.54296875" style="29" customWidth="1"/>
    <col min="75" max="76" width="14.453125" style="4"/>
    <col min="77" max="77" width="8.7265625" style="4" customWidth="1"/>
    <col min="78" max="79" width="14.453125" style="4"/>
    <col min="80" max="80" width="14.453125" style="4" customWidth="1"/>
    <col min="81" max="81" width="14.453125" style="4"/>
    <col min="82" max="84" width="9.54296875" style="4" customWidth="1"/>
    <col min="85" max="85" width="14.453125" style="29"/>
    <col min="86" max="89" width="14.453125" style="4"/>
    <col min="90" max="91" width="14.453125" style="29"/>
    <col min="92" max="95" width="14.453125" style="4"/>
    <col min="96" max="96" width="14.453125" style="4" customWidth="1"/>
    <col min="97" max="16384" width="14.453125" style="4"/>
  </cols>
  <sheetData>
    <row r="1" spans="1:96" s="8" customFormat="1" ht="13" x14ac:dyDescent="0.3">
      <c r="A1" s="8" t="s">
        <v>337</v>
      </c>
      <c r="B1" s="8" t="s">
        <v>336</v>
      </c>
      <c r="C1" s="7" t="s">
        <v>338</v>
      </c>
      <c r="D1" s="6" t="s">
        <v>367</v>
      </c>
      <c r="E1" s="6" t="s">
        <v>368</v>
      </c>
      <c r="F1" s="6" t="s">
        <v>369</v>
      </c>
      <c r="G1" s="7" t="s">
        <v>525</v>
      </c>
      <c r="H1" s="6" t="s">
        <v>526</v>
      </c>
      <c r="I1" s="28" t="s">
        <v>375</v>
      </c>
      <c r="J1" s="28" t="s">
        <v>403</v>
      </c>
      <c r="K1" s="49" t="s">
        <v>593</v>
      </c>
      <c r="L1" s="49" t="s">
        <v>592</v>
      </c>
      <c r="M1" s="49" t="s">
        <v>599</v>
      </c>
      <c r="N1" s="49" t="s">
        <v>600</v>
      </c>
      <c r="O1" s="49" t="s">
        <v>609</v>
      </c>
      <c r="P1" s="49" t="s">
        <v>608</v>
      </c>
      <c r="Q1" s="28" t="s">
        <v>404</v>
      </c>
      <c r="R1" s="49" t="s">
        <v>405</v>
      </c>
      <c r="S1" s="49" t="s">
        <v>595</v>
      </c>
      <c r="T1" s="49" t="s">
        <v>596</v>
      </c>
      <c r="U1" s="49" t="s">
        <v>597</v>
      </c>
      <c r="V1" s="49" t="s">
        <v>598</v>
      </c>
      <c r="W1" s="49" t="s">
        <v>611</v>
      </c>
      <c r="X1" s="49" t="s">
        <v>612</v>
      </c>
      <c r="Y1" s="41" t="s">
        <v>406</v>
      </c>
      <c r="Z1" s="41" t="s">
        <v>407</v>
      </c>
      <c r="AA1" s="41" t="s">
        <v>641</v>
      </c>
      <c r="AB1" s="41" t="s">
        <v>642</v>
      </c>
      <c r="AC1" s="41" t="s">
        <v>643</v>
      </c>
      <c r="AD1" s="41" t="s">
        <v>644</v>
      </c>
      <c r="AE1" s="28" t="s">
        <v>413</v>
      </c>
      <c r="AF1" s="28" t="s">
        <v>421</v>
      </c>
      <c r="AG1" s="35" t="s">
        <v>411</v>
      </c>
      <c r="AH1" s="35" t="s">
        <v>419</v>
      </c>
      <c r="AI1" s="35" t="s">
        <v>566</v>
      </c>
      <c r="AJ1" s="35" t="s">
        <v>567</v>
      </c>
      <c r="AK1" s="28" t="s">
        <v>408</v>
      </c>
      <c r="AL1" s="28" t="s">
        <v>409</v>
      </c>
      <c r="AM1" s="28" t="s">
        <v>416</v>
      </c>
      <c r="AN1" s="28" t="s">
        <v>410</v>
      </c>
      <c r="AO1" s="28" t="s">
        <v>417</v>
      </c>
      <c r="AP1" s="28" t="s">
        <v>441</v>
      </c>
      <c r="AQ1" s="28" t="s">
        <v>423</v>
      </c>
      <c r="AR1" s="28" t="s">
        <v>415</v>
      </c>
      <c r="AS1" s="48" t="s">
        <v>555</v>
      </c>
      <c r="AT1" s="48" t="s">
        <v>551</v>
      </c>
      <c r="AU1" s="48" t="s">
        <v>437</v>
      </c>
      <c r="AV1" s="48" t="s">
        <v>594</v>
      </c>
      <c r="AW1" s="48" t="s">
        <v>603</v>
      </c>
      <c r="AX1" s="48" t="s">
        <v>607</v>
      </c>
      <c r="AY1" s="48" t="s">
        <v>604</v>
      </c>
      <c r="AZ1" s="48" t="s">
        <v>601</v>
      </c>
      <c r="BA1" s="48" t="s">
        <v>602</v>
      </c>
      <c r="BB1" s="48" t="s">
        <v>610</v>
      </c>
      <c r="BC1" s="49" t="s">
        <v>553</v>
      </c>
      <c r="BD1" s="41" t="s">
        <v>533</v>
      </c>
      <c r="BE1" s="49" t="s">
        <v>554</v>
      </c>
      <c r="BF1" s="41" t="s">
        <v>438</v>
      </c>
      <c r="BG1" s="49" t="s">
        <v>632</v>
      </c>
      <c r="BH1" s="49" t="s">
        <v>631</v>
      </c>
      <c r="BI1" s="41" t="s">
        <v>561</v>
      </c>
      <c r="BJ1" s="6" t="s">
        <v>439</v>
      </c>
      <c r="BK1" s="6" t="s">
        <v>451</v>
      </c>
      <c r="BL1" s="35" t="s">
        <v>459</v>
      </c>
      <c r="BM1" s="6" t="s">
        <v>450</v>
      </c>
      <c r="BN1" s="41" t="s">
        <v>665</v>
      </c>
      <c r="BO1" s="28" t="s">
        <v>448</v>
      </c>
      <c r="BP1" s="28" t="s">
        <v>414</v>
      </c>
      <c r="BQ1" s="49" t="s">
        <v>633</v>
      </c>
      <c r="BR1" s="41" t="s">
        <v>634</v>
      </c>
      <c r="BS1" s="49" t="s">
        <v>649</v>
      </c>
      <c r="BT1" s="41" t="s">
        <v>650</v>
      </c>
      <c r="BU1" s="49" t="s">
        <v>636</v>
      </c>
      <c r="BV1" s="41" t="s">
        <v>635</v>
      </c>
      <c r="BW1" s="6" t="s">
        <v>444</v>
      </c>
      <c r="BX1" s="6" t="s">
        <v>449</v>
      </c>
      <c r="BY1" s="7" t="s">
        <v>447</v>
      </c>
      <c r="BZ1" s="41" t="s">
        <v>455</v>
      </c>
      <c r="CA1" s="41" t="s">
        <v>452</v>
      </c>
      <c r="CB1" s="6" t="s">
        <v>473</v>
      </c>
      <c r="CC1" s="6" t="s">
        <v>474</v>
      </c>
      <c r="CD1" s="6" t="s">
        <v>475</v>
      </c>
      <c r="CE1" s="41" t="s">
        <v>462</v>
      </c>
      <c r="CF1" s="6" t="s">
        <v>464</v>
      </c>
      <c r="CG1" s="41" t="s">
        <v>466</v>
      </c>
      <c r="CH1" s="6" t="s">
        <v>467</v>
      </c>
      <c r="CI1" s="6" t="s">
        <v>468</v>
      </c>
      <c r="CJ1" s="6" t="s">
        <v>470</v>
      </c>
      <c r="CK1" s="6" t="s">
        <v>471</v>
      </c>
      <c r="CL1" s="41" t="s">
        <v>668</v>
      </c>
      <c r="CM1" s="41" t="s">
        <v>669</v>
      </c>
      <c r="CN1" s="41" t="s">
        <v>515</v>
      </c>
      <c r="CO1" s="41" t="s">
        <v>472</v>
      </c>
      <c r="CP1" s="6" t="s">
        <v>476</v>
      </c>
      <c r="CQ1" s="6" t="s">
        <v>477</v>
      </c>
      <c r="CR1" s="6" t="s">
        <v>457</v>
      </c>
    </row>
    <row r="2" spans="1:96" x14ac:dyDescent="0.25">
      <c r="A2" s="4">
        <v>1</v>
      </c>
      <c r="B2" s="4" t="s">
        <v>340</v>
      </c>
      <c r="C2" s="1">
        <v>5</v>
      </c>
      <c r="D2" s="2" t="s">
        <v>6</v>
      </c>
      <c r="E2" s="9" t="s">
        <v>14</v>
      </c>
      <c r="F2" s="2" t="s">
        <v>19</v>
      </c>
      <c r="G2" s="3" t="s">
        <v>60</v>
      </c>
      <c r="H2" s="2">
        <v>1</v>
      </c>
      <c r="I2" s="31">
        <f t="shared" ref="I2:W10" si="0">J2</f>
        <v>1</v>
      </c>
      <c r="J2" s="2">
        <f t="shared" ref="J2:J33" si="1">IF(AND(AQ2*H2&gt;0,AU2&lt;0.05),1,0)</f>
        <v>1</v>
      </c>
      <c r="K2" s="33">
        <f t="shared" si="0"/>
        <v>1</v>
      </c>
      <c r="L2" s="26">
        <f t="shared" ref="L2:L40" si="2">IF(AND(AQ2*H2&gt;0,AV2&lt;0.05),1,0)</f>
        <v>1</v>
      </c>
      <c r="M2" s="33">
        <f t="shared" si="0"/>
        <v>1</v>
      </c>
      <c r="N2" s="26">
        <f t="shared" ref="N2:N40" si="3">IF(AND(AQ2*H2&gt;0,AW2&lt;0.05),1,0)</f>
        <v>1</v>
      </c>
      <c r="O2" s="33">
        <f t="shared" si="0"/>
        <v>1</v>
      </c>
      <c r="P2" s="26">
        <f>IF(AND(AQ2*H2&gt;0,AX2&lt;0.05),1,0)</f>
        <v>1</v>
      </c>
      <c r="Q2" s="31">
        <f t="shared" si="0"/>
        <v>1</v>
      </c>
      <c r="R2" s="26">
        <f t="shared" ref="R2:R33" si="4">IF(AND(AR2*H2&gt;0,AY2&lt;0.05),1,0)</f>
        <v>1</v>
      </c>
      <c r="S2" s="33">
        <f t="shared" si="0"/>
        <v>1</v>
      </c>
      <c r="T2" s="26">
        <f t="shared" ref="T2:T40" si="5">IF(AND(AR2*H2&gt;0,AZ2&lt;0.05),1,0)</f>
        <v>1</v>
      </c>
      <c r="U2" s="33">
        <f t="shared" si="0"/>
        <v>1</v>
      </c>
      <c r="V2" s="26">
        <f t="shared" ref="V2:V40" si="6">IF(AND(AR2*H2&gt;0,BA2&lt;0.05),1,0)</f>
        <v>1</v>
      </c>
      <c r="W2" s="33">
        <f t="shared" si="0"/>
        <v>1</v>
      </c>
      <c r="X2" s="26">
        <f>IF(AND(AR2*H2&gt;0,BB2&lt;0.05),1,0)</f>
        <v>1</v>
      </c>
      <c r="Y2" s="31">
        <f t="shared" ref="Y2:AC10" si="7">Z2</f>
        <v>1</v>
      </c>
      <c r="Z2" s="33">
        <v>1</v>
      </c>
      <c r="AA2" s="33">
        <f t="shared" si="7"/>
        <v>1</v>
      </c>
      <c r="AB2" s="33">
        <v>1</v>
      </c>
      <c r="AC2" s="33">
        <f t="shared" si="7"/>
        <v>1</v>
      </c>
      <c r="AD2" s="33">
        <v>1</v>
      </c>
      <c r="AE2" s="27">
        <f>IF(AK2="","",AL2/AK2)</f>
        <v>1.1730833429680387</v>
      </c>
      <c r="AF2" s="27">
        <f>IF(AK2="","",AM2/AK2)</f>
        <v>1.1730833429680387</v>
      </c>
      <c r="AG2" s="34">
        <f>IF(AK2="","",IF(AL2&gt;=AK2,1,0))</f>
        <v>1</v>
      </c>
      <c r="AH2" s="34">
        <f>IF(AK2="","",IF(AM2&gt;=AK2,1,0))</f>
        <v>1</v>
      </c>
      <c r="AI2" s="34">
        <f>IF(AN2="","",IF(OR(AN2&lt;-0.1,AP2*AQ2&lt;0),0,1))</f>
        <v>1</v>
      </c>
      <c r="AJ2" s="34">
        <f>IF(AO2="","",IF(OR(AO2&lt;-0.1,AP2*AR2&lt;0),0,1))</f>
        <v>1</v>
      </c>
      <c r="AK2" s="27">
        <f t="shared" ref="AK2:AM6" si="8">FISHER(AP2*$H2)</f>
        <v>0.33164710870513214</v>
      </c>
      <c r="AL2" s="27">
        <f t="shared" si="8"/>
        <v>0.38904969896550096</v>
      </c>
      <c r="AM2" s="27">
        <f t="shared" si="8"/>
        <v>0.38904969896550096</v>
      </c>
      <c r="AN2" s="27">
        <f>AL2-AK2</f>
        <v>5.7402590260368813E-2</v>
      </c>
      <c r="AO2" s="27">
        <f>AM2-AK2</f>
        <v>5.7402590260368813E-2</v>
      </c>
      <c r="AP2" s="27">
        <v>0.32</v>
      </c>
      <c r="AQ2" s="27">
        <v>0.37054069238444592</v>
      </c>
      <c r="AR2" s="27">
        <f>IF(BM2=BL2,AQ2,AQ2/SQRT(BO2)*SQRT(BP2))</f>
        <v>0.37054069238444592</v>
      </c>
      <c r="AS2" s="50">
        <f t="shared" ref="AS2:AS10" si="9">AT2</f>
        <v>1.2279846118051341E-30</v>
      </c>
      <c r="AT2" s="47">
        <f>_xlfn.T.DIST.2T(ABS(AP2)/SQRT((1-AP2^2)/(BD2-BI2-1)),BD2-BI2-1)</f>
        <v>1.2279846118051341E-30</v>
      </c>
      <c r="AU2" s="47">
        <v>6.3365255737765576E-52</v>
      </c>
      <c r="AV2" s="47">
        <f t="shared" ref="AV2:AV18" si="10">_xlfn.T.DIST.2T(ABS(AQ2)/SQRT((1-AQ2^2)/(BD2-BJ2-1)),BD2-BJ2-1)</f>
        <v>2.9410824094804092E-41</v>
      </c>
      <c r="AW2" s="47">
        <f t="shared" ref="AW2:AW18" si="11">_xlfn.T.DIST.2T(ABS(AQ2)/SQRT((1-AQ2^2)/(BD2*2.5-BJ2-1)),BD2*2.5-BJ2-1)</f>
        <v>1.5753402924956936E-100</v>
      </c>
      <c r="AX2" s="47">
        <f>_xlfn.T.DIST.2T(ABS(AQ2)/SQRT((1-AQ2^2)/(BH2-BJ2-1)),BH2-BJ2-1)</f>
        <v>1.1247778543045193E-3</v>
      </c>
      <c r="AY2" s="47">
        <f t="shared" ref="AY2:AY33" si="12">_xlfn.T.DIST.2T(ABS(AR2)/SQRT((1-AR2^2)/(BF2-BJ2-1)),BF2-BJ2-1)</f>
        <v>6.3365255737805057E-52</v>
      </c>
      <c r="AZ2" s="47">
        <f t="shared" ref="AZ2:AZ18" si="13">_xlfn.T.DIST.2T(ABS(AR2)/SQRT((1-AR2^2)/(BD2-BJ2-1)),BD2-BJ2-1)</f>
        <v>2.9410824094804092E-41</v>
      </c>
      <c r="BA2" s="47">
        <f t="shared" ref="BA2:BA18" si="14">_xlfn.T.DIST.2T(ABS(AR2)/SQRT((1-AR2^2)/(BD2*2.5-BJ2-1)),BD2*2.5-BJ2-1)</f>
        <v>1.5753402924956936E-100</v>
      </c>
      <c r="BB2" s="47">
        <f>_xlfn.T.DIST.2T(ABS(AR2)/SQRT((1-AR2^2)/(BH2-BJ2-1)),BH2-BJ2-1)</f>
        <v>1.1247778543045193E-3</v>
      </c>
      <c r="BC2" s="31">
        <f t="shared" ref="BC2:BC10" si="15">BD2</f>
        <v>1228</v>
      </c>
      <c r="BD2" s="45">
        <v>1228</v>
      </c>
      <c r="BE2" s="31">
        <f t="shared" ref="BE2:BG10" si="16">BF2</f>
        <v>1559</v>
      </c>
      <c r="BF2" s="26">
        <v>1559</v>
      </c>
      <c r="BG2" s="33">
        <f t="shared" si="16"/>
        <v>74.360066097644065</v>
      </c>
      <c r="BH2" s="57">
        <f>((_xlfn.NORM.INV(0.975,0,1)+_xlfn.NORM.INV(0.8,0,1))/(0.5*LN((1+ABS(AP2))/(1-ABS(AP2)))))^2+3</f>
        <v>74.360066097644065</v>
      </c>
      <c r="BI2" s="26">
        <v>1</v>
      </c>
      <c r="BJ2" s="2">
        <v>1</v>
      </c>
      <c r="BK2" s="2">
        <f t="shared" ref="BK2:BK33" si="17">BF2-BJ2-1</f>
        <v>1557</v>
      </c>
      <c r="BL2" s="34">
        <v>6</v>
      </c>
      <c r="BM2" s="2">
        <v>6</v>
      </c>
      <c r="BN2" s="26" t="s">
        <v>666</v>
      </c>
      <c r="BO2" s="27">
        <v>0.80645979185036443</v>
      </c>
      <c r="BP2" s="27">
        <f>((BL2/BM2)*BO2)/(1+((BL2/BM2)-1)*BO2)</f>
        <v>0.80645979185036443</v>
      </c>
      <c r="BQ2" s="57">
        <f t="shared" ref="BQ2:BQ10" si="18">BR2</f>
        <v>1</v>
      </c>
      <c r="BR2" s="26">
        <v>1</v>
      </c>
      <c r="BS2" s="33">
        <f t="shared" ref="BS2:BS10" si="19">BT2</f>
        <v>1</v>
      </c>
      <c r="BT2" s="26">
        <v>1</v>
      </c>
      <c r="BU2" s="57">
        <f t="shared" ref="BU2:BU10" si="20">BV2</f>
        <v>1</v>
      </c>
      <c r="BV2" s="45">
        <v>1</v>
      </c>
      <c r="BW2" s="2" t="s">
        <v>11</v>
      </c>
      <c r="BX2" s="2" t="s">
        <v>10</v>
      </c>
      <c r="BY2" s="3" t="s">
        <v>64</v>
      </c>
      <c r="CA2" s="5"/>
      <c r="CB2" s="2" t="s">
        <v>21</v>
      </c>
      <c r="CC2" s="11"/>
      <c r="CD2" s="2" t="s">
        <v>15</v>
      </c>
      <c r="CE2" s="5" t="s">
        <v>16</v>
      </c>
      <c r="CF2" s="11" t="s">
        <v>17</v>
      </c>
      <c r="CG2" s="45" t="s">
        <v>9</v>
      </c>
      <c r="CH2" s="11" t="s">
        <v>9</v>
      </c>
      <c r="CI2" s="2" t="s">
        <v>22</v>
      </c>
      <c r="CJ2" s="2" t="s">
        <v>23</v>
      </c>
      <c r="CK2" s="11" t="s">
        <v>10</v>
      </c>
      <c r="CL2" s="26" t="s">
        <v>672</v>
      </c>
      <c r="CM2" s="26" t="s">
        <v>673</v>
      </c>
      <c r="CN2" s="11" t="s">
        <v>10</v>
      </c>
      <c r="CO2" s="11" t="s">
        <v>10</v>
      </c>
      <c r="CP2" s="10" t="s">
        <v>12</v>
      </c>
      <c r="CQ2" s="10" t="s">
        <v>10</v>
      </c>
      <c r="CR2" s="2" t="s">
        <v>20</v>
      </c>
    </row>
    <row r="3" spans="1:96" x14ac:dyDescent="0.25">
      <c r="A3" s="4">
        <v>2</v>
      </c>
      <c r="B3" s="4" t="s">
        <v>340</v>
      </c>
      <c r="C3" s="1">
        <v>5</v>
      </c>
      <c r="D3" s="2" t="s">
        <v>6</v>
      </c>
      <c r="E3" s="9" t="s">
        <v>14</v>
      </c>
      <c r="F3" s="2" t="s">
        <v>19</v>
      </c>
      <c r="G3" s="3" t="s">
        <v>61</v>
      </c>
      <c r="H3" s="2">
        <v>1</v>
      </c>
      <c r="I3" s="31">
        <f t="shared" si="0"/>
        <v>1</v>
      </c>
      <c r="J3" s="2">
        <f t="shared" si="1"/>
        <v>1</v>
      </c>
      <c r="K3" s="33">
        <f t="shared" si="0"/>
        <v>1</v>
      </c>
      <c r="L3" s="26">
        <f t="shared" si="2"/>
        <v>1</v>
      </c>
      <c r="M3" s="33">
        <f t="shared" si="0"/>
        <v>1</v>
      </c>
      <c r="N3" s="26">
        <f t="shared" si="3"/>
        <v>1</v>
      </c>
      <c r="O3" s="33">
        <f t="shared" si="0"/>
        <v>1</v>
      </c>
      <c r="P3" s="26">
        <f>IF(AND(AQ3*H3&gt;0,AX3&lt;0.05),1,0)</f>
        <v>1</v>
      </c>
      <c r="Q3" s="31">
        <f t="shared" si="0"/>
        <v>1</v>
      </c>
      <c r="R3" s="26">
        <f t="shared" si="4"/>
        <v>1</v>
      </c>
      <c r="S3" s="33">
        <f t="shared" si="0"/>
        <v>1</v>
      </c>
      <c r="T3" s="26">
        <f t="shared" si="5"/>
        <v>1</v>
      </c>
      <c r="U3" s="33">
        <f t="shared" si="0"/>
        <v>1</v>
      </c>
      <c r="V3" s="26">
        <f t="shared" si="6"/>
        <v>1</v>
      </c>
      <c r="W3" s="33">
        <f t="shared" si="0"/>
        <v>1</v>
      </c>
      <c r="X3" s="26">
        <f>IF(AND(AR3*H3&gt;0,BB3&lt;0.05),1,0)</f>
        <v>1</v>
      </c>
      <c r="Y3" s="31">
        <f t="shared" si="7"/>
        <v>1</v>
      </c>
      <c r="Z3" s="33">
        <v>1</v>
      </c>
      <c r="AA3" s="33">
        <f t="shared" si="7"/>
        <v>1</v>
      </c>
      <c r="AB3" s="33">
        <v>1</v>
      </c>
      <c r="AC3" s="33">
        <f t="shared" si="7"/>
        <v>1</v>
      </c>
      <c r="AD3" s="33">
        <v>1</v>
      </c>
      <c r="AE3" s="27">
        <f t="shared" ref="AE3:AE66" si="21">IF(AK3="","",AL3/AK3)</f>
        <v>1.3902110461349402</v>
      </c>
      <c r="AF3" s="27">
        <f t="shared" ref="AF3:AF66" si="22">IF(AK3="","",AM3/AK3)</f>
        <v>1.3902110461349402</v>
      </c>
      <c r="AG3" s="34">
        <f t="shared" ref="AG3:AG66" si="23">IF(AK3="","",IF(AL3&gt;=AK3,1,0))</f>
        <v>1</v>
      </c>
      <c r="AH3" s="34">
        <f t="shared" ref="AH3:AH66" si="24">IF(AK3="","",IF(AM3&gt;=AK3,1,0))</f>
        <v>1</v>
      </c>
      <c r="AI3" s="34">
        <f t="shared" ref="AI3:AI66" si="25">IF(AN3="","",IF(OR(AN3&lt;-0.1,AP3*AQ3&lt;0),0,1))</f>
        <v>1</v>
      </c>
      <c r="AJ3" s="34">
        <f t="shared" ref="AJ3:AJ66" si="26">IF(AO3="","",IF(OR(AO3&lt;-0.1,AP3*AR3&lt;0),0,1))</f>
        <v>1</v>
      </c>
      <c r="AK3" s="27">
        <f t="shared" si="8"/>
        <v>0.43561122323622431</v>
      </c>
      <c r="AL3" s="27">
        <f t="shared" si="8"/>
        <v>0.60559153436335234</v>
      </c>
      <c r="AM3" s="27">
        <f t="shared" si="8"/>
        <v>0.60559153436335234</v>
      </c>
      <c r="AN3" s="27">
        <f>AL3-AK3</f>
        <v>0.16998031112712803</v>
      </c>
      <c r="AO3" s="27">
        <f>AM3-AK3</f>
        <v>0.16998031112712803</v>
      </c>
      <c r="AP3" s="27">
        <v>0.41</v>
      </c>
      <c r="AQ3" s="27">
        <v>0.54101642496701574</v>
      </c>
      <c r="AR3" s="27">
        <f>IF(BM3=BL3,AQ3,AQ3/SQRT(BO3)*SQRT(BP3))</f>
        <v>0.54101642496701574</v>
      </c>
      <c r="AS3" s="50">
        <f t="shared" si="9"/>
        <v>5.5806997572380684E-51</v>
      </c>
      <c r="AT3" s="47">
        <f>_xlfn.T.DIST.2T(ABS(AP3)/SQRT((1-AP3^2)/(BD3-BI3-1)),BD3-BI3-1)</f>
        <v>5.5806997572380684E-51</v>
      </c>
      <c r="AU3" s="47">
        <v>3.0823345039339818E-119</v>
      </c>
      <c r="AV3" s="47">
        <f t="shared" si="10"/>
        <v>2.6980496832194964E-94</v>
      </c>
      <c r="AW3" s="47">
        <f t="shared" si="11"/>
        <v>5.225086008714895E-233</v>
      </c>
      <c r="AX3" s="47">
        <f>_xlfn.T.DIST.2T(ABS(AQ3)/SQRT((1-AQ3^2)/(BH3-BJ3-1)),BH3-BJ3-1)</f>
        <v>1.4148355031621651E-4</v>
      </c>
      <c r="AY3" s="47">
        <f t="shared" si="12"/>
        <v>3.0823345039352112E-119</v>
      </c>
      <c r="AZ3" s="47">
        <f t="shared" si="13"/>
        <v>2.6980496832194964E-94</v>
      </c>
      <c r="BA3" s="47">
        <f t="shared" si="14"/>
        <v>5.225086008714895E-233</v>
      </c>
      <c r="BB3" s="47">
        <f t="shared" ref="BB3:BB66" si="27">_xlfn.T.DIST.2T(ABS(AR3)/SQRT((1-AR3^2)/(BH3-BJ3-1)),BH3-BJ3-1)</f>
        <v>1.4148355031621651E-4</v>
      </c>
      <c r="BC3" s="31">
        <f t="shared" si="15"/>
        <v>1228</v>
      </c>
      <c r="BD3" s="45">
        <v>1228</v>
      </c>
      <c r="BE3" s="31">
        <f t="shared" si="16"/>
        <v>1559</v>
      </c>
      <c r="BF3" s="26">
        <v>1559</v>
      </c>
      <c r="BG3" s="33">
        <f t="shared" si="16"/>
        <v>44.362764136095372</v>
      </c>
      <c r="BH3" s="57">
        <f>((_xlfn.NORM.INV(0.975,0,1)+_xlfn.NORM.INV(0.8,0,1))/(0.5*LN((1+ABS(AP3))/(1-ABS(AP3)))))^2+3</f>
        <v>44.362764136095372</v>
      </c>
      <c r="BI3" s="26">
        <v>1</v>
      </c>
      <c r="BJ3" s="2">
        <v>1</v>
      </c>
      <c r="BK3" s="2">
        <f t="shared" si="17"/>
        <v>1557</v>
      </c>
      <c r="BL3" s="34">
        <v>6</v>
      </c>
      <c r="BM3" s="2">
        <v>6</v>
      </c>
      <c r="BN3" s="26" t="s">
        <v>666</v>
      </c>
      <c r="BO3" s="27">
        <v>0.80645979185036443</v>
      </c>
      <c r="BP3" s="27">
        <f>((BL3/BM3)*BO3)/(1+((BL3/BM3)-1)*BO3)</f>
        <v>0.80645979185036443</v>
      </c>
      <c r="BQ3" s="57">
        <f t="shared" si="18"/>
        <v>1</v>
      </c>
      <c r="BR3" s="26">
        <v>1</v>
      </c>
      <c r="BS3" s="33">
        <f t="shared" si="19"/>
        <v>1</v>
      </c>
      <c r="BT3" s="26">
        <v>1</v>
      </c>
      <c r="BU3" s="57">
        <f t="shared" si="20"/>
        <v>1</v>
      </c>
      <c r="BV3" s="45">
        <v>1</v>
      </c>
      <c r="BW3" s="2" t="s">
        <v>11</v>
      </c>
      <c r="BX3" s="2" t="s">
        <v>10</v>
      </c>
      <c r="BY3" s="3" t="s">
        <v>64</v>
      </c>
      <c r="CA3" s="5"/>
      <c r="CB3" s="2" t="s">
        <v>21</v>
      </c>
      <c r="CC3" s="11"/>
      <c r="CD3" s="2" t="s">
        <v>15</v>
      </c>
      <c r="CE3" s="5" t="s">
        <v>16</v>
      </c>
      <c r="CF3" s="11" t="s">
        <v>17</v>
      </c>
      <c r="CG3" s="45" t="s">
        <v>9</v>
      </c>
      <c r="CH3" s="11" t="s">
        <v>9</v>
      </c>
      <c r="CI3" s="2" t="s">
        <v>22</v>
      </c>
      <c r="CJ3" s="2" t="s">
        <v>23</v>
      </c>
      <c r="CK3" s="11" t="s">
        <v>10</v>
      </c>
      <c r="CL3" s="26" t="s">
        <v>672</v>
      </c>
      <c r="CM3" s="26" t="s">
        <v>673</v>
      </c>
      <c r="CN3" s="11" t="s">
        <v>10</v>
      </c>
      <c r="CO3" s="11" t="s">
        <v>10</v>
      </c>
      <c r="CP3" s="10" t="s">
        <v>12</v>
      </c>
      <c r="CQ3" s="10" t="s">
        <v>10</v>
      </c>
      <c r="CR3" s="2" t="s">
        <v>20</v>
      </c>
    </row>
    <row r="4" spans="1:96" x14ac:dyDescent="0.25">
      <c r="A4" s="4">
        <v>3</v>
      </c>
      <c r="B4" s="29" t="s">
        <v>580</v>
      </c>
      <c r="C4" s="14">
        <v>6</v>
      </c>
      <c r="D4" s="12" t="s">
        <v>6</v>
      </c>
      <c r="E4" s="15" t="s">
        <v>14</v>
      </c>
      <c r="F4" s="12" t="s">
        <v>24</v>
      </c>
      <c r="G4" s="16" t="s">
        <v>61</v>
      </c>
      <c r="H4" s="5">
        <v>1</v>
      </c>
      <c r="I4" s="31">
        <f t="shared" si="0"/>
        <v>1</v>
      </c>
      <c r="J4" s="2">
        <f t="shared" si="1"/>
        <v>1</v>
      </c>
      <c r="K4" s="33">
        <f t="shared" si="0"/>
        <v>1</v>
      </c>
      <c r="L4" s="26">
        <f t="shared" si="2"/>
        <v>1</v>
      </c>
      <c r="M4" s="33">
        <f t="shared" si="0"/>
        <v>1</v>
      </c>
      <c r="N4" s="26">
        <f t="shared" si="3"/>
        <v>1</v>
      </c>
      <c r="O4" s="33">
        <f t="shared" si="0"/>
        <v>1</v>
      </c>
      <c r="P4" s="26">
        <f>IF(AND(AQ4*H4&gt;0,AX4&lt;0.05),1,0)</f>
        <v>1</v>
      </c>
      <c r="Q4" s="31">
        <f t="shared" si="0"/>
        <v>1</v>
      </c>
      <c r="R4" s="26">
        <f t="shared" si="4"/>
        <v>1</v>
      </c>
      <c r="S4" s="33">
        <f t="shared" si="0"/>
        <v>1</v>
      </c>
      <c r="T4" s="26">
        <f t="shared" si="5"/>
        <v>1</v>
      </c>
      <c r="U4" s="33">
        <f t="shared" si="0"/>
        <v>1</v>
      </c>
      <c r="V4" s="26">
        <f t="shared" si="6"/>
        <v>1</v>
      </c>
      <c r="W4" s="33">
        <f t="shared" si="0"/>
        <v>1</v>
      </c>
      <c r="X4" s="26">
        <f>IF(AND(AR4*H4&gt;0,BB4&lt;0.05),1,0)</f>
        <v>1</v>
      </c>
      <c r="Y4" s="31">
        <f t="shared" si="7"/>
        <v>1</v>
      </c>
      <c r="Z4" s="33">
        <v>1</v>
      </c>
      <c r="AA4" s="33">
        <f t="shared" si="7"/>
        <v>1</v>
      </c>
      <c r="AB4" s="33">
        <v>1</v>
      </c>
      <c r="AC4" s="33">
        <f t="shared" si="7"/>
        <v>1</v>
      </c>
      <c r="AD4" s="33">
        <v>1</v>
      </c>
      <c r="AE4" s="27">
        <f t="shared" si="21"/>
        <v>0.78757968927702726</v>
      </c>
      <c r="AF4" s="27">
        <f t="shared" si="22"/>
        <v>0.97354052833421911</v>
      </c>
      <c r="AG4" s="34">
        <f t="shared" si="23"/>
        <v>0</v>
      </c>
      <c r="AH4" s="34">
        <f t="shared" si="24"/>
        <v>0</v>
      </c>
      <c r="AI4" s="34">
        <f t="shared" si="25"/>
        <v>0</v>
      </c>
      <c r="AJ4" s="34">
        <f t="shared" si="26"/>
        <v>1</v>
      </c>
      <c r="AK4" s="27">
        <f t="shared" si="8"/>
        <v>0.66246270737179924</v>
      </c>
      <c r="AL4" s="27">
        <f t="shared" si="8"/>
        <v>0.52174217322949989</v>
      </c>
      <c r="AM4" s="27">
        <f t="shared" si="8"/>
        <v>0.64493429413645864</v>
      </c>
      <c r="AN4" s="27">
        <f>AL4-AK4</f>
        <v>-0.14072053414229935</v>
      </c>
      <c r="AO4" s="27">
        <f>AM4-AK4</f>
        <v>-1.7528413235340601E-2</v>
      </c>
      <c r="AP4" s="30">
        <v>0.57999999999999996</v>
      </c>
      <c r="AQ4" s="27">
        <v>0.4790435067040672</v>
      </c>
      <c r="AR4" s="27">
        <f>IF(BM4=BL4,AQ4,AQ4/SQRT(BO4)*SQRT(BP4))</f>
        <v>0.56824989109748858</v>
      </c>
      <c r="AS4" s="50">
        <f t="shared" si="9"/>
        <v>5.9347892458510793E-14</v>
      </c>
      <c r="AT4" s="47">
        <f>_xlfn.T.DIST.2T(ABS(AP4)/SQRT((1-AP4^2)/(BD4-BI4-1)),BD4-BI4-1)</f>
        <v>5.9347892458510793E-14</v>
      </c>
      <c r="AU4" s="47">
        <v>9.8913361641057864E-90</v>
      </c>
      <c r="AV4" s="47">
        <f t="shared" si="10"/>
        <v>2.1328590824059355E-9</v>
      </c>
      <c r="AW4" s="47">
        <f t="shared" si="11"/>
        <v>1.7641296836827693E-21</v>
      </c>
      <c r="AX4" s="47">
        <f>_xlfn.T.DIST.2T(ABS(AQ4)/SQRT((1-AQ4^2)/(BH4-BJ4-1)),BH4-BJ4-1)</f>
        <v>2.9070259043087625E-2</v>
      </c>
      <c r="AY4" s="47">
        <f t="shared" si="12"/>
        <v>2.9730090868513415E-133</v>
      </c>
      <c r="AZ4" s="47">
        <f t="shared" si="13"/>
        <v>2.4270928313708264E-13</v>
      </c>
      <c r="BA4" s="47">
        <f t="shared" si="14"/>
        <v>2.5494026696007154E-31</v>
      </c>
      <c r="BB4" s="47">
        <f t="shared" si="27"/>
        <v>7.6680212490485618E-3</v>
      </c>
      <c r="BC4" s="31">
        <f t="shared" si="15"/>
        <v>140</v>
      </c>
      <c r="BD4" s="51">
        <v>140</v>
      </c>
      <c r="BE4" s="31">
        <f t="shared" si="16"/>
        <v>1550</v>
      </c>
      <c r="BF4" s="26">
        <v>1550</v>
      </c>
      <c r="BG4" s="33">
        <f t="shared" si="16"/>
        <v>20.884829500079885</v>
      </c>
      <c r="BH4" s="57">
        <f>((_xlfn.NORM.INV(0.975,0,1)+_xlfn.NORM.INV(0.8,0,1))/(0.5*LN((1+ABS(AP4))/(1-ABS(AP4)))))^2+3</f>
        <v>20.884829500079885</v>
      </c>
      <c r="BI4" s="26">
        <v>1</v>
      </c>
      <c r="BJ4" s="2">
        <v>1</v>
      </c>
      <c r="BK4" s="2">
        <f t="shared" si="17"/>
        <v>1548</v>
      </c>
      <c r="BL4" s="37">
        <v>18</v>
      </c>
      <c r="BM4" s="2">
        <v>6</v>
      </c>
      <c r="BN4" s="26">
        <v>0.91</v>
      </c>
      <c r="BO4" s="27">
        <v>0.56601288071259859</v>
      </c>
      <c r="BP4" s="27">
        <f>((BL4/BM4)*BO4)/(1+((BL4/BM4)-1)*BO4)</f>
        <v>0.79644377326974991</v>
      </c>
      <c r="BQ4" s="58">
        <f t="shared" si="18"/>
        <v>0.5</v>
      </c>
      <c r="BR4" s="26">
        <v>0.5</v>
      </c>
      <c r="BS4" s="33">
        <f t="shared" si="19"/>
        <v>1</v>
      </c>
      <c r="BT4" s="26">
        <v>1</v>
      </c>
      <c r="BU4" s="57">
        <f t="shared" si="20"/>
        <v>1</v>
      </c>
      <c r="BV4" s="45">
        <v>1</v>
      </c>
      <c r="BW4" s="12" t="s">
        <v>11</v>
      </c>
      <c r="BX4" s="12" t="s">
        <v>10</v>
      </c>
      <c r="BY4" s="3" t="s">
        <v>64</v>
      </c>
      <c r="BZ4" s="12" t="s">
        <v>25</v>
      </c>
      <c r="CA4" s="5"/>
      <c r="CB4" s="17" t="s">
        <v>27</v>
      </c>
      <c r="CC4" s="17" t="s">
        <v>28</v>
      </c>
      <c r="CD4" s="12" t="s">
        <v>29</v>
      </c>
      <c r="CE4" s="12" t="s">
        <v>30</v>
      </c>
      <c r="CF4" s="17" t="s">
        <v>17</v>
      </c>
      <c r="CG4" s="45" t="s">
        <v>535</v>
      </c>
      <c r="CH4" s="12" t="s">
        <v>569</v>
      </c>
      <c r="CI4" s="12" t="s">
        <v>31</v>
      </c>
      <c r="CJ4" s="12" t="s">
        <v>32</v>
      </c>
      <c r="CK4" s="17" t="s">
        <v>18</v>
      </c>
      <c r="CL4" s="26" t="s">
        <v>672</v>
      </c>
      <c r="CM4" s="26" t="s">
        <v>673</v>
      </c>
      <c r="CN4" s="17" t="s">
        <v>33</v>
      </c>
      <c r="CO4" s="11" t="s">
        <v>10</v>
      </c>
      <c r="CP4" s="17" t="s">
        <v>12</v>
      </c>
      <c r="CQ4" s="17" t="s">
        <v>10</v>
      </c>
      <c r="CR4" s="12" t="s">
        <v>26</v>
      </c>
    </row>
    <row r="5" spans="1:96" x14ac:dyDescent="0.25">
      <c r="A5" s="4">
        <v>4</v>
      </c>
      <c r="B5" s="29" t="s">
        <v>580</v>
      </c>
      <c r="C5" s="14">
        <v>7</v>
      </c>
      <c r="D5" s="12" t="s">
        <v>6</v>
      </c>
      <c r="E5" s="15" t="s">
        <v>14</v>
      </c>
      <c r="F5" s="12" t="s">
        <v>34</v>
      </c>
      <c r="G5" s="16" t="s">
        <v>60</v>
      </c>
      <c r="H5" s="5">
        <v>1</v>
      </c>
      <c r="I5" s="31">
        <f t="shared" si="0"/>
        <v>1</v>
      </c>
      <c r="J5" s="2">
        <f t="shared" si="1"/>
        <v>1</v>
      </c>
      <c r="K5" s="33">
        <f t="shared" si="0"/>
        <v>1</v>
      </c>
      <c r="L5" s="26">
        <f t="shared" si="2"/>
        <v>1</v>
      </c>
      <c r="M5" s="33">
        <f t="shared" si="0"/>
        <v>1</v>
      </c>
      <c r="N5" s="26">
        <f t="shared" si="3"/>
        <v>1</v>
      </c>
      <c r="O5" s="33">
        <f t="shared" si="0"/>
        <v>1</v>
      </c>
      <c r="P5" s="26">
        <f>IF(AND(AQ5*H5&gt;0,AX5&lt;0.05),1,0)</f>
        <v>1</v>
      </c>
      <c r="Q5" s="31">
        <f t="shared" si="0"/>
        <v>1</v>
      </c>
      <c r="R5" s="26">
        <f t="shared" si="4"/>
        <v>1</v>
      </c>
      <c r="S5" s="33">
        <f t="shared" si="0"/>
        <v>1</v>
      </c>
      <c r="T5" s="26">
        <f t="shared" si="5"/>
        <v>1</v>
      </c>
      <c r="U5" s="33">
        <f t="shared" si="0"/>
        <v>1</v>
      </c>
      <c r="V5" s="26">
        <f t="shared" si="6"/>
        <v>1</v>
      </c>
      <c r="W5" s="33">
        <f t="shared" si="0"/>
        <v>1</v>
      </c>
      <c r="X5" s="26">
        <f>IF(AND(AR5*H5&gt;0,BB5&lt;0.05),1,0)</f>
        <v>1</v>
      </c>
      <c r="Y5" s="31">
        <f t="shared" si="7"/>
        <v>1</v>
      </c>
      <c r="Z5" s="33">
        <v>1</v>
      </c>
      <c r="AA5" s="33">
        <f t="shared" si="7"/>
        <v>0.69940000000000002</v>
      </c>
      <c r="AB5" s="33">
        <v>0.69940000000000002</v>
      </c>
      <c r="AC5" s="33">
        <f t="shared" si="7"/>
        <v>0.97619999999999996</v>
      </c>
      <c r="AD5" s="33">
        <v>0.97619999999999996</v>
      </c>
      <c r="AE5" s="27">
        <f t="shared" si="21"/>
        <v>2.0394036622057148</v>
      </c>
      <c r="AF5" s="27">
        <f t="shared" si="22"/>
        <v>2.0394036622057148</v>
      </c>
      <c r="AG5" s="34">
        <f t="shared" si="23"/>
        <v>1</v>
      </c>
      <c r="AH5" s="34">
        <f t="shared" si="24"/>
        <v>1</v>
      </c>
      <c r="AI5" s="34">
        <f t="shared" si="25"/>
        <v>1</v>
      </c>
      <c r="AJ5" s="34">
        <f t="shared" si="26"/>
        <v>1</v>
      </c>
      <c r="AK5" s="27">
        <f t="shared" si="8"/>
        <v>0.20273255405408211</v>
      </c>
      <c r="AL5" s="27">
        <f t="shared" si="8"/>
        <v>0.41345351318621304</v>
      </c>
      <c r="AM5" s="27">
        <f t="shared" si="8"/>
        <v>0.41345351318621304</v>
      </c>
      <c r="AN5" s="27">
        <f>AL5-AK5</f>
        <v>0.21072095913213093</v>
      </c>
      <c r="AO5" s="27">
        <f>AM5-AK5</f>
        <v>0.21072095913213093</v>
      </c>
      <c r="AP5" s="30">
        <v>0.2</v>
      </c>
      <c r="AQ5" s="27">
        <v>0.3914010798235561</v>
      </c>
      <c r="AR5" s="27">
        <f>IF(BM5=BL5,AQ5,AQ5/SQRT(BO5)*SQRT(BP5))</f>
        <v>0.3914010798235561</v>
      </c>
      <c r="AS5" s="50">
        <f t="shared" si="9"/>
        <v>1.3495322018694838E-2</v>
      </c>
      <c r="AT5" s="47">
        <f>_xlfn.T.DIST.2T(ABS(AP5)/SQRT((1-AP5^2)/(BD5-BI5-1)),BD5-BI5-1)</f>
        <v>1.3495322018694838E-2</v>
      </c>
      <c r="AU5" s="47">
        <v>1.32505878875791E-56</v>
      </c>
      <c r="AV5" s="47">
        <f t="shared" si="10"/>
        <v>6.1621578381689774E-7</v>
      </c>
      <c r="AW5" s="47">
        <f t="shared" si="11"/>
        <v>2.3188097174556585E-15</v>
      </c>
      <c r="AX5" s="47">
        <f>_xlfn.T.DIST.2T(ABS(AQ5)/SQRT((1-AQ5^2)/(BH5-BJ5-1)),BH5-BJ5-1)</f>
        <v>1.6859063524097658E-8</v>
      </c>
      <c r="AY5" s="47">
        <f t="shared" si="12"/>
        <v>1.3250587887577191E-56</v>
      </c>
      <c r="AZ5" s="47">
        <f t="shared" si="13"/>
        <v>6.1621578381689774E-7</v>
      </c>
      <c r="BA5" s="47">
        <f t="shared" si="14"/>
        <v>2.3188097174556585E-15</v>
      </c>
      <c r="BB5" s="47">
        <f t="shared" si="27"/>
        <v>1.6859063524097658E-8</v>
      </c>
      <c r="BC5" s="31">
        <f t="shared" si="15"/>
        <v>152</v>
      </c>
      <c r="BD5" s="51">
        <v>152</v>
      </c>
      <c r="BE5" s="31">
        <f t="shared" si="16"/>
        <v>1514</v>
      </c>
      <c r="BF5" s="26">
        <v>1514</v>
      </c>
      <c r="BG5" s="33">
        <f t="shared" si="16"/>
        <v>193.96804018398933</v>
      </c>
      <c r="BH5" s="57">
        <f>((_xlfn.NORM.INV(0.975,0,1)+_xlfn.NORM.INV(0.8,0,1))/(0.5*LN((1+ABS(AP5))/(1-ABS(AP5)))))^2+3</f>
        <v>193.96804018398933</v>
      </c>
      <c r="BI5" s="26">
        <v>1</v>
      </c>
      <c r="BJ5" s="2">
        <v>1</v>
      </c>
      <c r="BK5" s="2">
        <f t="shared" si="17"/>
        <v>1512</v>
      </c>
      <c r="BL5" s="37">
        <v>8</v>
      </c>
      <c r="BM5" s="2">
        <v>8</v>
      </c>
      <c r="BN5" s="26">
        <v>0.92</v>
      </c>
      <c r="BO5" s="27">
        <v>0.92213909686273643</v>
      </c>
      <c r="BP5" s="27">
        <f>((BL5/BM5)*BO5)/(1+((BL5/BM5)-1)*BO5)</f>
        <v>0.92213909686273643</v>
      </c>
      <c r="BQ5" s="58">
        <f t="shared" si="18"/>
        <v>1</v>
      </c>
      <c r="BR5" s="26">
        <v>1</v>
      </c>
      <c r="BS5" s="33">
        <f t="shared" si="19"/>
        <v>1</v>
      </c>
      <c r="BT5" s="26">
        <v>1</v>
      </c>
      <c r="BU5" s="57">
        <f t="shared" si="20"/>
        <v>1</v>
      </c>
      <c r="BV5" s="45">
        <v>1</v>
      </c>
      <c r="BW5" s="12" t="s">
        <v>11</v>
      </c>
      <c r="BX5" s="12" t="s">
        <v>10</v>
      </c>
      <c r="BY5" s="3" t="s">
        <v>64</v>
      </c>
      <c r="CA5" s="5"/>
      <c r="CB5" s="18" t="s">
        <v>36</v>
      </c>
      <c r="CC5" s="17" t="s">
        <v>37</v>
      </c>
      <c r="CD5" s="12" t="s">
        <v>15</v>
      </c>
      <c r="CE5" s="19" t="s">
        <v>38</v>
      </c>
      <c r="CF5" s="17" t="s">
        <v>17</v>
      </c>
      <c r="CG5" s="45" t="s">
        <v>535</v>
      </c>
      <c r="CH5" s="17" t="s">
        <v>569</v>
      </c>
      <c r="CI5" s="12" t="s">
        <v>39</v>
      </c>
      <c r="CJ5" s="12" t="s">
        <v>40</v>
      </c>
      <c r="CK5" s="17" t="s">
        <v>10</v>
      </c>
      <c r="CL5" s="26" t="s">
        <v>672</v>
      </c>
      <c r="CM5" s="26" t="s">
        <v>673</v>
      </c>
      <c r="CN5" s="11" t="s">
        <v>10</v>
      </c>
      <c r="CO5" s="17" t="s">
        <v>10</v>
      </c>
      <c r="CP5" s="18" t="s">
        <v>12</v>
      </c>
      <c r="CQ5" s="18" t="s">
        <v>10</v>
      </c>
      <c r="CR5" s="12" t="s">
        <v>35</v>
      </c>
    </row>
    <row r="6" spans="1:96" x14ac:dyDescent="0.25">
      <c r="A6" s="4">
        <v>5</v>
      </c>
      <c r="B6" s="29" t="s">
        <v>580</v>
      </c>
      <c r="C6" s="14">
        <v>7</v>
      </c>
      <c r="D6" s="12" t="s">
        <v>6</v>
      </c>
      <c r="E6" s="15" t="s">
        <v>14</v>
      </c>
      <c r="F6" s="12" t="s">
        <v>34</v>
      </c>
      <c r="G6" s="16" t="s">
        <v>63</v>
      </c>
      <c r="H6" s="5">
        <v>1</v>
      </c>
      <c r="I6" s="31">
        <f t="shared" si="0"/>
        <v>1</v>
      </c>
      <c r="J6" s="2">
        <f t="shared" si="1"/>
        <v>1</v>
      </c>
      <c r="K6" s="33">
        <f t="shared" si="0"/>
        <v>1</v>
      </c>
      <c r="L6" s="26">
        <f t="shared" si="2"/>
        <v>1</v>
      </c>
      <c r="M6" s="33">
        <f t="shared" si="0"/>
        <v>1</v>
      </c>
      <c r="N6" s="26">
        <f t="shared" si="3"/>
        <v>1</v>
      </c>
      <c r="O6" s="33">
        <f t="shared" si="0"/>
        <v>1</v>
      </c>
      <c r="P6" s="26">
        <f>IF(AND(AQ6*H6&gt;0,AX6&lt;0.05),1,0)</f>
        <v>1</v>
      </c>
      <c r="Q6" s="31">
        <f t="shared" si="0"/>
        <v>1</v>
      </c>
      <c r="R6" s="26">
        <f t="shared" si="4"/>
        <v>1</v>
      </c>
      <c r="S6" s="33">
        <f t="shared" si="0"/>
        <v>1</v>
      </c>
      <c r="T6" s="26">
        <f t="shared" si="5"/>
        <v>1</v>
      </c>
      <c r="U6" s="33">
        <f t="shared" si="0"/>
        <v>1</v>
      </c>
      <c r="V6" s="26">
        <f t="shared" si="6"/>
        <v>1</v>
      </c>
      <c r="W6" s="33">
        <f t="shared" si="0"/>
        <v>1</v>
      </c>
      <c r="X6" s="26">
        <f>IF(AND(AR6*H6&gt;0,BB6&lt;0.05),1,0)</f>
        <v>1</v>
      </c>
      <c r="Y6" s="31">
        <f t="shared" si="7"/>
        <v>1</v>
      </c>
      <c r="Z6" s="33">
        <v>1</v>
      </c>
      <c r="AA6" s="33">
        <f t="shared" si="7"/>
        <v>0.99990000000000001</v>
      </c>
      <c r="AB6" s="33">
        <v>0.99990000000000001</v>
      </c>
      <c r="AC6" s="33">
        <f t="shared" si="7"/>
        <v>1</v>
      </c>
      <c r="AD6" s="33">
        <v>1</v>
      </c>
      <c r="AE6" s="27">
        <f t="shared" si="21"/>
        <v>0.79796451952068548</v>
      </c>
      <c r="AF6" s="27">
        <f t="shared" si="22"/>
        <v>0.79796451952068548</v>
      </c>
      <c r="AG6" s="34">
        <f t="shared" si="23"/>
        <v>0</v>
      </c>
      <c r="AH6" s="34">
        <f t="shared" si="24"/>
        <v>0</v>
      </c>
      <c r="AI6" s="34">
        <f t="shared" si="25"/>
        <v>1</v>
      </c>
      <c r="AJ6" s="34">
        <f t="shared" si="26"/>
        <v>1</v>
      </c>
      <c r="AK6" s="27">
        <f t="shared" si="8"/>
        <v>0.45989668121267852</v>
      </c>
      <c r="AL6" s="27">
        <f t="shared" si="8"/>
        <v>0.36698123425303286</v>
      </c>
      <c r="AM6" s="27">
        <f t="shared" si="8"/>
        <v>0.36698123425303286</v>
      </c>
      <c r="AN6" s="27">
        <f>AL6-AK6</f>
        <v>-9.2915446959645653E-2</v>
      </c>
      <c r="AO6" s="27">
        <f>AM6-AK6</f>
        <v>-9.2915446959645653E-2</v>
      </c>
      <c r="AP6" s="30">
        <v>0.43</v>
      </c>
      <c r="AQ6" s="27">
        <v>0.35134841201663852</v>
      </c>
      <c r="AR6" s="27">
        <f>IF(BM6=BL6,AQ6,AQ6/SQRT(BO6)*SQRT(BP6))</f>
        <v>0.35134841201663852</v>
      </c>
      <c r="AS6" s="50">
        <f t="shared" si="9"/>
        <v>3.2263961474053848E-8</v>
      </c>
      <c r="AT6" s="47">
        <f>_xlfn.T.DIST.2T(ABS(AP6)/SQRT((1-AP6^2)/(BD6-BI6-1)),BD6-BI6-1)</f>
        <v>3.2263961474053848E-8</v>
      </c>
      <c r="AU6" s="47">
        <v>3.199850522144975E-45</v>
      </c>
      <c r="AV6" s="47">
        <f t="shared" si="10"/>
        <v>9.0674882207533469E-6</v>
      </c>
      <c r="AW6" s="47">
        <f t="shared" si="11"/>
        <v>1.7562937193360523E-12</v>
      </c>
      <c r="AX6" s="47">
        <f>_xlfn.T.DIST.2T(ABS(AQ6)/SQRT((1-AQ6^2)/(BH6-BJ6-1)),BH6-BJ6-1)</f>
        <v>2.6009325162646962E-2</v>
      </c>
      <c r="AY6" s="47">
        <f t="shared" si="12"/>
        <v>3.1998505221444411E-45</v>
      </c>
      <c r="AZ6" s="47">
        <f t="shared" si="13"/>
        <v>9.0674882207533469E-6</v>
      </c>
      <c r="BA6" s="47">
        <f t="shared" si="14"/>
        <v>1.7562937193360523E-12</v>
      </c>
      <c r="BB6" s="47">
        <f t="shared" si="27"/>
        <v>2.6009325162646962E-2</v>
      </c>
      <c r="BC6" s="31">
        <f t="shared" si="15"/>
        <v>152</v>
      </c>
      <c r="BD6" s="51">
        <v>152</v>
      </c>
      <c r="BE6" s="31">
        <f t="shared" si="16"/>
        <v>1514</v>
      </c>
      <c r="BF6" s="26">
        <v>1514</v>
      </c>
      <c r="BG6" s="33">
        <f t="shared" si="16"/>
        <v>40.109672658216397</v>
      </c>
      <c r="BH6" s="57">
        <f>((_xlfn.NORM.INV(0.975,0,1)+_xlfn.NORM.INV(0.8,0,1))/(0.5*LN((1+ABS(AP6))/(1-ABS(AP6)))))^2+3</f>
        <v>40.109672658216397</v>
      </c>
      <c r="BI6" s="26">
        <v>1</v>
      </c>
      <c r="BJ6" s="2">
        <v>1</v>
      </c>
      <c r="BK6" s="2">
        <f t="shared" si="17"/>
        <v>1512</v>
      </c>
      <c r="BL6" s="37">
        <v>8</v>
      </c>
      <c r="BM6" s="2">
        <v>8</v>
      </c>
      <c r="BN6" s="26">
        <v>0.92</v>
      </c>
      <c r="BO6" s="27">
        <v>0.92213909686273643</v>
      </c>
      <c r="BP6" s="27">
        <f>((BL6/BM6)*BO6)/(1+((BL6/BM6)-1)*BO6)</f>
        <v>0.92213909686273643</v>
      </c>
      <c r="BQ6" s="58">
        <f t="shared" si="18"/>
        <v>1</v>
      </c>
      <c r="BR6" s="26">
        <v>1</v>
      </c>
      <c r="BS6" s="33">
        <f t="shared" si="19"/>
        <v>1</v>
      </c>
      <c r="BT6" s="26">
        <v>1</v>
      </c>
      <c r="BU6" s="57">
        <f t="shared" si="20"/>
        <v>1</v>
      </c>
      <c r="BV6" s="45">
        <v>1</v>
      </c>
      <c r="BW6" s="12" t="s">
        <v>11</v>
      </c>
      <c r="BX6" s="12" t="s">
        <v>10</v>
      </c>
      <c r="BY6" s="3" t="s">
        <v>64</v>
      </c>
      <c r="CA6" s="5"/>
      <c r="CB6" s="18" t="s">
        <v>36</v>
      </c>
      <c r="CC6" s="17" t="s">
        <v>37</v>
      </c>
      <c r="CD6" s="12" t="s">
        <v>15</v>
      </c>
      <c r="CE6" s="19" t="s">
        <v>38</v>
      </c>
      <c r="CF6" s="17" t="s">
        <v>17</v>
      </c>
      <c r="CG6" s="45" t="s">
        <v>535</v>
      </c>
      <c r="CH6" s="17" t="s">
        <v>569</v>
      </c>
      <c r="CI6" s="12" t="s">
        <v>39</v>
      </c>
      <c r="CJ6" s="12" t="s">
        <v>40</v>
      </c>
      <c r="CK6" s="17" t="s">
        <v>10</v>
      </c>
      <c r="CL6" s="26" t="s">
        <v>672</v>
      </c>
      <c r="CM6" s="26" t="s">
        <v>673</v>
      </c>
      <c r="CN6" s="11" t="s">
        <v>10</v>
      </c>
      <c r="CO6" s="17" t="s">
        <v>10</v>
      </c>
      <c r="CP6" s="18" t="s">
        <v>12</v>
      </c>
      <c r="CQ6" s="18" t="s">
        <v>10</v>
      </c>
      <c r="CR6" s="12" t="s">
        <v>35</v>
      </c>
    </row>
    <row r="7" spans="1:96" x14ac:dyDescent="0.25">
      <c r="A7" s="4">
        <v>6</v>
      </c>
      <c r="B7" s="29" t="s">
        <v>580</v>
      </c>
      <c r="C7" s="14">
        <v>8</v>
      </c>
      <c r="D7" s="12" t="s">
        <v>6</v>
      </c>
      <c r="E7" s="15" t="s">
        <v>14</v>
      </c>
      <c r="F7" s="12" t="s">
        <v>41</v>
      </c>
      <c r="G7" s="16" t="s">
        <v>61</v>
      </c>
      <c r="H7" s="5">
        <v>1</v>
      </c>
      <c r="I7" s="31">
        <f t="shared" si="0"/>
        <v>1</v>
      </c>
      <c r="J7" s="2">
        <f t="shared" si="1"/>
        <v>1</v>
      </c>
      <c r="K7" s="33">
        <f t="shared" si="0"/>
        <v>1</v>
      </c>
      <c r="L7" s="26">
        <f t="shared" si="2"/>
        <v>1</v>
      </c>
      <c r="M7" s="33">
        <f t="shared" si="0"/>
        <v>1</v>
      </c>
      <c r="N7" s="26">
        <f t="shared" si="3"/>
        <v>1</v>
      </c>
      <c r="O7" s="33"/>
      <c r="P7" s="26"/>
      <c r="Q7" s="31">
        <f t="shared" si="0"/>
        <v>1</v>
      </c>
      <c r="R7" s="26">
        <f t="shared" si="4"/>
        <v>1</v>
      </c>
      <c r="S7" s="33">
        <f t="shared" si="0"/>
        <v>1</v>
      </c>
      <c r="T7" s="26">
        <f t="shared" si="5"/>
        <v>1</v>
      </c>
      <c r="U7" s="33">
        <f t="shared" si="0"/>
        <v>1</v>
      </c>
      <c r="V7" s="26">
        <f t="shared" si="6"/>
        <v>1</v>
      </c>
      <c r="W7" s="33"/>
      <c r="X7" s="26"/>
      <c r="Y7" s="31"/>
      <c r="Z7" s="33"/>
      <c r="AA7" s="33"/>
      <c r="AB7" s="33"/>
      <c r="AC7" s="33"/>
      <c r="AD7" s="33"/>
      <c r="AE7" s="27" t="str">
        <f t="shared" si="21"/>
        <v/>
      </c>
      <c r="AF7" s="27" t="str">
        <f t="shared" si="22"/>
        <v/>
      </c>
      <c r="AG7" s="34" t="str">
        <f t="shared" si="23"/>
        <v/>
      </c>
      <c r="AH7" s="34" t="str">
        <f t="shared" si="24"/>
        <v/>
      </c>
      <c r="AI7" s="34" t="str">
        <f t="shared" si="25"/>
        <v/>
      </c>
      <c r="AJ7" s="34" t="str">
        <f t="shared" si="26"/>
        <v/>
      </c>
      <c r="AK7" s="27"/>
      <c r="AL7" s="27">
        <f t="shared" ref="AL7:AM8" si="28">FISHER(AQ7*$H7)</f>
        <v>0.1616439969390239</v>
      </c>
      <c r="AM7" s="27">
        <f t="shared" si="28"/>
        <v>0.1616439969390239</v>
      </c>
      <c r="AN7" s="27"/>
      <c r="AO7" s="27"/>
      <c r="AP7" s="30" t="s">
        <v>7</v>
      </c>
      <c r="AQ7" s="27">
        <v>0.16025070358029656</v>
      </c>
      <c r="AR7" s="27">
        <f>AQ7</f>
        <v>0.16025070358029656</v>
      </c>
      <c r="AT7" s="47"/>
      <c r="AU7" s="47">
        <v>2.2535772431245896E-10</v>
      </c>
      <c r="AV7" s="47">
        <f t="shared" si="10"/>
        <v>3.7985755351781149E-2</v>
      </c>
      <c r="AW7" s="47">
        <f t="shared" si="11"/>
        <v>9.6140082736018335E-4</v>
      </c>
      <c r="AX7" s="47"/>
      <c r="AY7" s="47">
        <f t="shared" si="12"/>
        <v>2.2535772431251521E-10</v>
      </c>
      <c r="AZ7" s="47">
        <f t="shared" si="13"/>
        <v>3.7985755351781149E-2</v>
      </c>
      <c r="BA7" s="47">
        <f t="shared" si="14"/>
        <v>9.6140082736018335E-4</v>
      </c>
      <c r="BB7" s="47"/>
      <c r="BC7" s="31">
        <f t="shared" si="15"/>
        <v>169</v>
      </c>
      <c r="BD7" s="51">
        <v>169</v>
      </c>
      <c r="BE7" s="31">
        <f t="shared" si="16"/>
        <v>1550</v>
      </c>
      <c r="BF7" s="26">
        <v>1550</v>
      </c>
      <c r="BG7" s="33"/>
      <c r="BH7" s="57"/>
      <c r="BI7" s="26"/>
      <c r="BJ7" s="2">
        <v>2</v>
      </c>
      <c r="BK7" s="2">
        <f t="shared" si="17"/>
        <v>1547</v>
      </c>
      <c r="BL7" s="27" t="s">
        <v>178</v>
      </c>
      <c r="BM7" s="12">
        <v>1</v>
      </c>
      <c r="BN7" s="26" t="s">
        <v>178</v>
      </c>
      <c r="BO7" s="27" t="s">
        <v>178</v>
      </c>
      <c r="BP7" s="32"/>
      <c r="BQ7" s="58">
        <f t="shared" si="18"/>
        <v>0</v>
      </c>
      <c r="BR7" s="26">
        <v>0</v>
      </c>
      <c r="BS7" s="33">
        <f t="shared" si="19"/>
        <v>1</v>
      </c>
      <c r="BT7" s="26">
        <v>1</v>
      </c>
      <c r="BU7" s="57">
        <f t="shared" si="20"/>
        <v>1</v>
      </c>
      <c r="BV7" s="45">
        <v>1</v>
      </c>
      <c r="BW7" s="12" t="s">
        <v>46</v>
      </c>
      <c r="BX7" s="12" t="s">
        <v>47</v>
      </c>
      <c r="BY7" s="16" t="s">
        <v>66</v>
      </c>
      <c r="CA7" s="4" t="s">
        <v>42</v>
      </c>
      <c r="CB7" s="12" t="s">
        <v>43</v>
      </c>
      <c r="CC7" s="17"/>
      <c r="CD7" s="12" t="s">
        <v>15</v>
      </c>
      <c r="CE7" s="19" t="s">
        <v>16</v>
      </c>
      <c r="CF7" s="17" t="s">
        <v>17</v>
      </c>
      <c r="CG7" s="45" t="s">
        <v>535</v>
      </c>
      <c r="CH7" s="17" t="s">
        <v>569</v>
      </c>
      <c r="CI7" s="12" t="s">
        <v>39</v>
      </c>
      <c r="CJ7" s="12" t="s">
        <v>44</v>
      </c>
      <c r="CK7" s="17" t="s">
        <v>45</v>
      </c>
      <c r="CL7" s="26" t="s">
        <v>672</v>
      </c>
      <c r="CM7" s="26" t="s">
        <v>673</v>
      </c>
      <c r="CN7" s="11" t="s">
        <v>30</v>
      </c>
      <c r="CO7" s="17" t="s">
        <v>30</v>
      </c>
      <c r="CP7" s="12" t="s">
        <v>30</v>
      </c>
      <c r="CQ7" s="12" t="s">
        <v>13</v>
      </c>
      <c r="CR7" s="12" t="s">
        <v>20</v>
      </c>
    </row>
    <row r="8" spans="1:96" x14ac:dyDescent="0.25">
      <c r="A8" s="4">
        <v>7</v>
      </c>
      <c r="B8" s="29" t="s">
        <v>580</v>
      </c>
      <c r="C8" s="14">
        <v>8</v>
      </c>
      <c r="D8" s="12" t="s">
        <v>6</v>
      </c>
      <c r="E8" s="15" t="s">
        <v>14</v>
      </c>
      <c r="F8" s="12" t="s">
        <v>41</v>
      </c>
      <c r="G8" s="16" t="s">
        <v>62</v>
      </c>
      <c r="H8" s="5">
        <v>-1</v>
      </c>
      <c r="I8" s="31">
        <f t="shared" si="0"/>
        <v>1</v>
      </c>
      <c r="J8" s="2">
        <f t="shared" si="1"/>
        <v>1</v>
      </c>
      <c r="K8" s="33">
        <f t="shared" si="0"/>
        <v>0</v>
      </c>
      <c r="L8" s="26">
        <f t="shared" si="2"/>
        <v>0</v>
      </c>
      <c r="M8" s="33">
        <f t="shared" si="0"/>
        <v>1</v>
      </c>
      <c r="N8" s="26">
        <f t="shared" si="3"/>
        <v>1</v>
      </c>
      <c r="O8" s="33"/>
      <c r="P8" s="26"/>
      <c r="Q8" s="31">
        <f t="shared" si="0"/>
        <v>1</v>
      </c>
      <c r="R8" s="26">
        <f t="shared" si="4"/>
        <v>1</v>
      </c>
      <c r="S8" s="33">
        <f t="shared" si="0"/>
        <v>0</v>
      </c>
      <c r="T8" s="26">
        <f t="shared" si="5"/>
        <v>0</v>
      </c>
      <c r="U8" s="33">
        <f t="shared" si="0"/>
        <v>1</v>
      </c>
      <c r="V8" s="26">
        <f t="shared" si="6"/>
        <v>1</v>
      </c>
      <c r="W8" s="33"/>
      <c r="X8" s="26"/>
      <c r="Y8" s="31"/>
      <c r="Z8" s="33"/>
      <c r="AA8" s="33"/>
      <c r="AB8" s="33"/>
      <c r="AC8" s="33"/>
      <c r="AD8" s="33"/>
      <c r="AE8" s="27" t="str">
        <f t="shared" si="21"/>
        <v/>
      </c>
      <c r="AF8" s="27" t="str">
        <f t="shared" si="22"/>
        <v/>
      </c>
      <c r="AG8" s="34" t="str">
        <f t="shared" si="23"/>
        <v/>
      </c>
      <c r="AH8" s="34" t="str">
        <f t="shared" si="24"/>
        <v/>
      </c>
      <c r="AI8" s="34" t="str">
        <f t="shared" si="25"/>
        <v/>
      </c>
      <c r="AJ8" s="34" t="str">
        <f t="shared" si="26"/>
        <v/>
      </c>
      <c r="AK8" s="27"/>
      <c r="AL8" s="27">
        <f t="shared" si="28"/>
        <v>0.13334463268166305</v>
      </c>
      <c r="AM8" s="27">
        <f t="shared" si="28"/>
        <v>0.13334463268166305</v>
      </c>
      <c r="AN8" s="27"/>
      <c r="AO8" s="27"/>
      <c r="AP8" s="30" t="s">
        <v>8</v>
      </c>
      <c r="AQ8" s="27">
        <v>-0.13255988920228229</v>
      </c>
      <c r="AR8" s="27">
        <f>AQ8</f>
        <v>-0.13255988920228229</v>
      </c>
      <c r="AT8" s="47"/>
      <c r="AU8" s="47">
        <v>1.6399157671698361E-7</v>
      </c>
      <c r="AV8" s="47">
        <f t="shared" si="10"/>
        <v>8.6728710787304833E-2</v>
      </c>
      <c r="AW8" s="47">
        <f t="shared" si="11"/>
        <v>6.4212854104675129E-3</v>
      </c>
      <c r="AX8" s="47"/>
      <c r="AY8" s="47">
        <f t="shared" si="12"/>
        <v>1.6399157671699505E-7</v>
      </c>
      <c r="AZ8" s="47">
        <f t="shared" si="13"/>
        <v>8.6728710787304833E-2</v>
      </c>
      <c r="BA8" s="47">
        <f t="shared" si="14"/>
        <v>6.4212854104675129E-3</v>
      </c>
      <c r="BB8" s="47"/>
      <c r="BC8" s="31">
        <f t="shared" si="15"/>
        <v>169</v>
      </c>
      <c r="BD8" s="51">
        <v>169</v>
      </c>
      <c r="BE8" s="31">
        <f t="shared" si="16"/>
        <v>1550</v>
      </c>
      <c r="BF8" s="26">
        <v>1550</v>
      </c>
      <c r="BG8" s="33"/>
      <c r="BH8" s="57"/>
      <c r="BI8" s="26"/>
      <c r="BJ8" s="2">
        <v>2</v>
      </c>
      <c r="BK8" s="2">
        <f t="shared" si="17"/>
        <v>1547</v>
      </c>
      <c r="BL8" s="27" t="s">
        <v>178</v>
      </c>
      <c r="BM8" s="12">
        <v>1</v>
      </c>
      <c r="BN8" s="26" t="s">
        <v>178</v>
      </c>
      <c r="BO8" s="27" t="s">
        <v>178</v>
      </c>
      <c r="BP8" s="32"/>
      <c r="BQ8" s="58">
        <f t="shared" si="18"/>
        <v>0</v>
      </c>
      <c r="BR8" s="26">
        <v>0</v>
      </c>
      <c r="BS8" s="33">
        <f t="shared" si="19"/>
        <v>1</v>
      </c>
      <c r="BT8" s="26">
        <v>1</v>
      </c>
      <c r="BU8" s="57">
        <f t="shared" si="20"/>
        <v>1</v>
      </c>
      <c r="BV8" s="45">
        <v>1</v>
      </c>
      <c r="BW8" s="12" t="s">
        <v>46</v>
      </c>
      <c r="BX8" s="12" t="s">
        <v>47</v>
      </c>
      <c r="BY8" s="16" t="s">
        <v>66</v>
      </c>
      <c r="CA8" s="4" t="s">
        <v>42</v>
      </c>
      <c r="CB8" s="12" t="s">
        <v>43</v>
      </c>
      <c r="CC8" s="17"/>
      <c r="CD8" s="12" t="s">
        <v>15</v>
      </c>
      <c r="CE8" s="19" t="s">
        <v>16</v>
      </c>
      <c r="CF8" s="17" t="s">
        <v>17</v>
      </c>
      <c r="CG8" s="45" t="s">
        <v>535</v>
      </c>
      <c r="CH8" s="17" t="s">
        <v>569</v>
      </c>
      <c r="CI8" s="12" t="s">
        <v>39</v>
      </c>
      <c r="CJ8" s="12" t="s">
        <v>44</v>
      </c>
      <c r="CK8" s="17" t="s">
        <v>45</v>
      </c>
      <c r="CL8" s="26" t="s">
        <v>672</v>
      </c>
      <c r="CM8" s="26" t="s">
        <v>673</v>
      </c>
      <c r="CN8" s="11" t="s">
        <v>30</v>
      </c>
      <c r="CO8" s="17" t="s">
        <v>30</v>
      </c>
      <c r="CP8" s="12" t="s">
        <v>30</v>
      </c>
      <c r="CQ8" s="12" t="s">
        <v>13</v>
      </c>
      <c r="CR8" s="12" t="s">
        <v>20</v>
      </c>
    </row>
    <row r="9" spans="1:96" x14ac:dyDescent="0.25">
      <c r="A9" s="4">
        <v>8</v>
      </c>
      <c r="B9" s="4" t="s">
        <v>340</v>
      </c>
      <c r="C9" s="14">
        <v>20</v>
      </c>
      <c r="D9" s="12" t="s">
        <v>6</v>
      </c>
      <c r="E9" s="12" t="s">
        <v>48</v>
      </c>
      <c r="F9" s="12" t="s">
        <v>49</v>
      </c>
      <c r="G9" s="16" t="s">
        <v>62</v>
      </c>
      <c r="H9" s="5">
        <v>-1</v>
      </c>
      <c r="I9" s="31">
        <f t="shared" si="0"/>
        <v>1</v>
      </c>
      <c r="J9" s="2">
        <f t="shared" si="1"/>
        <v>1</v>
      </c>
      <c r="K9" s="33">
        <f t="shared" si="0"/>
        <v>1</v>
      </c>
      <c r="L9" s="26">
        <f t="shared" si="2"/>
        <v>1</v>
      </c>
      <c r="M9" s="33">
        <f t="shared" si="0"/>
        <v>1</v>
      </c>
      <c r="N9" s="26">
        <f t="shared" si="3"/>
        <v>1</v>
      </c>
      <c r="O9" s="33">
        <f t="shared" si="0"/>
        <v>1</v>
      </c>
      <c r="P9" s="26">
        <f t="shared" ref="P9:P40" si="29">IF(AND(AQ9*H9&gt;0,AX9&lt;0.05),1,0)</f>
        <v>1</v>
      </c>
      <c r="Q9" s="31">
        <f t="shared" si="0"/>
        <v>1</v>
      </c>
      <c r="R9" s="26">
        <f t="shared" si="4"/>
        <v>1</v>
      </c>
      <c r="S9" s="33">
        <f t="shared" si="0"/>
        <v>1</v>
      </c>
      <c r="T9" s="26">
        <f t="shared" si="5"/>
        <v>1</v>
      </c>
      <c r="U9" s="33">
        <f t="shared" si="0"/>
        <v>1</v>
      </c>
      <c r="V9" s="26">
        <f t="shared" si="6"/>
        <v>1</v>
      </c>
      <c r="W9" s="33">
        <f t="shared" si="0"/>
        <v>1</v>
      </c>
      <c r="X9" s="26">
        <f t="shared" ref="X9:X40" si="30">IF(AND(AR9*H9&gt;0,BB9&lt;0.05),1,0)</f>
        <v>1</v>
      </c>
      <c r="Y9" s="31">
        <f t="shared" si="7"/>
        <v>1</v>
      </c>
      <c r="Z9" s="33">
        <v>1</v>
      </c>
      <c r="AA9" s="33">
        <f t="shared" si="7"/>
        <v>0.64610000000000001</v>
      </c>
      <c r="AB9" s="33">
        <v>0.64610000000000001</v>
      </c>
      <c r="AC9" s="33">
        <f t="shared" si="7"/>
        <v>0.96009999999999995</v>
      </c>
      <c r="AD9" s="33">
        <v>0.96009999999999995</v>
      </c>
      <c r="AE9" s="27">
        <f t="shared" si="21"/>
        <v>2.3089697138724996</v>
      </c>
      <c r="AF9" s="27">
        <f t="shared" si="22"/>
        <v>2.863064739697287</v>
      </c>
      <c r="AG9" s="34">
        <f t="shared" si="23"/>
        <v>1</v>
      </c>
      <c r="AH9" s="34">
        <f t="shared" si="24"/>
        <v>1</v>
      </c>
      <c r="AI9" s="34">
        <f t="shared" si="25"/>
        <v>1</v>
      </c>
      <c r="AJ9" s="34">
        <f t="shared" si="26"/>
        <v>1</v>
      </c>
      <c r="AK9" s="27">
        <f t="shared" ref="AK9:AM10" si="31">FISHER(AP9*$H9)</f>
        <v>0.22365610902183242</v>
      </c>
      <c r="AL9" s="27">
        <f t="shared" si="31"/>
        <v>0.51641518205397696</v>
      </c>
      <c r="AM9" s="27">
        <f t="shared" si="31"/>
        <v>0.64034191955830067</v>
      </c>
      <c r="AN9" s="27">
        <f>AL9-AK9</f>
        <v>0.29275907303214455</v>
      </c>
      <c r="AO9" s="27">
        <f>AM9-AK9</f>
        <v>0.41668581053646825</v>
      </c>
      <c r="AP9" s="30">
        <v>-0.22</v>
      </c>
      <c r="AQ9" s="27">
        <v>-0.47492850576184314</v>
      </c>
      <c r="AR9" s="27">
        <f t="shared" ref="AR9:AR40" si="32">IF(BM9=BL9,AQ9,AQ9/SQRT(BO9)*SQRT(BP9))</f>
        <v>-0.5651323169722442</v>
      </c>
      <c r="AS9" s="50">
        <f t="shared" si="9"/>
        <v>2.1526215669612929E-2</v>
      </c>
      <c r="AT9" s="47">
        <f>_xlfn.T.DIST.2T(ABS(AP9)/SQRT((1-AP9^2)/(BD9-BI9-1)),BD9-BI9-1)</f>
        <v>2.1526215669612929E-2</v>
      </c>
      <c r="AU9" s="47">
        <v>2.1112144106765169E-50</v>
      </c>
      <c r="AV9" s="47">
        <f t="shared" si="10"/>
        <v>2.0663590723204754E-7</v>
      </c>
      <c r="AW9" s="47">
        <f t="shared" si="11"/>
        <v>7.5879007626518048E-17</v>
      </c>
      <c r="AX9" s="47">
        <f t="shared" ref="AX9:AX40" si="33">_xlfn.T.DIST.2T(ABS(AQ9)/SQRT((1-AQ9^2)/(BH9-BJ9-1)),BH9-BJ9-1)</f>
        <v>3.3770927441693599E-10</v>
      </c>
      <c r="AY9" s="47">
        <f t="shared" si="12"/>
        <v>8.7913583881999737E-69</v>
      </c>
      <c r="AZ9" s="47">
        <f t="shared" si="13"/>
        <v>1.8709255476963194E-10</v>
      </c>
      <c r="BA9" s="47">
        <f t="shared" si="14"/>
        <v>1.4769801422025061E-24</v>
      </c>
      <c r="BB9" s="47">
        <f t="shared" si="27"/>
        <v>1.3174560262036146E-14</v>
      </c>
      <c r="BC9" s="31">
        <f t="shared" si="15"/>
        <v>111</v>
      </c>
      <c r="BD9" s="51">
        <v>111</v>
      </c>
      <c r="BE9" s="31">
        <f t="shared" si="16"/>
        <v>804</v>
      </c>
      <c r="BF9" s="26">
        <v>804</v>
      </c>
      <c r="BG9" s="33">
        <f t="shared" si="16"/>
        <v>159.90838207708853</v>
      </c>
      <c r="BH9" s="57">
        <f t="shared" ref="BH9:BH40" si="34">((_xlfn.NORM.INV(0.975,0,1)+_xlfn.NORM.INV(0.8,0,1))/(0.5*LN((1+ABS(AP9))/(1-ABS(AP9)))))^2+3</f>
        <v>159.90838207708853</v>
      </c>
      <c r="BI9" s="26">
        <v>3</v>
      </c>
      <c r="BJ9" s="2">
        <v>4</v>
      </c>
      <c r="BK9" s="2">
        <f t="shared" si="17"/>
        <v>799</v>
      </c>
      <c r="BL9" s="37">
        <v>100</v>
      </c>
      <c r="BM9" s="2">
        <v>6</v>
      </c>
      <c r="BN9" s="26" t="s">
        <v>178</v>
      </c>
      <c r="BO9" s="27">
        <v>0.68749606863448087</v>
      </c>
      <c r="BP9" s="27">
        <f>((BL9/BM9)*BO9)/(1+((BL9/BM9)-1)*BO9)</f>
        <v>0.97345085452196456</v>
      </c>
      <c r="BQ9" s="58">
        <f t="shared" si="18"/>
        <v>0.5</v>
      </c>
      <c r="BR9" s="26">
        <v>0.5</v>
      </c>
      <c r="BS9" s="33">
        <f t="shared" si="19"/>
        <v>0.5</v>
      </c>
      <c r="BT9" s="26">
        <v>0.5</v>
      </c>
      <c r="BU9" s="57">
        <f t="shared" si="20"/>
        <v>0</v>
      </c>
      <c r="BV9" s="45">
        <v>0</v>
      </c>
      <c r="BW9" s="12" t="s">
        <v>58</v>
      </c>
      <c r="BX9" s="12" t="s">
        <v>59</v>
      </c>
      <c r="BY9" s="3" t="s">
        <v>65</v>
      </c>
      <c r="CA9" s="5"/>
      <c r="CB9" s="18" t="s">
        <v>50</v>
      </c>
      <c r="CC9" s="17"/>
      <c r="CD9" s="12" t="s">
        <v>29</v>
      </c>
      <c r="CE9" s="12" t="s">
        <v>30</v>
      </c>
      <c r="CF9" s="17" t="s">
        <v>51</v>
      </c>
      <c r="CG9" s="45" t="s">
        <v>536</v>
      </c>
      <c r="CH9" s="17" t="s">
        <v>52</v>
      </c>
      <c r="CI9" s="12" t="s">
        <v>53</v>
      </c>
      <c r="CJ9" s="12" t="s">
        <v>54</v>
      </c>
      <c r="CK9" s="17" t="s">
        <v>18</v>
      </c>
      <c r="CL9" s="26" t="s">
        <v>674</v>
      </c>
      <c r="CM9" s="29" t="s">
        <v>679</v>
      </c>
      <c r="CN9" s="12" t="s">
        <v>55</v>
      </c>
      <c r="CO9" s="45" t="s">
        <v>10</v>
      </c>
      <c r="CP9" s="12" t="s">
        <v>56</v>
      </c>
      <c r="CQ9" s="12" t="s">
        <v>57</v>
      </c>
      <c r="CR9" s="12" t="s">
        <v>35</v>
      </c>
    </row>
    <row r="10" spans="1:96" x14ac:dyDescent="0.25">
      <c r="A10" s="4">
        <v>9</v>
      </c>
      <c r="B10" s="4" t="s">
        <v>340</v>
      </c>
      <c r="C10" s="14">
        <v>20</v>
      </c>
      <c r="D10" s="12" t="s">
        <v>6</v>
      </c>
      <c r="E10" s="12" t="s">
        <v>48</v>
      </c>
      <c r="F10" s="12" t="s">
        <v>49</v>
      </c>
      <c r="G10" s="16" t="s">
        <v>63</v>
      </c>
      <c r="H10" s="5">
        <v>1</v>
      </c>
      <c r="I10" s="31">
        <f t="shared" si="0"/>
        <v>1</v>
      </c>
      <c r="J10" s="2">
        <f t="shared" si="1"/>
        <v>1</v>
      </c>
      <c r="K10" s="33">
        <f t="shared" si="0"/>
        <v>1</v>
      </c>
      <c r="L10" s="26">
        <f t="shared" si="2"/>
        <v>1</v>
      </c>
      <c r="M10" s="33">
        <f t="shared" si="0"/>
        <v>1</v>
      </c>
      <c r="N10" s="26">
        <f t="shared" si="3"/>
        <v>1</v>
      </c>
      <c r="O10" s="33">
        <f t="shared" si="0"/>
        <v>1</v>
      </c>
      <c r="P10" s="26">
        <f t="shared" si="29"/>
        <v>1</v>
      </c>
      <c r="Q10" s="31">
        <f t="shared" si="0"/>
        <v>1</v>
      </c>
      <c r="R10" s="26">
        <f t="shared" si="4"/>
        <v>1</v>
      </c>
      <c r="S10" s="33">
        <f t="shared" si="0"/>
        <v>1</v>
      </c>
      <c r="T10" s="26">
        <f t="shared" si="5"/>
        <v>1</v>
      </c>
      <c r="U10" s="33">
        <f t="shared" si="0"/>
        <v>1</v>
      </c>
      <c r="V10" s="26">
        <f t="shared" si="6"/>
        <v>1</v>
      </c>
      <c r="W10" s="33">
        <f t="shared" si="0"/>
        <v>1</v>
      </c>
      <c r="X10" s="26">
        <f t="shared" si="30"/>
        <v>1</v>
      </c>
      <c r="Y10" s="31">
        <f t="shared" si="7"/>
        <v>1</v>
      </c>
      <c r="Z10" s="33">
        <v>1</v>
      </c>
      <c r="AA10" s="33">
        <f t="shared" si="7"/>
        <v>0.82379999999999998</v>
      </c>
      <c r="AB10" s="33">
        <v>0.82379999999999998</v>
      </c>
      <c r="AC10" s="33">
        <f t="shared" si="7"/>
        <v>0.99580000000000002</v>
      </c>
      <c r="AD10" s="33">
        <v>0.99580000000000002</v>
      </c>
      <c r="AE10" s="27">
        <f t="shared" si="21"/>
        <v>0.76742821447286202</v>
      </c>
      <c r="AF10" s="27">
        <f t="shared" si="22"/>
        <v>0.91902117631887181</v>
      </c>
      <c r="AG10" s="34">
        <f t="shared" si="23"/>
        <v>0</v>
      </c>
      <c r="AH10" s="34">
        <f t="shared" si="24"/>
        <v>0</v>
      </c>
      <c r="AI10" s="34">
        <f t="shared" si="25"/>
        <v>1</v>
      </c>
      <c r="AJ10" s="34">
        <f t="shared" si="26"/>
        <v>1</v>
      </c>
      <c r="AK10" s="27">
        <f t="shared" si="31"/>
        <v>0.27686382265510007</v>
      </c>
      <c r="AL10" s="27">
        <f t="shared" si="31"/>
        <v>0.21247310907233458</v>
      </c>
      <c r="AM10" s="27">
        <f t="shared" si="31"/>
        <v>0.25444371597662957</v>
      </c>
      <c r="AN10" s="27">
        <f>AL10-AK10</f>
        <v>-6.4390713582765491E-2</v>
      </c>
      <c r="AO10" s="27">
        <f>AM10-AK10</f>
        <v>-2.2420106678470497E-2</v>
      </c>
      <c r="AP10" s="30">
        <v>0.27</v>
      </c>
      <c r="AQ10" s="27">
        <v>0.20933245700763436</v>
      </c>
      <c r="AR10" s="27">
        <f t="shared" si="32"/>
        <v>0.249091252706444</v>
      </c>
      <c r="AS10" s="50">
        <f t="shared" si="9"/>
        <v>4.5210195449755103E-3</v>
      </c>
      <c r="AT10" s="47">
        <f>_xlfn.T.DIST.2T(ABS(AP10)/SQRT((1-AP10^2)/(BD10-BI10-1)),BD10-BI10-1)</f>
        <v>4.5210195449755103E-3</v>
      </c>
      <c r="AU10" s="47">
        <v>1.6522558004419532E-12</v>
      </c>
      <c r="AV10" s="47">
        <f t="shared" si="10"/>
        <v>2.968391084998374E-2</v>
      </c>
      <c r="AW10" s="47">
        <f t="shared" si="11"/>
        <v>4.8106537878175664E-4</v>
      </c>
      <c r="AX10" s="47">
        <f t="shared" si="33"/>
        <v>3.4377316403963597E-2</v>
      </c>
      <c r="AY10" s="47">
        <f t="shared" si="12"/>
        <v>8.565870686048905E-13</v>
      </c>
      <c r="AZ10" s="47">
        <f t="shared" si="13"/>
        <v>9.3326531573536143E-3</v>
      </c>
      <c r="BA10" s="47">
        <f t="shared" si="14"/>
        <v>2.9933202897970319E-5</v>
      </c>
      <c r="BB10" s="47">
        <f t="shared" si="27"/>
        <v>1.1424623838449941E-2</v>
      </c>
      <c r="BC10" s="31">
        <f t="shared" si="15"/>
        <v>111</v>
      </c>
      <c r="BD10" s="51">
        <v>111</v>
      </c>
      <c r="BE10" s="31">
        <f t="shared" si="16"/>
        <v>804</v>
      </c>
      <c r="BF10" s="26">
        <v>804</v>
      </c>
      <c r="BG10" s="33">
        <f t="shared" si="16"/>
        <v>105.39417537575638</v>
      </c>
      <c r="BH10" s="57">
        <f t="shared" si="34"/>
        <v>105.39417537575638</v>
      </c>
      <c r="BI10" s="26">
        <v>3</v>
      </c>
      <c r="BJ10" s="2">
        <v>4</v>
      </c>
      <c r="BK10" s="2">
        <f t="shared" si="17"/>
        <v>799</v>
      </c>
      <c r="BL10" s="37">
        <v>100</v>
      </c>
      <c r="BM10" s="2">
        <v>6</v>
      </c>
      <c r="BN10" s="26" t="s">
        <v>178</v>
      </c>
      <c r="BO10" s="27">
        <v>0.68749606863448087</v>
      </c>
      <c r="BP10" s="27">
        <f>((BL10/BM10)*BO10)/(1+((BL10/BM10)-1)*BO10)</f>
        <v>0.97345085452196456</v>
      </c>
      <c r="BQ10" s="58">
        <f t="shared" si="18"/>
        <v>0.5</v>
      </c>
      <c r="BR10" s="26">
        <v>0.5</v>
      </c>
      <c r="BS10" s="33">
        <f t="shared" si="19"/>
        <v>0.5</v>
      </c>
      <c r="BT10" s="26">
        <v>0.5</v>
      </c>
      <c r="BU10" s="57">
        <f t="shared" si="20"/>
        <v>0</v>
      </c>
      <c r="BV10" s="45">
        <v>0</v>
      </c>
      <c r="BW10" s="12" t="s">
        <v>58</v>
      </c>
      <c r="BX10" s="12" t="s">
        <v>59</v>
      </c>
      <c r="BY10" s="3" t="s">
        <v>65</v>
      </c>
      <c r="CA10" s="5"/>
      <c r="CB10" s="18" t="s">
        <v>50</v>
      </c>
      <c r="CC10" s="17"/>
      <c r="CD10" s="12" t="s">
        <v>29</v>
      </c>
      <c r="CE10" s="12" t="s">
        <v>30</v>
      </c>
      <c r="CF10" s="17" t="s">
        <v>51</v>
      </c>
      <c r="CG10" s="45" t="s">
        <v>536</v>
      </c>
      <c r="CH10" s="17" t="s">
        <v>52</v>
      </c>
      <c r="CI10" s="12" t="s">
        <v>53</v>
      </c>
      <c r="CJ10" s="12" t="s">
        <v>54</v>
      </c>
      <c r="CK10" s="17" t="s">
        <v>18</v>
      </c>
      <c r="CL10" s="26" t="s">
        <v>674</v>
      </c>
      <c r="CM10" s="29" t="s">
        <v>679</v>
      </c>
      <c r="CN10" s="12" t="s">
        <v>55</v>
      </c>
      <c r="CO10" s="45" t="s">
        <v>10</v>
      </c>
      <c r="CP10" s="12" t="s">
        <v>56</v>
      </c>
      <c r="CQ10" s="12" t="s">
        <v>57</v>
      </c>
      <c r="CR10" s="12" t="s">
        <v>35</v>
      </c>
    </row>
    <row r="11" spans="1:96" x14ac:dyDescent="0.25">
      <c r="A11" s="4">
        <v>10</v>
      </c>
      <c r="B11" s="4" t="s">
        <v>340</v>
      </c>
      <c r="C11" s="1" t="s">
        <v>67</v>
      </c>
      <c r="D11" s="2" t="s">
        <v>6</v>
      </c>
      <c r="E11" s="2" t="s">
        <v>68</v>
      </c>
      <c r="F11" s="2" t="s">
        <v>69</v>
      </c>
      <c r="G11" s="3" t="s">
        <v>60</v>
      </c>
      <c r="H11" s="5">
        <v>1</v>
      </c>
      <c r="I11" s="30">
        <f>SUM(J11:J14)/COUNT(J11:J14)</f>
        <v>1</v>
      </c>
      <c r="J11" s="2">
        <f t="shared" si="1"/>
        <v>1</v>
      </c>
      <c r="K11" s="33">
        <f>SUM(L11:L14)/COUNT(L11:L14)</f>
        <v>1</v>
      </c>
      <c r="L11" s="26">
        <f t="shared" si="2"/>
        <v>1</v>
      </c>
      <c r="M11" s="33">
        <f>SUM(N11:N14)/COUNT(N11:N14)</f>
        <v>1</v>
      </c>
      <c r="N11" s="26">
        <f t="shared" si="3"/>
        <v>1</v>
      </c>
      <c r="O11" s="33">
        <f>SUM(P11:P14)/COUNT(P11:P14)</f>
        <v>1</v>
      </c>
      <c r="P11" s="26">
        <f t="shared" si="29"/>
        <v>1</v>
      </c>
      <c r="Q11" s="30">
        <f>SUM(R11:R14)/COUNT(R11:R14)</f>
        <v>1</v>
      </c>
      <c r="R11" s="26">
        <f t="shared" si="4"/>
        <v>1</v>
      </c>
      <c r="S11" s="33">
        <f>SUM(T11:T14)/COUNT(T11:T14)</f>
        <v>1</v>
      </c>
      <c r="T11" s="26">
        <f t="shared" si="5"/>
        <v>1</v>
      </c>
      <c r="U11" s="33">
        <f>SUM(V11:V14)/COUNT(V11:V14)</f>
        <v>1</v>
      </c>
      <c r="V11" s="26">
        <f t="shared" si="6"/>
        <v>1</v>
      </c>
      <c r="W11" s="33">
        <f>SUM(X11:X14)/COUNT(X11:X14)</f>
        <v>1</v>
      </c>
      <c r="X11" s="26">
        <f t="shared" si="30"/>
        <v>1</v>
      </c>
      <c r="Y11" s="30">
        <f>SUM(Z11:Z14)/COUNT(Z11:Z14)</f>
        <v>0.94752499999999995</v>
      </c>
      <c r="Z11" s="33">
        <v>1</v>
      </c>
      <c r="AA11" s="33">
        <f>SUM(AB11:AB14)/COUNT(AB11:AB14)</f>
        <v>1</v>
      </c>
      <c r="AB11" s="33">
        <v>1</v>
      </c>
      <c r="AC11" s="33">
        <f>SUM(AD11:AD14)/COUNT(AD11:AD14)</f>
        <v>1</v>
      </c>
      <c r="AD11" s="33">
        <v>1</v>
      </c>
      <c r="AE11" s="27">
        <f t="shared" si="21"/>
        <v>2.1758398280267661</v>
      </c>
      <c r="AF11" s="27">
        <f t="shared" si="22"/>
        <v>2.3125638520475582</v>
      </c>
      <c r="AG11" s="34">
        <f t="shared" si="23"/>
        <v>1</v>
      </c>
      <c r="AH11" s="34">
        <f t="shared" si="24"/>
        <v>1</v>
      </c>
      <c r="AI11" s="34">
        <f t="shared" si="25"/>
        <v>1</v>
      </c>
      <c r="AJ11" s="34">
        <f t="shared" si="26"/>
        <v>1</v>
      </c>
      <c r="AK11" s="27">
        <f>AVERAGE(FISHER(AP11*$H11),FISHER(AP12*$H12),FISHER(AP13*$H13),FISHER(AP14*$H14))</f>
        <v>0.1803444277160216</v>
      </c>
      <c r="AL11" s="27">
        <f>AVERAGE(FISHER(AQ11*$H11),FISHER(AQ12*$H12),FISHER(AQ13*$H13),FISHER(AQ14*$H14))</f>
        <v>0.39240058858721399</v>
      </c>
      <c r="AM11" s="27">
        <f>AVERAGE(FISHER(AR11*$H11),FISHER(AR12*$H12),FISHER(AR13*$H13),FISHER(AR14*$H14))</f>
        <v>0.41705800445427538</v>
      </c>
      <c r="AN11" s="27">
        <f>AL11-AK11</f>
        <v>0.21205616087119239</v>
      </c>
      <c r="AO11" s="27">
        <f>AM11-AK11</f>
        <v>0.23671357673825377</v>
      </c>
      <c r="AP11" s="30">
        <v>0.17</v>
      </c>
      <c r="AQ11" s="27">
        <v>0.39757604984081513</v>
      </c>
      <c r="AR11" s="27">
        <f t="shared" si="32"/>
        <v>0.47723390785312014</v>
      </c>
      <c r="AS11" s="56">
        <f>SUM(AT11:AT14)/COUNT(AT11:AT14)</f>
        <v>1.0418353343519592E-9</v>
      </c>
      <c r="AT11" s="47">
        <f t="shared" ref="AT11:AT18" si="35">_xlfn.T.DIST.2T(ABS(AP11)/SQRT((1-AP11^2)/(BD11-BI11-1)),BD11-BI11-1)</f>
        <v>3.1203983641903404E-89</v>
      </c>
      <c r="AU11" s="47">
        <v>3.4159192556231884E-60</v>
      </c>
      <c r="AV11" s="47">
        <f t="shared" si="10"/>
        <v>0</v>
      </c>
      <c r="AW11" s="47">
        <f t="shared" si="11"/>
        <v>0</v>
      </c>
      <c r="AX11" s="47">
        <f t="shared" si="33"/>
        <v>1.2397580482898339E-11</v>
      </c>
      <c r="AY11" s="47">
        <f t="shared" si="12"/>
        <v>1.7564233080424585E-89</v>
      </c>
      <c r="AZ11" s="47">
        <f t="shared" si="13"/>
        <v>0</v>
      </c>
      <c r="BA11" s="47">
        <f t="shared" si="14"/>
        <v>0</v>
      </c>
      <c r="BB11" s="47">
        <f t="shared" si="27"/>
        <v>1.0063541389317324E-16</v>
      </c>
      <c r="BC11" s="30">
        <f>SUM(BD11:BD14)/COUNT(BD11:BD14)</f>
        <v>9131.25</v>
      </c>
      <c r="BD11" s="26">
        <v>13681</v>
      </c>
      <c r="BE11" s="53">
        <f>SUM(BF11:BF14)/COUNT(BF11:BF14)</f>
        <v>1558.75</v>
      </c>
      <c r="BF11" s="26">
        <v>1559</v>
      </c>
      <c r="BG11" s="33">
        <f>SUM(BH11:BH14)/COUNT(BH11:BH14)</f>
        <v>542.06971216224929</v>
      </c>
      <c r="BH11" s="57">
        <f t="shared" si="34"/>
        <v>269.33959926401417</v>
      </c>
      <c r="BI11" s="26">
        <v>1</v>
      </c>
      <c r="BJ11" s="2">
        <v>1</v>
      </c>
      <c r="BK11" s="2">
        <f t="shared" si="17"/>
        <v>1557</v>
      </c>
      <c r="BL11" s="37">
        <v>20</v>
      </c>
      <c r="BM11" s="2">
        <v>6</v>
      </c>
      <c r="BN11" s="26">
        <v>0.87</v>
      </c>
      <c r="BO11" s="27">
        <v>0.56289908481009665</v>
      </c>
      <c r="BP11" s="27">
        <f>((BL11/BM11)*BO11)/(1+((BL11/BM11)-1)*BO11)</f>
        <v>0.81105947063023742</v>
      </c>
      <c r="BQ11" s="57">
        <f>SUM(BR11:BR14)/COUNT(BR11:BR14)</f>
        <v>0.5</v>
      </c>
      <c r="BR11" s="26">
        <v>0.5</v>
      </c>
      <c r="BS11" s="33">
        <f>SUM(BT11:BT14)/COUNT(BT11:BT14)</f>
        <v>1</v>
      </c>
      <c r="BT11" s="26">
        <v>1</v>
      </c>
      <c r="BU11" s="57">
        <f>SUM(BV11:BV14)/COUNT(BV11:BV14)</f>
        <v>0.5</v>
      </c>
      <c r="BV11" s="45">
        <v>0.5</v>
      </c>
      <c r="BW11" s="2" t="s">
        <v>11</v>
      </c>
      <c r="BX11" s="2" t="s">
        <v>10</v>
      </c>
      <c r="BY11" s="3" t="s">
        <v>64</v>
      </c>
      <c r="CA11" s="5"/>
      <c r="CB11" s="10" t="s">
        <v>71</v>
      </c>
      <c r="CC11" s="2"/>
      <c r="CD11" s="2" t="s">
        <v>72</v>
      </c>
      <c r="CE11" s="2" t="s">
        <v>504</v>
      </c>
      <c r="CF11" s="2" t="s">
        <v>73</v>
      </c>
      <c r="CG11" s="26" t="s">
        <v>537</v>
      </c>
      <c r="CH11" s="11" t="s">
        <v>9</v>
      </c>
      <c r="CI11" s="2" t="s">
        <v>74</v>
      </c>
      <c r="CJ11" s="2" t="s">
        <v>75</v>
      </c>
      <c r="CK11" s="11" t="s">
        <v>76</v>
      </c>
      <c r="CL11" s="26" t="s">
        <v>672</v>
      </c>
      <c r="CM11" s="26" t="s">
        <v>673</v>
      </c>
      <c r="CN11" s="45" t="s">
        <v>143</v>
      </c>
      <c r="CO11" s="11" t="s">
        <v>77</v>
      </c>
      <c r="CP11" s="4" t="s">
        <v>78</v>
      </c>
      <c r="CQ11" s="18" t="s">
        <v>10</v>
      </c>
      <c r="CR11" s="10" t="s">
        <v>70</v>
      </c>
    </row>
    <row r="12" spans="1:96" x14ac:dyDescent="0.25">
      <c r="A12" s="4">
        <v>11</v>
      </c>
      <c r="B12" s="4" t="s">
        <v>340</v>
      </c>
      <c r="C12" s="1" t="s">
        <v>82</v>
      </c>
      <c r="D12" s="2" t="s">
        <v>6</v>
      </c>
      <c r="E12" s="2" t="s">
        <v>68</v>
      </c>
      <c r="F12" s="2" t="s">
        <v>83</v>
      </c>
      <c r="G12" s="3" t="s">
        <v>60</v>
      </c>
      <c r="H12" s="5">
        <v>1</v>
      </c>
      <c r="I12" s="30"/>
      <c r="J12" s="2">
        <f t="shared" si="1"/>
        <v>1</v>
      </c>
      <c r="K12" s="33"/>
      <c r="L12" s="26">
        <f t="shared" si="2"/>
        <v>1</v>
      </c>
      <c r="M12" s="33"/>
      <c r="N12" s="26">
        <f t="shared" si="3"/>
        <v>1</v>
      </c>
      <c r="O12" s="33"/>
      <c r="P12" s="26">
        <f t="shared" si="29"/>
        <v>1</v>
      </c>
      <c r="Q12" s="30"/>
      <c r="R12" s="26">
        <f t="shared" si="4"/>
        <v>1</v>
      </c>
      <c r="S12" s="33"/>
      <c r="T12" s="26">
        <f t="shared" si="5"/>
        <v>1</v>
      </c>
      <c r="U12" s="33"/>
      <c r="V12" s="26">
        <f t="shared" si="6"/>
        <v>1</v>
      </c>
      <c r="W12" s="33"/>
      <c r="X12" s="26">
        <f t="shared" si="30"/>
        <v>1</v>
      </c>
      <c r="Y12" s="30"/>
      <c r="Z12" s="33">
        <v>1</v>
      </c>
      <c r="AA12" s="33"/>
      <c r="AB12" s="33">
        <v>1</v>
      </c>
      <c r="AC12" s="33"/>
      <c r="AD12" s="33">
        <v>1</v>
      </c>
      <c r="AE12" s="27" t="str">
        <f t="shared" si="21"/>
        <v/>
      </c>
      <c r="AF12" s="27" t="str">
        <f t="shared" si="22"/>
        <v/>
      </c>
      <c r="AG12" s="34" t="str">
        <f t="shared" si="23"/>
        <v/>
      </c>
      <c r="AH12" s="34" t="str">
        <f t="shared" si="24"/>
        <v/>
      </c>
      <c r="AI12" s="34" t="str">
        <f t="shared" si="25"/>
        <v/>
      </c>
      <c r="AJ12" s="34" t="str">
        <f t="shared" si="26"/>
        <v/>
      </c>
      <c r="AK12" s="27"/>
      <c r="AL12" s="27"/>
      <c r="AM12" s="27"/>
      <c r="AN12" s="27"/>
      <c r="AO12" s="27"/>
      <c r="AP12" s="30">
        <v>0.2</v>
      </c>
      <c r="AQ12" s="27">
        <v>0.40465022380324234</v>
      </c>
      <c r="AR12" s="27">
        <f t="shared" si="32"/>
        <v>0.40465022380324234</v>
      </c>
      <c r="AS12" s="52"/>
      <c r="AT12" s="47">
        <f t="shared" si="35"/>
        <v>1.0563339516686345E-114</v>
      </c>
      <c r="AU12" s="47">
        <v>1.7347087961755853E-62</v>
      </c>
      <c r="AV12" s="47">
        <f t="shared" si="10"/>
        <v>0</v>
      </c>
      <c r="AW12" s="47">
        <f t="shared" si="11"/>
        <v>0</v>
      </c>
      <c r="AX12" s="47">
        <f t="shared" si="33"/>
        <v>4.9112010852932015E-9</v>
      </c>
      <c r="AY12" s="47">
        <f t="shared" si="12"/>
        <v>1.7347087961766948E-62</v>
      </c>
      <c r="AZ12" s="47">
        <f t="shared" si="13"/>
        <v>0</v>
      </c>
      <c r="BA12" s="47">
        <f t="shared" si="14"/>
        <v>0</v>
      </c>
      <c r="BB12" s="47">
        <f t="shared" si="27"/>
        <v>4.9112010852932015E-9</v>
      </c>
      <c r="BC12" s="53"/>
      <c r="BD12" s="26">
        <v>12696</v>
      </c>
      <c r="BE12" s="53"/>
      <c r="BF12" s="26">
        <v>1559</v>
      </c>
      <c r="BG12" s="33"/>
      <c r="BH12" s="57">
        <f t="shared" si="34"/>
        <v>193.96804018398933</v>
      </c>
      <c r="BI12" s="26">
        <v>1</v>
      </c>
      <c r="BJ12" s="2">
        <v>1</v>
      </c>
      <c r="BK12" s="2">
        <f t="shared" si="17"/>
        <v>1557</v>
      </c>
      <c r="BL12" s="37">
        <v>5</v>
      </c>
      <c r="BM12" s="2">
        <v>5</v>
      </c>
      <c r="BN12" s="26">
        <v>0.79</v>
      </c>
      <c r="BO12" s="27">
        <v>0.69892553411635783</v>
      </c>
      <c r="BP12" s="27">
        <f>((BL12/BM12)*BO12)/(1+((BL12/BM12)-1)*BO12)</f>
        <v>0.69892553411635783</v>
      </c>
      <c r="BQ12" s="57"/>
      <c r="BR12" s="26">
        <v>0.5</v>
      </c>
      <c r="BS12" s="33"/>
      <c r="BT12" s="26">
        <v>1</v>
      </c>
      <c r="BU12" s="57"/>
      <c r="BV12" s="45">
        <v>0.5</v>
      </c>
      <c r="BW12" s="2" t="s">
        <v>11</v>
      </c>
      <c r="BX12" s="2" t="s">
        <v>10</v>
      </c>
      <c r="BY12" s="3" t="s">
        <v>64</v>
      </c>
      <c r="CA12" s="5"/>
      <c r="CB12" s="10" t="s">
        <v>71</v>
      </c>
      <c r="CC12" s="2"/>
      <c r="CD12" s="2" t="s">
        <v>72</v>
      </c>
      <c r="CE12" s="2" t="s">
        <v>505</v>
      </c>
      <c r="CF12" s="2" t="s">
        <v>73</v>
      </c>
      <c r="CG12" s="26" t="s">
        <v>537</v>
      </c>
      <c r="CH12" s="11" t="s">
        <v>9</v>
      </c>
      <c r="CI12" s="2" t="s">
        <v>74</v>
      </c>
      <c r="CJ12" s="2" t="s">
        <v>79</v>
      </c>
      <c r="CK12" s="11" t="s">
        <v>80</v>
      </c>
      <c r="CL12" s="26" t="s">
        <v>672</v>
      </c>
      <c r="CM12" s="26" t="s">
        <v>673</v>
      </c>
      <c r="CN12" s="45" t="s">
        <v>143</v>
      </c>
      <c r="CO12" s="4" t="s">
        <v>81</v>
      </c>
      <c r="CP12" s="4" t="s">
        <v>12</v>
      </c>
      <c r="CQ12" s="18" t="s">
        <v>10</v>
      </c>
      <c r="CR12" s="10" t="s">
        <v>70</v>
      </c>
    </row>
    <row r="13" spans="1:96" x14ac:dyDescent="0.25">
      <c r="A13" s="4">
        <v>12</v>
      </c>
      <c r="B13" s="4" t="s">
        <v>340</v>
      </c>
      <c r="C13" s="1" t="s">
        <v>84</v>
      </c>
      <c r="D13" s="2" t="s">
        <v>6</v>
      </c>
      <c r="E13" s="2" t="s">
        <v>68</v>
      </c>
      <c r="F13" s="2" t="s">
        <v>85</v>
      </c>
      <c r="G13" s="3" t="s">
        <v>60</v>
      </c>
      <c r="H13" s="5">
        <v>-1</v>
      </c>
      <c r="I13" s="30"/>
      <c r="J13" s="2">
        <f t="shared" si="1"/>
        <v>1</v>
      </c>
      <c r="K13" s="33"/>
      <c r="L13" s="26">
        <f t="shared" si="2"/>
        <v>1</v>
      </c>
      <c r="M13" s="33"/>
      <c r="N13" s="26">
        <f t="shared" si="3"/>
        <v>1</v>
      </c>
      <c r="O13" s="33"/>
      <c r="P13" s="26">
        <f t="shared" si="29"/>
        <v>1</v>
      </c>
      <c r="Q13" s="30"/>
      <c r="R13" s="26">
        <f t="shared" si="4"/>
        <v>1</v>
      </c>
      <c r="S13" s="33"/>
      <c r="T13" s="26">
        <f t="shared" si="5"/>
        <v>1</v>
      </c>
      <c r="U13" s="33"/>
      <c r="V13" s="26">
        <f t="shared" si="6"/>
        <v>1</v>
      </c>
      <c r="W13" s="33"/>
      <c r="X13" s="26">
        <f t="shared" si="30"/>
        <v>1</v>
      </c>
      <c r="Y13" s="30"/>
      <c r="Z13" s="33">
        <v>0.79010000000000002</v>
      </c>
      <c r="AA13" s="33"/>
      <c r="AB13" s="33">
        <v>1</v>
      </c>
      <c r="AC13" s="33"/>
      <c r="AD13" s="33">
        <v>1</v>
      </c>
      <c r="AE13" s="27" t="str">
        <f t="shared" si="21"/>
        <v/>
      </c>
      <c r="AF13" s="27" t="str">
        <f t="shared" si="22"/>
        <v/>
      </c>
      <c r="AG13" s="34" t="str">
        <f t="shared" si="23"/>
        <v/>
      </c>
      <c r="AH13" s="34" t="str">
        <f t="shared" si="24"/>
        <v/>
      </c>
      <c r="AI13" s="34" t="str">
        <f t="shared" si="25"/>
        <v/>
      </c>
      <c r="AJ13" s="34" t="str">
        <f t="shared" si="26"/>
        <v/>
      </c>
      <c r="AK13" s="27"/>
      <c r="AL13" s="27"/>
      <c r="AM13" s="27"/>
      <c r="AN13" s="27"/>
      <c r="AO13" s="27"/>
      <c r="AP13" s="30">
        <v>-7.0000000000000007E-2</v>
      </c>
      <c r="AQ13" s="27">
        <v>-0.28935000996969373</v>
      </c>
      <c r="AR13" s="27">
        <f t="shared" si="32"/>
        <v>-0.28935000996969373</v>
      </c>
      <c r="AS13" s="52"/>
      <c r="AT13" s="47">
        <f t="shared" si="35"/>
        <v>4.1673413374078368E-9</v>
      </c>
      <c r="AU13" s="47">
        <v>1.901077110958072E-31</v>
      </c>
      <c r="AV13" s="47">
        <f t="shared" si="10"/>
        <v>9.6102399487917397E-136</v>
      </c>
      <c r="AW13" s="47">
        <f t="shared" si="11"/>
        <v>0</v>
      </c>
      <c r="AX13" s="47">
        <f t="shared" si="33"/>
        <v>3.188140062157137E-32</v>
      </c>
      <c r="AY13" s="47">
        <f t="shared" si="12"/>
        <v>1.9010771109592747E-31</v>
      </c>
      <c r="AZ13" s="47">
        <f t="shared" si="13"/>
        <v>9.6102399487917397E-136</v>
      </c>
      <c r="BA13" s="47">
        <f t="shared" si="14"/>
        <v>0</v>
      </c>
      <c r="BB13" s="47">
        <f t="shared" si="27"/>
        <v>3.188140062157137E-32</v>
      </c>
      <c r="BC13" s="53"/>
      <c r="BD13" s="54">
        <v>7035</v>
      </c>
      <c r="BE13" s="53"/>
      <c r="BF13" s="26">
        <v>1559</v>
      </c>
      <c r="BG13" s="33"/>
      <c r="BH13" s="57">
        <f t="shared" si="34"/>
        <v>1599.5770338252373</v>
      </c>
      <c r="BI13" s="26">
        <v>1</v>
      </c>
      <c r="BJ13" s="2">
        <v>1</v>
      </c>
      <c r="BK13" s="2">
        <f t="shared" si="17"/>
        <v>1557</v>
      </c>
      <c r="BL13" s="37">
        <v>5</v>
      </c>
      <c r="BM13" s="2">
        <v>5</v>
      </c>
      <c r="BN13" s="26">
        <v>0.77</v>
      </c>
      <c r="BO13" s="27">
        <v>0.71003557710471643</v>
      </c>
      <c r="BP13" s="27">
        <f>((BL13/BM13)*BO13)/(1+((BL13/BM13)-1)*BO13)</f>
        <v>0.71003557710471643</v>
      </c>
      <c r="BQ13" s="58"/>
      <c r="BR13" s="26">
        <v>0.5</v>
      </c>
      <c r="BS13" s="33"/>
      <c r="BT13" s="26">
        <v>1</v>
      </c>
      <c r="BU13" s="57"/>
      <c r="BV13" s="45">
        <v>0.5</v>
      </c>
      <c r="BW13" s="12" t="s">
        <v>11</v>
      </c>
      <c r="BX13" s="12" t="s">
        <v>10</v>
      </c>
      <c r="BY13" s="3" t="s">
        <v>64</v>
      </c>
      <c r="CB13" s="18" t="s">
        <v>71</v>
      </c>
      <c r="CC13" s="12"/>
      <c r="CD13" s="12" t="s">
        <v>72</v>
      </c>
      <c r="CE13" s="2" t="s">
        <v>506</v>
      </c>
      <c r="CF13" s="12" t="s">
        <v>73</v>
      </c>
      <c r="CG13" s="26" t="s">
        <v>537</v>
      </c>
      <c r="CH13" s="17" t="s">
        <v>9</v>
      </c>
      <c r="CI13" s="12" t="s">
        <v>74</v>
      </c>
      <c r="CJ13" s="12" t="s">
        <v>79</v>
      </c>
      <c r="CK13" s="17" t="s">
        <v>80</v>
      </c>
      <c r="CL13" s="26" t="s">
        <v>672</v>
      </c>
      <c r="CM13" s="26" t="s">
        <v>673</v>
      </c>
      <c r="CN13" s="45" t="s">
        <v>143</v>
      </c>
      <c r="CO13" s="4" t="s">
        <v>81</v>
      </c>
      <c r="CP13" s="4" t="s">
        <v>12</v>
      </c>
      <c r="CQ13" s="18" t="s">
        <v>10</v>
      </c>
      <c r="CR13" s="10" t="s">
        <v>70</v>
      </c>
    </row>
    <row r="14" spans="1:96" x14ac:dyDescent="0.25">
      <c r="A14" s="4">
        <v>13</v>
      </c>
      <c r="B14" s="4" t="s">
        <v>340</v>
      </c>
      <c r="C14" s="14" t="s">
        <v>86</v>
      </c>
      <c r="D14" s="12" t="s">
        <v>6</v>
      </c>
      <c r="E14" s="12" t="s">
        <v>68</v>
      </c>
      <c r="F14" s="12" t="s">
        <v>87</v>
      </c>
      <c r="G14" s="3" t="s">
        <v>60</v>
      </c>
      <c r="H14" s="5">
        <v>1</v>
      </c>
      <c r="I14" s="30"/>
      <c r="J14" s="2">
        <f t="shared" si="1"/>
        <v>1</v>
      </c>
      <c r="K14" s="33"/>
      <c r="L14" s="26">
        <f t="shared" si="2"/>
        <v>1</v>
      </c>
      <c r="M14" s="33"/>
      <c r="N14" s="26">
        <f t="shared" si="3"/>
        <v>1</v>
      </c>
      <c r="O14" s="33"/>
      <c r="P14" s="26">
        <f t="shared" si="29"/>
        <v>1</v>
      </c>
      <c r="Q14" s="30"/>
      <c r="R14" s="26">
        <f t="shared" si="4"/>
        <v>1</v>
      </c>
      <c r="S14" s="33"/>
      <c r="T14" s="26">
        <f t="shared" si="5"/>
        <v>1</v>
      </c>
      <c r="U14" s="33"/>
      <c r="V14" s="26">
        <f t="shared" si="6"/>
        <v>1</v>
      </c>
      <c r="W14" s="33"/>
      <c r="X14" s="26">
        <f t="shared" si="30"/>
        <v>1</v>
      </c>
      <c r="Y14" s="30"/>
      <c r="Z14" s="33">
        <v>1</v>
      </c>
      <c r="AA14" s="33"/>
      <c r="AB14" s="33">
        <v>1</v>
      </c>
      <c r="AC14" s="33"/>
      <c r="AD14" s="33">
        <v>1</v>
      </c>
      <c r="AE14" s="27" t="str">
        <f t="shared" si="21"/>
        <v/>
      </c>
      <c r="AF14" s="27" t="str">
        <f t="shared" si="22"/>
        <v/>
      </c>
      <c r="AG14" s="34" t="str">
        <f t="shared" si="23"/>
        <v/>
      </c>
      <c r="AH14" s="34" t="str">
        <f t="shared" si="24"/>
        <v/>
      </c>
      <c r="AI14" s="34" t="str">
        <f t="shared" si="25"/>
        <v/>
      </c>
      <c r="AJ14" s="34" t="str">
        <f t="shared" si="26"/>
        <v/>
      </c>
      <c r="AK14" s="27"/>
      <c r="AL14" s="27"/>
      <c r="AM14" s="27"/>
      <c r="AN14" s="27"/>
      <c r="AO14" s="27"/>
      <c r="AP14" s="30">
        <v>0.27</v>
      </c>
      <c r="AQ14" s="27">
        <v>0.39843041521045391</v>
      </c>
      <c r="AR14" s="27">
        <f t="shared" si="32"/>
        <v>0.39843041521045391</v>
      </c>
      <c r="AS14" s="52"/>
      <c r="AT14" s="47">
        <f t="shared" si="35"/>
        <v>3.870185678828561E-53</v>
      </c>
      <c r="AU14" s="47">
        <v>1.9817331842533633E-60</v>
      </c>
      <c r="AV14" s="47">
        <f t="shared" si="10"/>
        <v>5.9964910647274164E-119</v>
      </c>
      <c r="AW14" s="47">
        <f t="shared" si="11"/>
        <v>2.0115296016788152E-294</v>
      </c>
      <c r="AX14" s="47">
        <f t="shared" si="33"/>
        <v>2.4769857814647612E-5</v>
      </c>
      <c r="AY14" s="47">
        <f t="shared" si="12"/>
        <v>1.9817331842517135E-60</v>
      </c>
      <c r="AZ14" s="47">
        <f t="shared" si="13"/>
        <v>5.9964910647274164E-119</v>
      </c>
      <c r="BA14" s="47">
        <f t="shared" si="14"/>
        <v>2.0115296016788152E-294</v>
      </c>
      <c r="BB14" s="47">
        <f t="shared" si="27"/>
        <v>2.4769857814647612E-5</v>
      </c>
      <c r="BC14" s="53"/>
      <c r="BD14" s="54">
        <v>3113</v>
      </c>
      <c r="BE14" s="53"/>
      <c r="BF14" s="26">
        <v>1558</v>
      </c>
      <c r="BG14" s="33"/>
      <c r="BH14" s="57">
        <f t="shared" si="34"/>
        <v>105.39417537575638</v>
      </c>
      <c r="BI14" s="26">
        <v>1</v>
      </c>
      <c r="BJ14" s="2">
        <v>1</v>
      </c>
      <c r="BK14" s="2">
        <f t="shared" si="17"/>
        <v>1556</v>
      </c>
      <c r="BL14" s="37">
        <v>1</v>
      </c>
      <c r="BM14" s="12">
        <v>1</v>
      </c>
      <c r="BN14" s="54">
        <v>0.77</v>
      </c>
      <c r="BO14" s="27" t="s">
        <v>178</v>
      </c>
      <c r="BP14" s="27"/>
      <c r="BQ14" s="58"/>
      <c r="BR14" s="26">
        <v>0.5</v>
      </c>
      <c r="BS14" s="33"/>
      <c r="BT14" s="26">
        <v>1</v>
      </c>
      <c r="BU14" s="57"/>
      <c r="BV14" s="45">
        <v>0.5</v>
      </c>
      <c r="BW14" s="12" t="s">
        <v>11</v>
      </c>
      <c r="BX14" s="12" t="s">
        <v>10</v>
      </c>
      <c r="BY14" s="3" t="s">
        <v>64</v>
      </c>
      <c r="CA14" s="5"/>
      <c r="CB14" s="18" t="s">
        <v>71</v>
      </c>
      <c r="CC14" s="12"/>
      <c r="CD14" s="12" t="s">
        <v>72</v>
      </c>
      <c r="CE14" s="2" t="s">
        <v>507</v>
      </c>
      <c r="CF14" s="12" t="s">
        <v>73</v>
      </c>
      <c r="CG14" s="26" t="s">
        <v>537</v>
      </c>
      <c r="CH14" s="17" t="s">
        <v>9</v>
      </c>
      <c r="CI14" s="12" t="s">
        <v>74</v>
      </c>
      <c r="CJ14" s="12" t="s">
        <v>88</v>
      </c>
      <c r="CK14" s="17" t="s">
        <v>89</v>
      </c>
      <c r="CL14" s="26" t="s">
        <v>672</v>
      </c>
      <c r="CM14" s="26" t="s">
        <v>673</v>
      </c>
      <c r="CN14" s="45" t="s">
        <v>143</v>
      </c>
      <c r="CO14" s="4" t="s">
        <v>90</v>
      </c>
      <c r="CP14" s="4" t="s">
        <v>13</v>
      </c>
      <c r="CQ14" s="18" t="s">
        <v>10</v>
      </c>
      <c r="CR14" s="10" t="s">
        <v>70</v>
      </c>
    </row>
    <row r="15" spans="1:96" x14ac:dyDescent="0.25">
      <c r="A15" s="4">
        <v>14</v>
      </c>
      <c r="B15" s="4" t="s">
        <v>340</v>
      </c>
      <c r="C15" s="1" t="s">
        <v>67</v>
      </c>
      <c r="D15" s="2" t="s">
        <v>6</v>
      </c>
      <c r="E15" s="2" t="s">
        <v>68</v>
      </c>
      <c r="F15" s="2" t="s">
        <v>69</v>
      </c>
      <c r="G15" s="3" t="s">
        <v>62</v>
      </c>
      <c r="H15" s="5">
        <v>-1</v>
      </c>
      <c r="I15" s="30">
        <f>SUM(J15:J18)/COUNT(J15:J18)</f>
        <v>1</v>
      </c>
      <c r="J15" s="2">
        <f t="shared" si="1"/>
        <v>1</v>
      </c>
      <c r="K15" s="33">
        <f>SUM(L15:L18)/COUNT(L15:L18)</f>
        <v>1</v>
      </c>
      <c r="L15" s="26">
        <f t="shared" si="2"/>
        <v>1</v>
      </c>
      <c r="M15" s="33">
        <f>SUM(N15:N18)/COUNT(N15:N18)</f>
        <v>1</v>
      </c>
      <c r="N15" s="26">
        <f t="shared" si="3"/>
        <v>1</v>
      </c>
      <c r="O15" s="33">
        <f>SUM(P15:P18)/COUNT(P15:P18)</f>
        <v>1</v>
      </c>
      <c r="P15" s="26">
        <f t="shared" si="29"/>
        <v>1</v>
      </c>
      <c r="Q15" s="30">
        <f>SUM(R15:R18)/COUNT(R15:R18)</f>
        <v>1</v>
      </c>
      <c r="R15" s="26">
        <f t="shared" si="4"/>
        <v>1</v>
      </c>
      <c r="S15" s="33">
        <f>SUM(T15:T18)/COUNT(T15:T18)</f>
        <v>1</v>
      </c>
      <c r="T15" s="26">
        <f t="shared" si="5"/>
        <v>1</v>
      </c>
      <c r="U15" s="33">
        <f>SUM(V15:V18)/COUNT(V15:V18)</f>
        <v>1</v>
      </c>
      <c r="V15" s="26">
        <f t="shared" si="6"/>
        <v>1</v>
      </c>
      <c r="W15" s="33">
        <f>SUM(X15:X18)/COUNT(X15:X18)</f>
        <v>1</v>
      </c>
      <c r="X15" s="26">
        <f t="shared" si="30"/>
        <v>1</v>
      </c>
      <c r="Y15" s="30">
        <f>SUM(Z15:Z18)/COUNT(Z15:Z18)</f>
        <v>0.99995000000000001</v>
      </c>
      <c r="Z15" s="33">
        <v>1</v>
      </c>
      <c r="AA15" s="33">
        <f>SUM(AB15:AB18)/COUNT(AB15:AB18)</f>
        <v>1</v>
      </c>
      <c r="AB15" s="33">
        <v>1</v>
      </c>
      <c r="AC15" s="33">
        <f>SUM(AD15:AD18)/COUNT(AD15:AD18)</f>
        <v>1</v>
      </c>
      <c r="AD15" s="33">
        <v>1</v>
      </c>
      <c r="AE15" s="27">
        <f t="shared" si="21"/>
        <v>2.6350559805902751</v>
      </c>
      <c r="AF15" s="27">
        <f t="shared" si="22"/>
        <v>2.7777057988346536</v>
      </c>
      <c r="AG15" s="34">
        <f t="shared" si="23"/>
        <v>1</v>
      </c>
      <c r="AH15" s="34">
        <f t="shared" si="24"/>
        <v>1</v>
      </c>
      <c r="AI15" s="34">
        <f t="shared" si="25"/>
        <v>1</v>
      </c>
      <c r="AJ15" s="34">
        <f t="shared" si="26"/>
        <v>1</v>
      </c>
      <c r="AK15" s="27">
        <f>AVERAGE(FISHER(AP15*$H15),FISHER(AP16*$H16),FISHER(AP17*$H17),FISHER(AP18*$H18))</f>
        <v>0.21882549184305225</v>
      </c>
      <c r="AL15" s="27">
        <f>AVERAGE(FISHER(AQ15*$H15),FISHER(AQ16*$H16),FISHER(AQ17*$H17),FISHER(AQ18*$H18))</f>
        <v>0.57661742098664326</v>
      </c>
      <c r="AM15" s="27">
        <f>AVERAGE(FISHER(AR15*$H15),FISHER(AR16*$H16),FISHER(AR17*$H17),FISHER(AR18*$H18))</f>
        <v>0.60783283762529139</v>
      </c>
      <c r="AN15" s="27">
        <f>AL15-AK15</f>
        <v>0.35779192914359104</v>
      </c>
      <c r="AO15" s="27">
        <f>AM15-AK15</f>
        <v>0.38900734578223917</v>
      </c>
      <c r="AP15" s="30">
        <v>-0.24</v>
      </c>
      <c r="AQ15" s="27">
        <v>-0.46148390349724677</v>
      </c>
      <c r="AR15" s="27">
        <f t="shared" si="32"/>
        <v>-0.5539462620182557</v>
      </c>
      <c r="AS15" s="56">
        <f>SUM(AT15:AT18)/COUNT(AT15:AT18)</f>
        <v>1.6692634246310113E-39</v>
      </c>
      <c r="AT15" s="47">
        <f t="shared" si="35"/>
        <v>1.5741679658099468E-159</v>
      </c>
      <c r="AU15" s="47">
        <v>4.6868696127510717E-83</v>
      </c>
      <c r="AV15" s="47">
        <f t="shared" si="10"/>
        <v>0</v>
      </c>
      <c r="AW15" s="47">
        <f t="shared" si="11"/>
        <v>0</v>
      </c>
      <c r="AX15" s="47">
        <f t="shared" si="33"/>
        <v>1.9992168199999456E-8</v>
      </c>
      <c r="AY15" s="47">
        <f t="shared" si="12"/>
        <v>4.3901206740071335E-126</v>
      </c>
      <c r="AZ15" s="47">
        <f t="shared" si="13"/>
        <v>0</v>
      </c>
      <c r="BA15" s="47">
        <f t="shared" si="14"/>
        <v>0</v>
      </c>
      <c r="BB15" s="47">
        <f t="shared" si="27"/>
        <v>3.8418682283760721E-12</v>
      </c>
      <c r="BC15" s="30">
        <f>SUM(BD15:BD18)/COUNT(BD15:BD18)</f>
        <v>7868.5</v>
      </c>
      <c r="BD15" s="26">
        <v>12211</v>
      </c>
      <c r="BE15" s="53">
        <f>SUM(BF15:BF18)/COUNT(BF15:BF18)</f>
        <v>1558.75</v>
      </c>
      <c r="BF15" s="26">
        <v>1559</v>
      </c>
      <c r="BG15" s="33">
        <f>SUM(BH15:BH18)/COUNT(BH15:BH18)</f>
        <v>200.40960476730825</v>
      </c>
      <c r="BH15" s="57">
        <f t="shared" si="34"/>
        <v>134.00163163635875</v>
      </c>
      <c r="BI15" s="26">
        <v>1</v>
      </c>
      <c r="BJ15" s="2">
        <v>1</v>
      </c>
      <c r="BK15" s="2">
        <f t="shared" si="17"/>
        <v>1557</v>
      </c>
      <c r="BL15" s="37">
        <v>20</v>
      </c>
      <c r="BM15" s="2">
        <v>6</v>
      </c>
      <c r="BN15" s="26">
        <v>0.89</v>
      </c>
      <c r="BO15" s="27">
        <v>0.56289908481009665</v>
      </c>
      <c r="BP15" s="27">
        <f>((BL15/BM15)*BO15)/(1+((BL15/BM15)-1)*BO15)</f>
        <v>0.81105947063023742</v>
      </c>
      <c r="BQ15" s="57">
        <f>SUM(BR15:BR18)/COUNT(BR15:BR18)</f>
        <v>0.5</v>
      </c>
      <c r="BR15" s="26">
        <v>0.5</v>
      </c>
      <c r="BS15" s="33">
        <f>SUM(BT15:BT18)/COUNT(BT15:BT18)</f>
        <v>1</v>
      </c>
      <c r="BT15" s="26">
        <v>1</v>
      </c>
      <c r="BU15" s="57">
        <f>SUM(BV15:BV18)/COUNT(BV15:BV18)</f>
        <v>0.5</v>
      </c>
      <c r="BV15" s="45">
        <v>0.5</v>
      </c>
      <c r="BW15" s="2" t="s">
        <v>11</v>
      </c>
      <c r="BX15" s="2" t="s">
        <v>10</v>
      </c>
      <c r="BY15" s="3" t="s">
        <v>64</v>
      </c>
      <c r="CA15" s="5"/>
      <c r="CB15" s="10" t="s">
        <v>71</v>
      </c>
      <c r="CC15" s="2"/>
      <c r="CD15" s="2" t="s">
        <v>72</v>
      </c>
      <c r="CE15" s="2" t="s">
        <v>508</v>
      </c>
      <c r="CF15" s="2" t="s">
        <v>73</v>
      </c>
      <c r="CG15" s="26" t="s">
        <v>537</v>
      </c>
      <c r="CH15" s="11" t="s">
        <v>9</v>
      </c>
      <c r="CI15" s="2" t="s">
        <v>74</v>
      </c>
      <c r="CJ15" s="2" t="s">
        <v>75</v>
      </c>
      <c r="CK15" s="11" t="s">
        <v>76</v>
      </c>
      <c r="CL15" s="26" t="s">
        <v>672</v>
      </c>
      <c r="CM15" s="26" t="s">
        <v>673</v>
      </c>
      <c r="CN15" s="45" t="s">
        <v>143</v>
      </c>
      <c r="CO15" s="4" t="s">
        <v>77</v>
      </c>
      <c r="CP15" s="4" t="s">
        <v>78</v>
      </c>
      <c r="CQ15" s="18" t="s">
        <v>10</v>
      </c>
      <c r="CR15" s="10" t="s">
        <v>70</v>
      </c>
    </row>
    <row r="16" spans="1:96" x14ac:dyDescent="0.25">
      <c r="A16" s="4">
        <v>15</v>
      </c>
      <c r="B16" s="4" t="s">
        <v>340</v>
      </c>
      <c r="C16" s="1" t="s">
        <v>82</v>
      </c>
      <c r="D16" s="2" t="s">
        <v>6</v>
      </c>
      <c r="E16" s="2" t="s">
        <v>68</v>
      </c>
      <c r="F16" s="2" t="s">
        <v>83</v>
      </c>
      <c r="G16" s="3" t="s">
        <v>62</v>
      </c>
      <c r="H16" s="5">
        <v>-1</v>
      </c>
      <c r="I16" s="30"/>
      <c r="J16" s="2">
        <f t="shared" si="1"/>
        <v>1</v>
      </c>
      <c r="K16" s="33"/>
      <c r="L16" s="26">
        <f t="shared" si="2"/>
        <v>1</v>
      </c>
      <c r="M16" s="33"/>
      <c r="N16" s="26">
        <f t="shared" si="3"/>
        <v>1</v>
      </c>
      <c r="O16" s="33"/>
      <c r="P16" s="26">
        <f t="shared" si="29"/>
        <v>1</v>
      </c>
      <c r="Q16" s="30"/>
      <c r="R16" s="26">
        <f t="shared" si="4"/>
        <v>1</v>
      </c>
      <c r="S16" s="33"/>
      <c r="T16" s="26">
        <f t="shared" si="5"/>
        <v>1</v>
      </c>
      <c r="U16" s="33"/>
      <c r="V16" s="26">
        <f t="shared" si="6"/>
        <v>1</v>
      </c>
      <c r="W16" s="33"/>
      <c r="X16" s="26">
        <f t="shared" si="30"/>
        <v>1</v>
      </c>
      <c r="Y16" s="30"/>
      <c r="Z16" s="33">
        <v>0.99980000000000002</v>
      </c>
      <c r="AA16" s="33"/>
      <c r="AB16" s="33">
        <v>1</v>
      </c>
      <c r="AC16" s="33"/>
      <c r="AD16" s="33">
        <v>1</v>
      </c>
      <c r="AE16" s="27" t="str">
        <f t="shared" si="21"/>
        <v/>
      </c>
      <c r="AF16" s="27" t="str">
        <f t="shared" si="22"/>
        <v/>
      </c>
      <c r="AG16" s="34" t="str">
        <f t="shared" si="23"/>
        <v/>
      </c>
      <c r="AH16" s="34" t="str">
        <f t="shared" si="24"/>
        <v/>
      </c>
      <c r="AI16" s="34" t="str">
        <f t="shared" si="25"/>
        <v/>
      </c>
      <c r="AJ16" s="34" t="str">
        <f t="shared" si="26"/>
        <v/>
      </c>
      <c r="AK16" s="27"/>
      <c r="AL16" s="27"/>
      <c r="AM16" s="27"/>
      <c r="AN16" s="27"/>
      <c r="AO16" s="27"/>
      <c r="AP16" s="30">
        <v>-0.14000000000000001</v>
      </c>
      <c r="AQ16" s="27">
        <v>-0.36928794934652864</v>
      </c>
      <c r="AR16" s="27">
        <f t="shared" si="32"/>
        <v>-0.36928794934652864</v>
      </c>
      <c r="AS16" s="52"/>
      <c r="AT16" s="47">
        <f t="shared" si="35"/>
        <v>6.6770536102837348E-39</v>
      </c>
      <c r="AU16" s="47">
        <v>1.466692579061249E-51</v>
      </c>
      <c r="AV16" s="47">
        <f t="shared" si="10"/>
        <v>3.9837364262629056E-276</v>
      </c>
      <c r="AW16" s="47">
        <f t="shared" si="11"/>
        <v>0</v>
      </c>
      <c r="AX16" s="47">
        <f t="shared" si="33"/>
        <v>2.6002224953124787E-14</v>
      </c>
      <c r="AY16" s="47">
        <f t="shared" si="12"/>
        <v>1.4666925790621793E-51</v>
      </c>
      <c r="AZ16" s="47">
        <f t="shared" si="13"/>
        <v>3.9837364262629056E-276</v>
      </c>
      <c r="BA16" s="47">
        <f t="shared" si="14"/>
        <v>0</v>
      </c>
      <c r="BB16" s="47">
        <f t="shared" si="27"/>
        <v>2.6002224953124787E-14</v>
      </c>
      <c r="BC16" s="53"/>
      <c r="BD16" s="26">
        <v>8601</v>
      </c>
      <c r="BE16" s="53"/>
      <c r="BF16" s="26">
        <v>1559</v>
      </c>
      <c r="BG16" s="33"/>
      <c r="BH16" s="57">
        <f t="shared" si="34"/>
        <v>398.21010192361337</v>
      </c>
      <c r="BI16" s="26">
        <v>1</v>
      </c>
      <c r="BJ16" s="2">
        <v>1</v>
      </c>
      <c r="BK16" s="2">
        <f t="shared" si="17"/>
        <v>1557</v>
      </c>
      <c r="BL16" s="37">
        <v>5</v>
      </c>
      <c r="BM16" s="2">
        <v>5</v>
      </c>
      <c r="BN16" s="26">
        <v>0.76</v>
      </c>
      <c r="BO16" s="27">
        <v>0.69892553411635783</v>
      </c>
      <c r="BP16" s="27">
        <f>((BL16/BM16)*BO16)/(1+((BL16/BM16)-1)*BO16)</f>
        <v>0.69892553411635783</v>
      </c>
      <c r="BQ16" s="57"/>
      <c r="BR16" s="26">
        <v>0.5</v>
      </c>
      <c r="BS16" s="33"/>
      <c r="BT16" s="26">
        <v>1</v>
      </c>
      <c r="BU16" s="57"/>
      <c r="BV16" s="45">
        <v>0.5</v>
      </c>
      <c r="BW16" s="2" t="s">
        <v>11</v>
      </c>
      <c r="BX16" s="2" t="s">
        <v>10</v>
      </c>
      <c r="BY16" s="3" t="s">
        <v>64</v>
      </c>
      <c r="CA16" s="5"/>
      <c r="CB16" s="10" t="s">
        <v>71</v>
      </c>
      <c r="CC16" s="2"/>
      <c r="CD16" s="2" t="s">
        <v>72</v>
      </c>
      <c r="CE16" s="2" t="s">
        <v>509</v>
      </c>
      <c r="CF16" s="2" t="s">
        <v>73</v>
      </c>
      <c r="CG16" s="26" t="s">
        <v>537</v>
      </c>
      <c r="CH16" s="11" t="s">
        <v>9</v>
      </c>
      <c r="CI16" s="2" t="s">
        <v>74</v>
      </c>
      <c r="CJ16" s="2" t="s">
        <v>79</v>
      </c>
      <c r="CK16" s="11" t="s">
        <v>80</v>
      </c>
      <c r="CL16" s="26" t="s">
        <v>672</v>
      </c>
      <c r="CM16" s="26" t="s">
        <v>673</v>
      </c>
      <c r="CN16" s="45" t="s">
        <v>143</v>
      </c>
      <c r="CO16" s="4" t="s">
        <v>81</v>
      </c>
      <c r="CP16" s="4" t="s">
        <v>12</v>
      </c>
      <c r="CQ16" s="18" t="s">
        <v>10</v>
      </c>
      <c r="CR16" s="10" t="s">
        <v>70</v>
      </c>
    </row>
    <row r="17" spans="1:96" x14ac:dyDescent="0.25">
      <c r="A17" s="4">
        <v>16</v>
      </c>
      <c r="B17" s="4" t="s">
        <v>340</v>
      </c>
      <c r="C17" s="1" t="s">
        <v>84</v>
      </c>
      <c r="D17" s="2" t="s">
        <v>6</v>
      </c>
      <c r="E17" s="2" t="s">
        <v>68</v>
      </c>
      <c r="F17" s="2" t="s">
        <v>85</v>
      </c>
      <c r="G17" s="3" t="s">
        <v>62</v>
      </c>
      <c r="H17" s="5">
        <v>1</v>
      </c>
      <c r="I17" s="30"/>
      <c r="J17" s="2">
        <f t="shared" si="1"/>
        <v>1</v>
      </c>
      <c r="K17" s="33"/>
      <c r="L17" s="26">
        <f t="shared" si="2"/>
        <v>1</v>
      </c>
      <c r="M17" s="33"/>
      <c r="N17" s="26">
        <f t="shared" si="3"/>
        <v>1</v>
      </c>
      <c r="O17" s="33"/>
      <c r="P17" s="26">
        <f t="shared" si="29"/>
        <v>1</v>
      </c>
      <c r="Q17" s="30"/>
      <c r="R17" s="26">
        <f t="shared" si="4"/>
        <v>1</v>
      </c>
      <c r="S17" s="33"/>
      <c r="T17" s="26">
        <f t="shared" si="5"/>
        <v>1</v>
      </c>
      <c r="U17" s="33"/>
      <c r="V17" s="26">
        <f t="shared" si="6"/>
        <v>1</v>
      </c>
      <c r="W17" s="33"/>
      <c r="X17" s="26">
        <f t="shared" si="30"/>
        <v>1</v>
      </c>
      <c r="Y17" s="30"/>
      <c r="Z17" s="33">
        <v>1</v>
      </c>
      <c r="AA17" s="33"/>
      <c r="AB17" s="33">
        <v>1</v>
      </c>
      <c r="AC17" s="33"/>
      <c r="AD17" s="33">
        <v>1</v>
      </c>
      <c r="AE17" s="27" t="str">
        <f t="shared" si="21"/>
        <v/>
      </c>
      <c r="AF17" s="27" t="str">
        <f t="shared" si="22"/>
        <v/>
      </c>
      <c r="AG17" s="34" t="str">
        <f t="shared" si="23"/>
        <v/>
      </c>
      <c r="AH17" s="34" t="str">
        <f t="shared" si="24"/>
        <v/>
      </c>
      <c r="AI17" s="34" t="str">
        <f t="shared" si="25"/>
        <v/>
      </c>
      <c r="AJ17" s="34" t="str">
        <f t="shared" si="26"/>
        <v/>
      </c>
      <c r="AK17" s="27"/>
      <c r="AL17" s="27"/>
      <c r="AM17" s="27"/>
      <c r="AN17" s="27"/>
      <c r="AO17" s="27"/>
      <c r="AP17" s="30">
        <v>0.23</v>
      </c>
      <c r="AQ17" s="27">
        <v>0.61885197278907245</v>
      </c>
      <c r="AR17" s="27">
        <f t="shared" si="32"/>
        <v>0.61885197278907245</v>
      </c>
      <c r="AS17" s="52"/>
      <c r="AT17" s="47">
        <f t="shared" si="35"/>
        <v>3.5272150900156366E-90</v>
      </c>
      <c r="AU17" s="47">
        <v>1.831791870652469E-165</v>
      </c>
      <c r="AV17" s="47">
        <f t="shared" si="10"/>
        <v>0</v>
      </c>
      <c r="AW17" s="47">
        <f t="shared" si="11"/>
        <v>0</v>
      </c>
      <c r="AX17" s="47">
        <f t="shared" si="33"/>
        <v>8.2809495178729283E-17</v>
      </c>
      <c r="AY17" s="47">
        <f t="shared" si="12"/>
        <v>1.8317918706534288E-165</v>
      </c>
      <c r="AZ17" s="47">
        <f t="shared" si="13"/>
        <v>0</v>
      </c>
      <c r="BA17" s="47">
        <f t="shared" si="14"/>
        <v>0</v>
      </c>
      <c r="BB17" s="47">
        <f t="shared" si="27"/>
        <v>8.2809495178729283E-17</v>
      </c>
      <c r="BC17" s="53"/>
      <c r="BD17" s="54">
        <v>7463</v>
      </c>
      <c r="BE17" s="53"/>
      <c r="BF17" s="26">
        <v>1559</v>
      </c>
      <c r="BG17" s="33"/>
      <c r="BH17" s="57">
        <f t="shared" si="34"/>
        <v>146.11098113176158</v>
      </c>
      <c r="BI17" s="26">
        <v>1</v>
      </c>
      <c r="BJ17" s="2">
        <v>1</v>
      </c>
      <c r="BK17" s="2">
        <f t="shared" si="17"/>
        <v>1557</v>
      </c>
      <c r="BL17" s="37">
        <v>5</v>
      </c>
      <c r="BM17" s="2">
        <v>5</v>
      </c>
      <c r="BN17" s="26">
        <v>0.74</v>
      </c>
      <c r="BO17" s="27">
        <v>0.71003557710471643</v>
      </c>
      <c r="BP17" s="27">
        <f>((BL17/BM17)*BO17)/(1+((BL17/BM17)-1)*BO17)</f>
        <v>0.71003557710471643</v>
      </c>
      <c r="BQ17" s="58"/>
      <c r="BR17" s="26">
        <v>0.5</v>
      </c>
      <c r="BS17" s="33"/>
      <c r="BT17" s="26">
        <v>1</v>
      </c>
      <c r="BU17" s="57"/>
      <c r="BV17" s="45">
        <v>0.5</v>
      </c>
      <c r="BW17" s="12" t="s">
        <v>11</v>
      </c>
      <c r="BX17" s="12" t="s">
        <v>10</v>
      </c>
      <c r="BY17" s="3" t="s">
        <v>64</v>
      </c>
      <c r="CB17" s="18" t="s">
        <v>71</v>
      </c>
      <c r="CC17" s="12"/>
      <c r="CD17" s="12" t="s">
        <v>72</v>
      </c>
      <c r="CE17" s="2" t="s">
        <v>510</v>
      </c>
      <c r="CF17" s="12" t="s">
        <v>73</v>
      </c>
      <c r="CG17" s="26" t="s">
        <v>537</v>
      </c>
      <c r="CH17" s="17" t="s">
        <v>9</v>
      </c>
      <c r="CI17" s="12" t="s">
        <v>74</v>
      </c>
      <c r="CJ17" s="12" t="s">
        <v>79</v>
      </c>
      <c r="CK17" s="17" t="s">
        <v>80</v>
      </c>
      <c r="CL17" s="26" t="s">
        <v>672</v>
      </c>
      <c r="CM17" s="26" t="s">
        <v>673</v>
      </c>
      <c r="CN17" s="45" t="s">
        <v>143</v>
      </c>
      <c r="CO17" s="4" t="s">
        <v>81</v>
      </c>
      <c r="CP17" s="4" t="s">
        <v>12</v>
      </c>
      <c r="CQ17" s="18" t="s">
        <v>10</v>
      </c>
      <c r="CR17" s="10" t="s">
        <v>70</v>
      </c>
    </row>
    <row r="18" spans="1:96" x14ac:dyDescent="0.25">
      <c r="A18" s="4">
        <v>17</v>
      </c>
      <c r="B18" s="4" t="s">
        <v>340</v>
      </c>
      <c r="C18" s="14" t="s">
        <v>86</v>
      </c>
      <c r="D18" s="12" t="s">
        <v>6</v>
      </c>
      <c r="E18" s="12" t="s">
        <v>68</v>
      </c>
      <c r="F18" s="12" t="s">
        <v>87</v>
      </c>
      <c r="G18" s="3" t="s">
        <v>62</v>
      </c>
      <c r="H18" s="5">
        <v>-1</v>
      </c>
      <c r="I18" s="30"/>
      <c r="J18" s="2">
        <f t="shared" si="1"/>
        <v>1</v>
      </c>
      <c r="K18" s="33"/>
      <c r="L18" s="26">
        <f t="shared" si="2"/>
        <v>1</v>
      </c>
      <c r="M18" s="33"/>
      <c r="N18" s="26">
        <f t="shared" si="3"/>
        <v>1</v>
      </c>
      <c r="O18" s="33"/>
      <c r="P18" s="26">
        <f t="shared" si="29"/>
        <v>1</v>
      </c>
      <c r="Q18" s="30"/>
      <c r="R18" s="26">
        <f t="shared" si="4"/>
        <v>1</v>
      </c>
      <c r="S18" s="33"/>
      <c r="T18" s="26">
        <f t="shared" si="5"/>
        <v>1</v>
      </c>
      <c r="U18" s="33"/>
      <c r="V18" s="26">
        <f t="shared" si="6"/>
        <v>1</v>
      </c>
      <c r="W18" s="33"/>
      <c r="X18" s="26">
        <f t="shared" si="30"/>
        <v>1</v>
      </c>
      <c r="Y18" s="30"/>
      <c r="Z18" s="33">
        <v>1</v>
      </c>
      <c r="AA18" s="33"/>
      <c r="AB18" s="33">
        <v>1</v>
      </c>
      <c r="AC18" s="33"/>
      <c r="AD18" s="33">
        <v>1</v>
      </c>
      <c r="AE18" s="27" t="str">
        <f t="shared" si="21"/>
        <v/>
      </c>
      <c r="AF18" s="27" t="str">
        <f t="shared" si="22"/>
        <v/>
      </c>
      <c r="AG18" s="34" t="str">
        <f t="shared" si="23"/>
        <v/>
      </c>
      <c r="AH18" s="34" t="str">
        <f t="shared" si="24"/>
        <v/>
      </c>
      <c r="AI18" s="34" t="str">
        <f t="shared" si="25"/>
        <v/>
      </c>
      <c r="AJ18" s="34" t="str">
        <f t="shared" si="26"/>
        <v/>
      </c>
      <c r="AK18" s="27"/>
      <c r="AL18" s="27"/>
      <c r="AM18" s="27"/>
      <c r="AN18" s="27"/>
      <c r="AO18" s="27"/>
      <c r="AP18" s="30">
        <v>-0.25</v>
      </c>
      <c r="AQ18" s="27">
        <v>-0.60216308728238499</v>
      </c>
      <c r="AR18" s="27">
        <f t="shared" si="32"/>
        <v>-0.60216308728238499</v>
      </c>
      <c r="AS18" s="52"/>
      <c r="AT18" s="47">
        <f t="shared" si="35"/>
        <v>8.8240310378481597E-47</v>
      </c>
      <c r="AU18" s="47">
        <v>2.2805591764272366E-154</v>
      </c>
      <c r="AV18" s="47">
        <f t="shared" si="10"/>
        <v>0</v>
      </c>
      <c r="AW18" s="47">
        <f t="shared" si="11"/>
        <v>0</v>
      </c>
      <c r="AX18" s="47">
        <f t="shared" si="33"/>
        <v>1.6430679709052172E-13</v>
      </c>
      <c r="AY18" s="47">
        <f t="shared" si="12"/>
        <v>2.2805591764255239E-154</v>
      </c>
      <c r="AZ18" s="47">
        <f t="shared" si="13"/>
        <v>0</v>
      </c>
      <c r="BA18" s="47">
        <f t="shared" si="14"/>
        <v>0</v>
      </c>
      <c r="BB18" s="47">
        <f t="shared" si="27"/>
        <v>1.6430679709052172E-13</v>
      </c>
      <c r="BC18" s="53"/>
      <c r="BD18" s="54">
        <v>3199</v>
      </c>
      <c r="BE18" s="53"/>
      <c r="BF18" s="26">
        <v>1558</v>
      </c>
      <c r="BG18" s="33"/>
      <c r="BH18" s="57">
        <f t="shared" si="34"/>
        <v>123.31570437749926</v>
      </c>
      <c r="BI18" s="26">
        <v>1</v>
      </c>
      <c r="BJ18" s="2">
        <v>1</v>
      </c>
      <c r="BK18" s="2">
        <f t="shared" si="17"/>
        <v>1556</v>
      </c>
      <c r="BL18" s="37">
        <v>1</v>
      </c>
      <c r="BM18" s="12">
        <v>1</v>
      </c>
      <c r="BN18" s="54">
        <v>0.72</v>
      </c>
      <c r="BO18" s="27" t="s">
        <v>178</v>
      </c>
      <c r="BP18" s="27"/>
      <c r="BQ18" s="58"/>
      <c r="BR18" s="26">
        <v>0.5</v>
      </c>
      <c r="BS18" s="33"/>
      <c r="BT18" s="26">
        <v>1</v>
      </c>
      <c r="BU18" s="57"/>
      <c r="BV18" s="45">
        <v>0.5</v>
      </c>
      <c r="BW18" s="12" t="s">
        <v>11</v>
      </c>
      <c r="BX18" s="12" t="s">
        <v>10</v>
      </c>
      <c r="BY18" s="3" t="s">
        <v>64</v>
      </c>
      <c r="CA18" s="5"/>
      <c r="CB18" s="18" t="s">
        <v>71</v>
      </c>
      <c r="CC18" s="12"/>
      <c r="CD18" s="12" t="s">
        <v>72</v>
      </c>
      <c r="CE18" s="2" t="s">
        <v>511</v>
      </c>
      <c r="CF18" s="12" t="s">
        <v>73</v>
      </c>
      <c r="CG18" s="26" t="s">
        <v>537</v>
      </c>
      <c r="CH18" s="17" t="s">
        <v>9</v>
      </c>
      <c r="CI18" s="12" t="s">
        <v>74</v>
      </c>
      <c r="CJ18" s="12" t="s">
        <v>88</v>
      </c>
      <c r="CK18" s="17" t="s">
        <v>89</v>
      </c>
      <c r="CL18" s="26" t="s">
        <v>672</v>
      </c>
      <c r="CM18" s="26" t="s">
        <v>673</v>
      </c>
      <c r="CN18" s="45" t="s">
        <v>143</v>
      </c>
      <c r="CO18" s="4" t="s">
        <v>90</v>
      </c>
      <c r="CP18" s="4" t="s">
        <v>13</v>
      </c>
      <c r="CQ18" s="18" t="s">
        <v>10</v>
      </c>
      <c r="CR18" s="10" t="s">
        <v>70</v>
      </c>
    </row>
    <row r="19" spans="1:96" x14ac:dyDescent="0.25">
      <c r="A19" s="4">
        <v>18</v>
      </c>
      <c r="B19" s="29" t="s">
        <v>580</v>
      </c>
      <c r="C19" s="14">
        <v>18</v>
      </c>
      <c r="D19" s="12" t="s">
        <v>6</v>
      </c>
      <c r="E19" s="12" t="s">
        <v>48</v>
      </c>
      <c r="F19" s="2" t="s">
        <v>342</v>
      </c>
      <c r="G19" s="16" t="s">
        <v>91</v>
      </c>
      <c r="H19" s="5">
        <v>1</v>
      </c>
      <c r="I19" s="31">
        <f t="shared" ref="I19:W22" si="36">J19</f>
        <v>1</v>
      </c>
      <c r="J19" s="2">
        <f t="shared" si="1"/>
        <v>1</v>
      </c>
      <c r="K19" s="33">
        <f t="shared" si="36"/>
        <v>1</v>
      </c>
      <c r="L19" s="26">
        <f t="shared" si="2"/>
        <v>1</v>
      </c>
      <c r="M19" s="33">
        <f t="shared" si="36"/>
        <v>1</v>
      </c>
      <c r="N19" s="26">
        <f t="shared" si="3"/>
        <v>1</v>
      </c>
      <c r="O19" s="33">
        <f t="shared" si="36"/>
        <v>1</v>
      </c>
      <c r="P19" s="26">
        <f t="shared" si="29"/>
        <v>1</v>
      </c>
      <c r="Q19" s="31">
        <f t="shared" si="36"/>
        <v>1</v>
      </c>
      <c r="R19" s="26">
        <f t="shared" si="4"/>
        <v>1</v>
      </c>
      <c r="S19" s="33">
        <f t="shared" si="36"/>
        <v>1</v>
      </c>
      <c r="T19" s="26">
        <f t="shared" si="5"/>
        <v>1</v>
      </c>
      <c r="U19" s="33">
        <f t="shared" si="36"/>
        <v>1</v>
      </c>
      <c r="V19" s="26">
        <f t="shared" si="6"/>
        <v>1</v>
      </c>
      <c r="W19" s="33">
        <f t="shared" si="36"/>
        <v>1</v>
      </c>
      <c r="X19" s="26">
        <f t="shared" si="30"/>
        <v>1</v>
      </c>
      <c r="Y19" s="31">
        <f>Z19</f>
        <v>1</v>
      </c>
      <c r="Z19" s="33">
        <v>1</v>
      </c>
      <c r="AA19" s="33">
        <f>AB19</f>
        <v>0.99119999999999997</v>
      </c>
      <c r="AB19" s="33">
        <v>0.99119999999999997</v>
      </c>
      <c r="AC19" s="33">
        <f>AD19</f>
        <v>1</v>
      </c>
      <c r="AD19" s="33">
        <v>1</v>
      </c>
      <c r="AE19" s="27">
        <f t="shared" si="21"/>
        <v>0.75144066635770912</v>
      </c>
      <c r="AF19" s="27">
        <f t="shared" si="22"/>
        <v>0.83129257184233052</v>
      </c>
      <c r="AG19" s="34">
        <f t="shared" si="23"/>
        <v>0</v>
      </c>
      <c r="AH19" s="34">
        <f t="shared" si="24"/>
        <v>0</v>
      </c>
      <c r="AI19" s="34">
        <f t="shared" si="25"/>
        <v>1</v>
      </c>
      <c r="AJ19" s="34">
        <f t="shared" si="26"/>
        <v>1</v>
      </c>
      <c r="AK19" s="27">
        <f t="shared" ref="AK19:AM22" si="37">FISHER(AP19*$H19)</f>
        <v>0.30951960420311181</v>
      </c>
      <c r="AL19" s="27">
        <f t="shared" si="37"/>
        <v>0.23258561763316071</v>
      </c>
      <c r="AM19" s="27">
        <f t="shared" si="37"/>
        <v>0.25730134781362501</v>
      </c>
      <c r="AN19" s="27">
        <f>AL19-AK19</f>
        <v>-7.6933986569951096E-2</v>
      </c>
      <c r="AO19" s="27">
        <f>AM19-AK19</f>
        <v>-5.2218256389486795E-2</v>
      </c>
      <c r="AP19" s="30">
        <v>0.3</v>
      </c>
      <c r="AQ19" s="27">
        <v>0.22848043525041464</v>
      </c>
      <c r="AR19" s="27">
        <f t="shared" si="32"/>
        <v>0.25176966481219343</v>
      </c>
      <c r="AS19" s="50">
        <f t="shared" ref="AS19:AS22" si="38">AT19</f>
        <v>1.7550708992498296E-5</v>
      </c>
      <c r="AT19" s="47">
        <f t="shared" ref="AT19:AT40" si="39">_xlfn.T.DIST.2T(ABS(AP19)/SQRT((1-AP19^2)/(BD19-BI19-1)),BD19-BI19-1)</f>
        <v>1.7550708992498296E-5</v>
      </c>
      <c r="AU19" s="47">
        <v>8.3319117279971581E-20</v>
      </c>
      <c r="AV19" s="47">
        <f t="shared" ref="AV19:AV40" si="40">_xlfn.T.DIST.2T(ABS(AQ19)/SQRT((1-AQ19^2)/(BD19-BJ19-1)),BD19-BJ19-1)</f>
        <v>1.2054726677387132E-3</v>
      </c>
      <c r="AW19" s="47">
        <f t="shared" ref="AW19:AW40" si="41">_xlfn.T.DIST.2T(ABS(AQ19)/SQRT((1-AQ19^2)/(BD19*2.5-BJ19-1)),BD19*2.5-BJ19-1)</f>
        <v>2.7672991585565826E-7</v>
      </c>
      <c r="AX19" s="47">
        <f t="shared" si="33"/>
        <v>3.5562224779535981E-2</v>
      </c>
      <c r="AY19" s="47">
        <f t="shared" si="12"/>
        <v>7.7476424512336016E-24</v>
      </c>
      <c r="AZ19" s="47">
        <f t="shared" ref="AZ19:AZ40" si="42">_xlfn.T.DIST.2T(ABS(AR19)/SQRT((1-AR19^2)/(BD19-BJ19-1)),BD19-BJ19-1)</f>
        <v>3.4610849917749147E-4</v>
      </c>
      <c r="BA19" s="47">
        <f t="shared" ref="BA19:BA40" si="43">_xlfn.T.DIST.2T(ABS(AR19)/SQRT((1-AR19^2)/(BD19*2.5-BJ19-1)),BD19*2.5-BJ19-1)</f>
        <v>1.3540960004755015E-8</v>
      </c>
      <c r="BB19" s="47">
        <f t="shared" si="27"/>
        <v>2.0184849670904021E-2</v>
      </c>
      <c r="BC19" s="31">
        <f t="shared" ref="BC19:BC22" si="44">BD19</f>
        <v>198</v>
      </c>
      <c r="BD19" s="29">
        <v>198</v>
      </c>
      <c r="BE19" s="31">
        <f t="shared" ref="BE19:BG22" si="45">BF19</f>
        <v>1550</v>
      </c>
      <c r="BF19" s="26">
        <v>1550</v>
      </c>
      <c r="BG19" s="33">
        <f t="shared" si="45"/>
        <v>84.927811115775199</v>
      </c>
      <c r="BH19" s="57">
        <f t="shared" si="34"/>
        <v>84.927811115775199</v>
      </c>
      <c r="BI19" s="26">
        <v>1</v>
      </c>
      <c r="BJ19" s="2">
        <v>1</v>
      </c>
      <c r="BK19" s="2">
        <f t="shared" si="17"/>
        <v>1548</v>
      </c>
      <c r="BL19" s="37">
        <v>16</v>
      </c>
      <c r="BM19" s="2">
        <v>8</v>
      </c>
      <c r="BN19" s="26" t="s">
        <v>666</v>
      </c>
      <c r="BO19" s="27">
        <v>0.64710477824104362</v>
      </c>
      <c r="BP19" s="27">
        <f t="shared" ref="BP19:BP34" si="46">((BL19/BM19)*BO19)/(1+((BL19/BM19)-1)*BO19)</f>
        <v>0.78574816464571484</v>
      </c>
      <c r="BQ19" s="31">
        <f t="shared" ref="BQ19:BQ22" si="47">BR19</f>
        <v>0.5</v>
      </c>
      <c r="BR19" s="26">
        <v>0.5</v>
      </c>
      <c r="BS19" s="33">
        <f t="shared" ref="BS19:BS22" si="48">BT19</f>
        <v>1</v>
      </c>
      <c r="BT19" s="26">
        <v>1</v>
      </c>
      <c r="BU19" s="57">
        <f t="shared" ref="BU19:BU22" si="49">BV19</f>
        <v>1</v>
      </c>
      <c r="BV19" s="45">
        <v>1</v>
      </c>
      <c r="BW19" s="4" t="s">
        <v>11</v>
      </c>
      <c r="BX19" s="4" t="s">
        <v>10</v>
      </c>
      <c r="BY19" s="3" t="s">
        <v>64</v>
      </c>
      <c r="CA19" s="5"/>
      <c r="CB19" s="4" t="s">
        <v>93</v>
      </c>
      <c r="CD19" s="4" t="s">
        <v>29</v>
      </c>
      <c r="CE19" s="4" t="s">
        <v>30</v>
      </c>
      <c r="CF19" s="4" t="s">
        <v>17</v>
      </c>
      <c r="CG19" s="45" t="s">
        <v>535</v>
      </c>
      <c r="CH19" s="4" t="s">
        <v>569</v>
      </c>
      <c r="CI19" s="4" t="s">
        <v>94</v>
      </c>
      <c r="CJ19" s="4" t="s">
        <v>95</v>
      </c>
      <c r="CK19" s="4" t="s">
        <v>18</v>
      </c>
      <c r="CL19" s="29" t="s">
        <v>672</v>
      </c>
      <c r="CM19" s="29" t="s">
        <v>673</v>
      </c>
      <c r="CN19" s="4" t="s">
        <v>96</v>
      </c>
      <c r="CO19" s="29" t="s">
        <v>10</v>
      </c>
      <c r="CP19" s="4" t="s">
        <v>12</v>
      </c>
      <c r="CQ19" s="4" t="s">
        <v>10</v>
      </c>
      <c r="CR19" s="12" t="s">
        <v>92</v>
      </c>
    </row>
    <row r="20" spans="1:96" x14ac:dyDescent="0.25">
      <c r="A20" s="4">
        <v>19</v>
      </c>
      <c r="B20" s="29" t="s">
        <v>580</v>
      </c>
      <c r="C20" s="1">
        <v>19</v>
      </c>
      <c r="D20" s="4" t="s">
        <v>6</v>
      </c>
      <c r="E20" s="4" t="s">
        <v>48</v>
      </c>
      <c r="F20" s="5" t="s">
        <v>343</v>
      </c>
      <c r="G20" s="16" t="s">
        <v>63</v>
      </c>
      <c r="H20" s="5">
        <v>-1</v>
      </c>
      <c r="I20" s="31">
        <f t="shared" si="36"/>
        <v>1</v>
      </c>
      <c r="J20" s="2">
        <f t="shared" si="1"/>
        <v>1</v>
      </c>
      <c r="K20" s="33">
        <f t="shared" si="36"/>
        <v>1</v>
      </c>
      <c r="L20" s="26">
        <f t="shared" si="2"/>
        <v>1</v>
      </c>
      <c r="M20" s="33">
        <f t="shared" si="36"/>
        <v>1</v>
      </c>
      <c r="N20" s="26">
        <f t="shared" si="3"/>
        <v>1</v>
      </c>
      <c r="O20" s="33">
        <f t="shared" si="36"/>
        <v>0</v>
      </c>
      <c r="P20" s="26">
        <f t="shared" si="29"/>
        <v>0</v>
      </c>
      <c r="Q20" s="31">
        <f t="shared" si="36"/>
        <v>1</v>
      </c>
      <c r="R20" s="26">
        <f t="shared" si="4"/>
        <v>1</v>
      </c>
      <c r="S20" s="33">
        <f t="shared" si="36"/>
        <v>1</v>
      </c>
      <c r="T20" s="26">
        <f t="shared" si="5"/>
        <v>1</v>
      </c>
      <c r="U20" s="33">
        <f t="shared" si="36"/>
        <v>1</v>
      </c>
      <c r="V20" s="26">
        <f t="shared" si="6"/>
        <v>1</v>
      </c>
      <c r="W20" s="33">
        <f t="shared" si="36"/>
        <v>0</v>
      </c>
      <c r="X20" s="26">
        <f t="shared" si="30"/>
        <v>0</v>
      </c>
      <c r="Y20" s="31">
        <f>Z20</f>
        <v>1</v>
      </c>
      <c r="Z20" s="33">
        <v>1</v>
      </c>
      <c r="AA20" s="33">
        <f>AB20</f>
        <v>1</v>
      </c>
      <c r="AB20" s="33">
        <v>1</v>
      </c>
      <c r="AC20" s="33">
        <f>AD20</f>
        <v>1</v>
      </c>
      <c r="AD20" s="33">
        <v>1</v>
      </c>
      <c r="AE20" s="27">
        <f t="shared" si="21"/>
        <v>0.63057840972955037</v>
      </c>
      <c r="AF20" s="27">
        <f t="shared" si="22"/>
        <v>0.65510398513952717</v>
      </c>
      <c r="AG20" s="34">
        <f t="shared" si="23"/>
        <v>0</v>
      </c>
      <c r="AH20" s="34">
        <f t="shared" si="24"/>
        <v>0</v>
      </c>
      <c r="AI20" s="34">
        <f t="shared" si="25"/>
        <v>0</v>
      </c>
      <c r="AJ20" s="34">
        <f t="shared" si="26"/>
        <v>0</v>
      </c>
      <c r="AK20" s="27">
        <f t="shared" si="37"/>
        <v>0.54930614433405489</v>
      </c>
      <c r="AL20" s="27">
        <f t="shared" si="37"/>
        <v>0.34638059494883922</v>
      </c>
      <c r="AM20" s="27">
        <f t="shared" si="37"/>
        <v>0.35985264421486768</v>
      </c>
      <c r="AN20" s="27">
        <f>AL20-AK20</f>
        <v>-0.20292554938521568</v>
      </c>
      <c r="AO20" s="27">
        <f>AM20-AK20</f>
        <v>-0.18945350011918721</v>
      </c>
      <c r="AP20" s="30">
        <v>-0.5</v>
      </c>
      <c r="AQ20" s="27">
        <v>-0.33316177089309484</v>
      </c>
      <c r="AR20" s="27">
        <f t="shared" si="32"/>
        <v>-0.34508423253951548</v>
      </c>
      <c r="AS20" s="50">
        <f t="shared" si="38"/>
        <v>6.3964880984901478E-14</v>
      </c>
      <c r="AT20" s="47">
        <f t="shared" si="39"/>
        <v>6.3964880984901478E-14</v>
      </c>
      <c r="AU20" s="47">
        <v>1.7111944756903308E-41</v>
      </c>
      <c r="AV20" s="47">
        <f t="shared" si="40"/>
        <v>1.6182553324005115E-6</v>
      </c>
      <c r="AW20" s="47">
        <f t="shared" si="41"/>
        <v>2.6949485367602981E-14</v>
      </c>
      <c r="AX20" s="47">
        <f t="shared" si="33"/>
        <v>7.7321920964841792E-2</v>
      </c>
      <c r="AY20" s="47">
        <f t="shared" si="12"/>
        <v>1.4016681599533086E-44</v>
      </c>
      <c r="AZ20" s="47">
        <f t="shared" si="42"/>
        <v>6.3975067989201084E-7</v>
      </c>
      <c r="BA20" s="47">
        <f t="shared" si="43"/>
        <v>2.7388364705437591E-15</v>
      </c>
      <c r="BB20" s="47">
        <f t="shared" si="27"/>
        <v>6.6688907003087064E-2</v>
      </c>
      <c r="BC20" s="31">
        <f t="shared" si="44"/>
        <v>198</v>
      </c>
      <c r="BD20" s="29">
        <v>198</v>
      </c>
      <c r="BE20" s="31">
        <f t="shared" si="45"/>
        <v>1550</v>
      </c>
      <c r="BF20" s="26">
        <v>1550</v>
      </c>
      <c r="BG20" s="33">
        <f t="shared" si="45"/>
        <v>29.012300401053597</v>
      </c>
      <c r="BH20" s="57">
        <f t="shared" si="34"/>
        <v>29.012300401053597</v>
      </c>
      <c r="BI20" s="26">
        <v>1</v>
      </c>
      <c r="BJ20" s="2">
        <v>1</v>
      </c>
      <c r="BK20" s="2">
        <f t="shared" si="17"/>
        <v>1548</v>
      </c>
      <c r="BL20" s="37">
        <v>16</v>
      </c>
      <c r="BM20" s="12">
        <v>8</v>
      </c>
      <c r="BN20" s="26" t="s">
        <v>666</v>
      </c>
      <c r="BO20" s="32">
        <v>0.86418962737528759</v>
      </c>
      <c r="BP20" s="27">
        <f t="shared" si="46"/>
        <v>0.92714776939515076</v>
      </c>
      <c r="BQ20" s="31">
        <f t="shared" si="47"/>
        <v>0.5</v>
      </c>
      <c r="BR20" s="26">
        <v>0.5</v>
      </c>
      <c r="BS20" s="33">
        <f t="shared" si="48"/>
        <v>1</v>
      </c>
      <c r="BT20" s="26">
        <v>1</v>
      </c>
      <c r="BU20" s="57">
        <f t="shared" si="49"/>
        <v>1</v>
      </c>
      <c r="BV20" s="45">
        <v>1</v>
      </c>
      <c r="BW20" s="4" t="s">
        <v>11</v>
      </c>
      <c r="BX20" s="4" t="s">
        <v>10</v>
      </c>
      <c r="BY20" s="16" t="s">
        <v>64</v>
      </c>
      <c r="CA20" s="5"/>
      <c r="CB20" s="4" t="s">
        <v>93</v>
      </c>
      <c r="CD20" s="4" t="s">
        <v>29</v>
      </c>
      <c r="CE20" s="4" t="s">
        <v>30</v>
      </c>
      <c r="CF20" s="4" t="s">
        <v>17</v>
      </c>
      <c r="CG20" s="45" t="s">
        <v>535</v>
      </c>
      <c r="CH20" s="4" t="s">
        <v>569</v>
      </c>
      <c r="CI20" s="4" t="s">
        <v>94</v>
      </c>
      <c r="CJ20" s="4" t="s">
        <v>95</v>
      </c>
      <c r="CK20" s="4" t="s">
        <v>18</v>
      </c>
      <c r="CL20" s="29" t="s">
        <v>672</v>
      </c>
      <c r="CM20" s="29" t="s">
        <v>673</v>
      </c>
      <c r="CN20" s="4" t="s">
        <v>96</v>
      </c>
      <c r="CO20" s="29" t="s">
        <v>10</v>
      </c>
      <c r="CP20" s="4" t="s">
        <v>12</v>
      </c>
      <c r="CQ20" s="4" t="s">
        <v>10</v>
      </c>
      <c r="CR20" s="12" t="s">
        <v>92</v>
      </c>
    </row>
    <row r="21" spans="1:96" x14ac:dyDescent="0.25">
      <c r="A21" s="4">
        <v>20</v>
      </c>
      <c r="B21" s="29" t="s">
        <v>580</v>
      </c>
      <c r="C21" s="1">
        <v>2</v>
      </c>
      <c r="D21" s="4" t="s">
        <v>6</v>
      </c>
      <c r="E21" s="4" t="s">
        <v>14</v>
      </c>
      <c r="F21" s="5" t="s">
        <v>97</v>
      </c>
      <c r="G21" s="3" t="s">
        <v>60</v>
      </c>
      <c r="H21" s="5">
        <v>1</v>
      </c>
      <c r="I21" s="31">
        <f t="shared" si="36"/>
        <v>1</v>
      </c>
      <c r="J21" s="2">
        <f t="shared" si="1"/>
        <v>1</v>
      </c>
      <c r="K21" s="33">
        <f t="shared" si="36"/>
        <v>1</v>
      </c>
      <c r="L21" s="26">
        <f t="shared" si="2"/>
        <v>1</v>
      </c>
      <c r="M21" s="33">
        <f t="shared" si="36"/>
        <v>1</v>
      </c>
      <c r="N21" s="26">
        <f t="shared" si="3"/>
        <v>1</v>
      </c>
      <c r="O21" s="33">
        <f t="shared" si="36"/>
        <v>1</v>
      </c>
      <c r="P21" s="26">
        <f t="shared" si="29"/>
        <v>1</v>
      </c>
      <c r="Q21" s="31">
        <f t="shared" si="36"/>
        <v>1</v>
      </c>
      <c r="R21" s="26">
        <f t="shared" si="4"/>
        <v>1</v>
      </c>
      <c r="S21" s="33">
        <f t="shared" si="36"/>
        <v>1</v>
      </c>
      <c r="T21" s="26">
        <f t="shared" si="5"/>
        <v>1</v>
      </c>
      <c r="U21" s="33">
        <f t="shared" si="36"/>
        <v>1</v>
      </c>
      <c r="V21" s="26">
        <f t="shared" si="6"/>
        <v>1</v>
      </c>
      <c r="W21" s="33">
        <f t="shared" si="36"/>
        <v>1</v>
      </c>
      <c r="X21" s="26">
        <f t="shared" si="30"/>
        <v>1</v>
      </c>
      <c r="Y21" s="31">
        <f>Z21</f>
        <v>1</v>
      </c>
      <c r="Z21" s="33">
        <v>1</v>
      </c>
      <c r="AA21" s="33">
        <f>AB21</f>
        <v>1</v>
      </c>
      <c r="AB21" s="33">
        <v>1</v>
      </c>
      <c r="AC21" s="33">
        <f>AD21</f>
        <v>1</v>
      </c>
      <c r="AD21" s="33">
        <v>1</v>
      </c>
      <c r="AE21" s="27">
        <f t="shared" si="21"/>
        <v>1.1164235679860417</v>
      </c>
      <c r="AF21" s="27">
        <f t="shared" si="22"/>
        <v>1.1831766563781725</v>
      </c>
      <c r="AG21" s="34">
        <f t="shared" si="23"/>
        <v>1</v>
      </c>
      <c r="AH21" s="34">
        <f t="shared" si="24"/>
        <v>1</v>
      </c>
      <c r="AI21" s="34">
        <f t="shared" si="25"/>
        <v>1</v>
      </c>
      <c r="AJ21" s="34">
        <f t="shared" si="26"/>
        <v>1</v>
      </c>
      <c r="AK21" s="27">
        <f t="shared" si="37"/>
        <v>0.33164710870513214</v>
      </c>
      <c r="AL21" s="27">
        <f t="shared" si="37"/>
        <v>0.37025864841283823</v>
      </c>
      <c r="AM21" s="27">
        <f t="shared" si="37"/>
        <v>0.39239711717522652</v>
      </c>
      <c r="AN21" s="27">
        <f>AL21-AK21</f>
        <v>3.8611539707706088E-2</v>
      </c>
      <c r="AO21" s="27">
        <f>AM21-AK21</f>
        <v>6.0750008470094374E-2</v>
      </c>
      <c r="AP21" s="30">
        <v>0.32</v>
      </c>
      <c r="AQ21" s="27">
        <v>0.35421792890571613</v>
      </c>
      <c r="AR21" s="27">
        <f t="shared" si="32"/>
        <v>0.37342492048068582</v>
      </c>
      <c r="AS21" s="50">
        <f t="shared" si="38"/>
        <v>1.2386941946325544E-15</v>
      </c>
      <c r="AT21" s="47">
        <f t="shared" si="39"/>
        <v>1.2386941946325544E-15</v>
      </c>
      <c r="AU21" s="47">
        <v>4.889658369986202E-47</v>
      </c>
      <c r="AV21" s="47">
        <f t="shared" si="40"/>
        <v>4.9792515639466946E-19</v>
      </c>
      <c r="AW21" s="47">
        <f t="shared" si="41"/>
        <v>3.3009051876712178E-45</v>
      </c>
      <c r="AX21" s="47">
        <f t="shared" si="33"/>
        <v>1.9123923582193053E-3</v>
      </c>
      <c r="AY21" s="47">
        <f t="shared" si="12"/>
        <v>1.7834986199499315E-52</v>
      </c>
      <c r="AZ21" s="47">
        <f t="shared" si="42"/>
        <v>3.9840239321717095E-21</v>
      </c>
      <c r="BA21" s="47">
        <f t="shared" si="43"/>
        <v>1.9930115191230763E-50</v>
      </c>
      <c r="BB21" s="47">
        <f t="shared" si="27"/>
        <v>1.0211263856094255E-3</v>
      </c>
      <c r="BC21" s="31">
        <f t="shared" si="44"/>
        <v>595</v>
      </c>
      <c r="BD21" s="29">
        <v>595</v>
      </c>
      <c r="BE21" s="31">
        <f t="shared" si="45"/>
        <v>1550</v>
      </c>
      <c r="BF21" s="26">
        <v>1550</v>
      </c>
      <c r="BG21" s="33">
        <f t="shared" si="45"/>
        <v>74.360066097644065</v>
      </c>
      <c r="BH21" s="57">
        <f t="shared" si="34"/>
        <v>74.360066097644065</v>
      </c>
      <c r="BI21" s="26">
        <v>1</v>
      </c>
      <c r="BJ21" s="2">
        <v>1</v>
      </c>
      <c r="BK21" s="2">
        <f t="shared" si="17"/>
        <v>1548</v>
      </c>
      <c r="BL21" s="37">
        <v>9</v>
      </c>
      <c r="BM21" s="12">
        <v>6</v>
      </c>
      <c r="BN21" s="54">
        <v>0.85</v>
      </c>
      <c r="BO21" s="32">
        <v>0.69932849456085722</v>
      </c>
      <c r="BP21" s="27">
        <f t="shared" si="46"/>
        <v>0.77722496091528293</v>
      </c>
      <c r="BQ21" s="31">
        <f t="shared" si="47"/>
        <v>0.5</v>
      </c>
      <c r="BR21" s="26">
        <v>0.5</v>
      </c>
      <c r="BS21" s="33">
        <f t="shared" si="48"/>
        <v>1</v>
      </c>
      <c r="BT21" s="26">
        <v>1</v>
      </c>
      <c r="BU21" s="57">
        <f t="shared" si="49"/>
        <v>1</v>
      </c>
      <c r="BV21" s="45">
        <v>1</v>
      </c>
      <c r="BW21" s="4" t="s">
        <v>11</v>
      </c>
      <c r="BX21" s="4" t="s">
        <v>10</v>
      </c>
      <c r="BY21" s="16" t="s">
        <v>64</v>
      </c>
      <c r="CA21" s="5"/>
      <c r="CB21" s="4" t="s">
        <v>98</v>
      </c>
      <c r="CD21" s="4" t="s">
        <v>15</v>
      </c>
      <c r="CE21" s="4" t="s">
        <v>16</v>
      </c>
      <c r="CF21" s="4" t="s">
        <v>17</v>
      </c>
      <c r="CG21" s="45" t="s">
        <v>535</v>
      </c>
      <c r="CH21" s="4" t="s">
        <v>569</v>
      </c>
      <c r="CI21" s="4" t="s">
        <v>99</v>
      </c>
      <c r="CJ21" s="4" t="s">
        <v>100</v>
      </c>
      <c r="CK21" s="4" t="s">
        <v>18</v>
      </c>
      <c r="CL21" s="29" t="s">
        <v>672</v>
      </c>
      <c r="CM21" s="29" t="s">
        <v>673</v>
      </c>
      <c r="CN21" s="29" t="s">
        <v>10</v>
      </c>
      <c r="CO21" s="4" t="s">
        <v>10</v>
      </c>
      <c r="CP21" s="4" t="s">
        <v>12</v>
      </c>
      <c r="CQ21" s="4" t="s">
        <v>10</v>
      </c>
      <c r="CR21" s="12" t="s">
        <v>101</v>
      </c>
    </row>
    <row r="22" spans="1:96" x14ac:dyDescent="0.25">
      <c r="A22" s="4">
        <v>21</v>
      </c>
      <c r="B22" s="29" t="s">
        <v>580</v>
      </c>
      <c r="C22" s="1">
        <v>2</v>
      </c>
      <c r="D22" s="4" t="s">
        <v>6</v>
      </c>
      <c r="E22" s="4" t="s">
        <v>14</v>
      </c>
      <c r="F22" s="5" t="s">
        <v>97</v>
      </c>
      <c r="G22" s="3" t="s">
        <v>62</v>
      </c>
      <c r="H22" s="5">
        <v>-1</v>
      </c>
      <c r="I22" s="31">
        <f t="shared" si="36"/>
        <v>1</v>
      </c>
      <c r="J22" s="2">
        <f t="shared" si="1"/>
        <v>1</v>
      </c>
      <c r="K22" s="33">
        <f t="shared" si="36"/>
        <v>1</v>
      </c>
      <c r="L22" s="26">
        <f t="shared" si="2"/>
        <v>1</v>
      </c>
      <c r="M22" s="33">
        <f t="shared" si="36"/>
        <v>1</v>
      </c>
      <c r="N22" s="26">
        <f t="shared" si="3"/>
        <v>1</v>
      </c>
      <c r="O22" s="33">
        <f t="shared" si="36"/>
        <v>1</v>
      </c>
      <c r="P22" s="26">
        <f t="shared" si="29"/>
        <v>1</v>
      </c>
      <c r="Q22" s="31">
        <f t="shared" si="36"/>
        <v>1</v>
      </c>
      <c r="R22" s="26">
        <f t="shared" si="4"/>
        <v>1</v>
      </c>
      <c r="S22" s="33">
        <f t="shared" si="36"/>
        <v>1</v>
      </c>
      <c r="T22" s="26">
        <f t="shared" si="5"/>
        <v>1</v>
      </c>
      <c r="U22" s="33">
        <f t="shared" si="36"/>
        <v>1</v>
      </c>
      <c r="V22" s="26">
        <f t="shared" si="6"/>
        <v>1</v>
      </c>
      <c r="W22" s="33">
        <f t="shared" si="36"/>
        <v>1</v>
      </c>
      <c r="X22" s="26">
        <f t="shared" si="30"/>
        <v>1</v>
      </c>
      <c r="Y22" s="31">
        <f>Z22</f>
        <v>1</v>
      </c>
      <c r="Z22" s="33">
        <v>1</v>
      </c>
      <c r="AA22" s="33">
        <f>AB22</f>
        <v>1</v>
      </c>
      <c r="AB22" s="33">
        <v>1</v>
      </c>
      <c r="AC22" s="33">
        <f>AD22</f>
        <v>1</v>
      </c>
      <c r="AD22" s="33">
        <v>1</v>
      </c>
      <c r="AE22" s="27">
        <f t="shared" si="21"/>
        <v>0.86924934593892389</v>
      </c>
      <c r="AF22" s="27">
        <f t="shared" si="22"/>
        <v>0.93482087958687365</v>
      </c>
      <c r="AG22" s="34">
        <f t="shared" si="23"/>
        <v>0</v>
      </c>
      <c r="AH22" s="34">
        <f t="shared" si="24"/>
        <v>0</v>
      </c>
      <c r="AI22" s="34">
        <f t="shared" si="25"/>
        <v>0</v>
      </c>
      <c r="AJ22" s="34">
        <f t="shared" si="26"/>
        <v>1</v>
      </c>
      <c r="AK22" s="27">
        <f t="shared" si="37"/>
        <v>0.79281363187019105</v>
      </c>
      <c r="AL22" s="27">
        <f t="shared" si="37"/>
        <v>0.68915273095462637</v>
      </c>
      <c r="AM22" s="27">
        <f t="shared" si="37"/>
        <v>0.74113873669335584</v>
      </c>
      <c r="AN22" s="27">
        <f>AL22-AK22</f>
        <v>-0.10366090091556468</v>
      </c>
      <c r="AO22" s="27">
        <f>AM22-AK22</f>
        <v>-5.1674895176835212E-2</v>
      </c>
      <c r="AP22" s="30">
        <v>-0.66</v>
      </c>
      <c r="AQ22" s="27">
        <v>-0.59743742423389512</v>
      </c>
      <c r="AR22" s="27">
        <f t="shared" si="32"/>
        <v>-0.62983266636430224</v>
      </c>
      <c r="AS22" s="50">
        <f t="shared" si="38"/>
        <v>1.0972157667105092E-75</v>
      </c>
      <c r="AT22" s="47">
        <f t="shared" si="39"/>
        <v>1.0972157667105092E-75</v>
      </c>
      <c r="AU22" s="47">
        <v>1.3222161668157884E-150</v>
      </c>
      <c r="AV22" s="47">
        <f t="shared" si="40"/>
        <v>7.6896651798444796E-59</v>
      </c>
      <c r="AW22" s="47">
        <f t="shared" si="41"/>
        <v>1.3533158381083458E-144</v>
      </c>
      <c r="AX22" s="47">
        <f t="shared" si="33"/>
        <v>1.6984279312946771E-2</v>
      </c>
      <c r="AY22" s="47">
        <f t="shared" si="12"/>
        <v>4.4274361283671191E-172</v>
      </c>
      <c r="AZ22" s="47">
        <f t="shared" si="42"/>
        <v>4.4191633907487578E-67</v>
      </c>
      <c r="BA22" s="47">
        <f t="shared" si="43"/>
        <v>3.3496361559623487E-165</v>
      </c>
      <c r="BB22" s="47">
        <f t="shared" si="27"/>
        <v>1.0682559774694593E-2</v>
      </c>
      <c r="BC22" s="31">
        <f t="shared" si="44"/>
        <v>595</v>
      </c>
      <c r="BD22" s="29">
        <v>595</v>
      </c>
      <c r="BE22" s="31">
        <f t="shared" si="45"/>
        <v>1550</v>
      </c>
      <c r="BF22" s="26">
        <v>1550</v>
      </c>
      <c r="BG22" s="33">
        <f t="shared" si="45"/>
        <v>15.487211188517783</v>
      </c>
      <c r="BH22" s="57">
        <f t="shared" si="34"/>
        <v>15.487211188517783</v>
      </c>
      <c r="BI22" s="26">
        <v>1</v>
      </c>
      <c r="BJ22" s="2">
        <v>1</v>
      </c>
      <c r="BK22" s="2">
        <f t="shared" si="17"/>
        <v>1548</v>
      </c>
      <c r="BL22" s="37">
        <v>9</v>
      </c>
      <c r="BM22" s="12">
        <v>6</v>
      </c>
      <c r="BN22" s="54">
        <v>0.85</v>
      </c>
      <c r="BO22" s="32">
        <v>0.69932849456085722</v>
      </c>
      <c r="BP22" s="27">
        <f t="shared" si="46"/>
        <v>0.77722496091528293</v>
      </c>
      <c r="BQ22" s="31">
        <f t="shared" si="47"/>
        <v>0.5</v>
      </c>
      <c r="BR22" s="26">
        <v>0.5</v>
      </c>
      <c r="BS22" s="33">
        <f t="shared" si="48"/>
        <v>1</v>
      </c>
      <c r="BT22" s="26">
        <v>1</v>
      </c>
      <c r="BU22" s="57">
        <f t="shared" si="49"/>
        <v>1</v>
      </c>
      <c r="BV22" s="45">
        <v>1</v>
      </c>
      <c r="BW22" s="4" t="s">
        <v>11</v>
      </c>
      <c r="BX22" s="4" t="s">
        <v>10</v>
      </c>
      <c r="BY22" s="16" t="s">
        <v>64</v>
      </c>
      <c r="CA22" s="5"/>
      <c r="CB22" s="4" t="s">
        <v>98</v>
      </c>
      <c r="CD22" s="4" t="s">
        <v>15</v>
      </c>
      <c r="CE22" s="4" t="s">
        <v>16</v>
      </c>
      <c r="CF22" s="4" t="s">
        <v>17</v>
      </c>
      <c r="CG22" s="45" t="s">
        <v>535</v>
      </c>
      <c r="CH22" s="4" t="s">
        <v>569</v>
      </c>
      <c r="CI22" s="4" t="s">
        <v>99</v>
      </c>
      <c r="CJ22" s="4" t="s">
        <v>100</v>
      </c>
      <c r="CK22" s="4" t="s">
        <v>18</v>
      </c>
      <c r="CL22" s="29" t="s">
        <v>672</v>
      </c>
      <c r="CM22" s="29" t="s">
        <v>673</v>
      </c>
      <c r="CN22" s="29" t="s">
        <v>10</v>
      </c>
      <c r="CO22" s="4" t="s">
        <v>10</v>
      </c>
      <c r="CP22" s="4" t="s">
        <v>12</v>
      </c>
      <c r="CQ22" s="4" t="s">
        <v>10</v>
      </c>
      <c r="CR22" s="12" t="s">
        <v>101</v>
      </c>
    </row>
    <row r="23" spans="1:96" x14ac:dyDescent="0.25">
      <c r="A23" s="4">
        <v>22</v>
      </c>
      <c r="B23" s="29" t="s">
        <v>580</v>
      </c>
      <c r="C23" s="1" t="s">
        <v>377</v>
      </c>
      <c r="D23" s="4" t="s">
        <v>6</v>
      </c>
      <c r="E23" s="4" t="s">
        <v>14</v>
      </c>
      <c r="F23" s="5" t="s">
        <v>344</v>
      </c>
      <c r="G23" s="16" t="s">
        <v>61</v>
      </c>
      <c r="H23" s="5">
        <v>1</v>
      </c>
      <c r="I23" s="30">
        <f>SUM(J23:J24)/COUNT(J23:J24)</f>
        <v>1</v>
      </c>
      <c r="J23" s="2">
        <f t="shared" si="1"/>
        <v>1</v>
      </c>
      <c r="K23" s="33">
        <f>SUM(L23:L24)/COUNT(L23:L24)</f>
        <v>1</v>
      </c>
      <c r="L23" s="26">
        <f t="shared" si="2"/>
        <v>1</v>
      </c>
      <c r="M23" s="33">
        <f>SUM(N23:N24)/COUNT(N23:N24)</f>
        <v>1</v>
      </c>
      <c r="N23" s="26">
        <f t="shared" si="3"/>
        <v>1</v>
      </c>
      <c r="O23" s="33">
        <f>SUM(P23:P24)/COUNT(P23:P24)</f>
        <v>0.5</v>
      </c>
      <c r="P23" s="26">
        <f t="shared" si="29"/>
        <v>0</v>
      </c>
      <c r="Q23" s="30">
        <f>SUM(R23:R24)/COUNT(R23:R24)</f>
        <v>1</v>
      </c>
      <c r="R23" s="26">
        <f t="shared" si="4"/>
        <v>1</v>
      </c>
      <c r="S23" s="33">
        <f>SUM(T23:T24)/COUNT(T23:T24)</f>
        <v>1</v>
      </c>
      <c r="T23" s="26">
        <f t="shared" si="5"/>
        <v>1</v>
      </c>
      <c r="U23" s="33">
        <f>SUM(V23:V24)/COUNT(V23:V24)</f>
        <v>1</v>
      </c>
      <c r="V23" s="26">
        <f t="shared" si="6"/>
        <v>1</v>
      </c>
      <c r="W23" s="33">
        <f>SUM(X23:X24)/COUNT(X23:X24)</f>
        <v>0.5</v>
      </c>
      <c r="X23" s="26">
        <f t="shared" si="30"/>
        <v>0</v>
      </c>
      <c r="Y23" s="30">
        <f>SUM(Z23:Z24)/COUNT(Z23:Z24)</f>
        <v>1</v>
      </c>
      <c r="Z23" s="33">
        <v>1</v>
      </c>
      <c r="AA23" s="33">
        <f>SUM(AB23:AB24)/COUNT(AB23:AB24)</f>
        <v>1</v>
      </c>
      <c r="AB23" s="33">
        <v>1</v>
      </c>
      <c r="AC23" s="33">
        <f>SUM(AD23:AD24)/COUNT(AD23:AD24)</f>
        <v>1</v>
      </c>
      <c r="AD23" s="33">
        <v>1</v>
      </c>
      <c r="AE23" s="27">
        <f t="shared" si="21"/>
        <v>0.63122724730718616</v>
      </c>
      <c r="AF23" s="27">
        <f t="shared" si="22"/>
        <v>0.68606283366813103</v>
      </c>
      <c r="AG23" s="34">
        <f t="shared" si="23"/>
        <v>0</v>
      </c>
      <c r="AH23" s="34">
        <f t="shared" si="24"/>
        <v>0</v>
      </c>
      <c r="AI23" s="34">
        <f t="shared" si="25"/>
        <v>0</v>
      </c>
      <c r="AJ23" s="34">
        <f t="shared" si="26"/>
        <v>1</v>
      </c>
      <c r="AK23" s="27">
        <f>AVERAGE(FISHER(AP23*$H23),FISHER(AP24*$H24))</f>
        <v>0.28246620804305356</v>
      </c>
      <c r="AL23" s="27">
        <f>AVERAGE(FISHER(AQ23*$H23),FISHER(AQ24*$H24))</f>
        <v>0.17830036696031565</v>
      </c>
      <c r="AM23" s="27">
        <f>AVERAGE(FISHER(AR23*$H23),FISHER(AR24*$H24))</f>
        <v>0.19378956710550915</v>
      </c>
      <c r="AN23" s="27">
        <f>AL23-AK23</f>
        <v>-0.10416584108273791</v>
      </c>
      <c r="AO23" s="27">
        <f>AM23-AK23</f>
        <v>-8.8676640937544404E-2</v>
      </c>
      <c r="AP23" s="30">
        <v>0.3</v>
      </c>
      <c r="AQ23" s="27">
        <v>0.17070970770216845</v>
      </c>
      <c r="AR23" s="27">
        <f t="shared" si="32"/>
        <v>0.19130109089267536</v>
      </c>
      <c r="AS23" s="52">
        <f>SUM(AT23:AT24)/COUNT(AT23:AT24)</f>
        <v>3.1294121137784893E-10</v>
      </c>
      <c r="AT23" s="47">
        <f t="shared" si="39"/>
        <v>7.7053084760164491E-14</v>
      </c>
      <c r="AU23" s="47">
        <v>1.3317921747601643E-11</v>
      </c>
      <c r="AV23" s="47">
        <f t="shared" si="40"/>
        <v>2.8383097584790941E-5</v>
      </c>
      <c r="AW23" s="47">
        <f t="shared" si="41"/>
        <v>3.4234024588319768E-11</v>
      </c>
      <c r="AX23" s="47">
        <f t="shared" si="33"/>
        <v>0.11847976979936366</v>
      </c>
      <c r="AY23" s="47">
        <f t="shared" si="12"/>
        <v>3.0611126683289854E-14</v>
      </c>
      <c r="AZ23" s="47">
        <f t="shared" si="42"/>
        <v>2.6016511326153383E-6</v>
      </c>
      <c r="BA23" s="47">
        <f t="shared" si="43"/>
        <v>1.0013923190619254E-13</v>
      </c>
      <c r="BB23" s="47">
        <f t="shared" si="27"/>
        <v>7.9632582115131051E-2</v>
      </c>
      <c r="BC23" s="53">
        <f>SUM(BD23:BD24)/COUNT(BD23:BD24)</f>
        <v>595</v>
      </c>
      <c r="BD23" s="29">
        <v>595</v>
      </c>
      <c r="BE23" s="53">
        <f>SUM(BF23:BF24)/COUNT(BF23:BF24)</f>
        <v>1550</v>
      </c>
      <c r="BF23" s="26">
        <v>1550</v>
      </c>
      <c r="BG23" s="33">
        <f>SUM(BH23:BH24)/COUNT(BH23:BH24)</f>
        <v>104.12175774663723</v>
      </c>
      <c r="BH23" s="57">
        <f t="shared" si="34"/>
        <v>84.927811115775199</v>
      </c>
      <c r="BI23" s="26">
        <v>1</v>
      </c>
      <c r="BJ23" s="2">
        <v>1</v>
      </c>
      <c r="BK23" s="2">
        <f t="shared" si="17"/>
        <v>1548</v>
      </c>
      <c r="BL23" s="37">
        <v>40</v>
      </c>
      <c r="BM23" s="12">
        <v>6</v>
      </c>
      <c r="BN23" s="54">
        <v>0.97</v>
      </c>
      <c r="BO23" s="32">
        <v>0.76036335693135626</v>
      </c>
      <c r="BP23" s="27">
        <f t="shared" si="46"/>
        <v>0.95485985581197941</v>
      </c>
      <c r="BQ23" s="31">
        <f>SUM(BR23:BR24)/COUNT(BR23:BR24)</f>
        <v>0.5</v>
      </c>
      <c r="BR23" s="26">
        <v>0.5</v>
      </c>
      <c r="BS23" s="33">
        <f>SUM(BT23:BT24)/COUNT(BT23:BT24)</f>
        <v>1</v>
      </c>
      <c r="BT23" s="26">
        <v>1</v>
      </c>
      <c r="BU23" s="57">
        <f>SUM(BV23:BV24)/COUNT(BV23:BV24)</f>
        <v>1</v>
      </c>
      <c r="BV23" s="45">
        <v>1</v>
      </c>
      <c r="BW23" s="4" t="s">
        <v>11</v>
      </c>
      <c r="BX23" s="4" t="s">
        <v>10</v>
      </c>
      <c r="BY23" s="16" t="s">
        <v>64</v>
      </c>
      <c r="CA23" s="19"/>
      <c r="CB23" s="4" t="s">
        <v>98</v>
      </c>
      <c r="CD23" s="4" t="s">
        <v>15</v>
      </c>
      <c r="CE23" s="4" t="s">
        <v>16</v>
      </c>
      <c r="CF23" s="4" t="s">
        <v>17</v>
      </c>
      <c r="CG23" s="45" t="s">
        <v>535</v>
      </c>
      <c r="CH23" s="4" t="s">
        <v>569</v>
      </c>
      <c r="CI23" s="4" t="s">
        <v>99</v>
      </c>
      <c r="CJ23" s="4" t="s">
        <v>100</v>
      </c>
      <c r="CK23" s="4" t="s">
        <v>18</v>
      </c>
      <c r="CL23" s="29" t="s">
        <v>672</v>
      </c>
      <c r="CM23" s="29" t="s">
        <v>673</v>
      </c>
      <c r="CN23" s="29" t="s">
        <v>10</v>
      </c>
      <c r="CO23" s="4" t="s">
        <v>10</v>
      </c>
      <c r="CP23" s="4" t="s">
        <v>12</v>
      </c>
      <c r="CQ23" s="4" t="s">
        <v>10</v>
      </c>
      <c r="CR23" s="12" t="s">
        <v>101</v>
      </c>
    </row>
    <row r="24" spans="1:96" x14ac:dyDescent="0.25">
      <c r="A24" s="4">
        <v>23</v>
      </c>
      <c r="B24" s="29" t="s">
        <v>580</v>
      </c>
      <c r="C24" s="1" t="s">
        <v>378</v>
      </c>
      <c r="D24" s="4" t="s">
        <v>6</v>
      </c>
      <c r="E24" s="4" t="s">
        <v>14</v>
      </c>
      <c r="F24" s="5" t="s">
        <v>345</v>
      </c>
      <c r="G24" s="16" t="s">
        <v>61</v>
      </c>
      <c r="H24" s="5">
        <v>1</v>
      </c>
      <c r="I24" s="30"/>
      <c r="J24" s="2">
        <f t="shared" si="1"/>
        <v>1</v>
      </c>
      <c r="K24" s="33"/>
      <c r="L24" s="26">
        <f t="shared" si="2"/>
        <v>1</v>
      </c>
      <c r="M24" s="33"/>
      <c r="N24" s="26">
        <f t="shared" si="3"/>
        <v>1</v>
      </c>
      <c r="O24" s="33"/>
      <c r="P24" s="26">
        <f t="shared" si="29"/>
        <v>1</v>
      </c>
      <c r="Q24" s="30"/>
      <c r="R24" s="26">
        <f t="shared" si="4"/>
        <v>1</v>
      </c>
      <c r="S24" s="33"/>
      <c r="T24" s="26">
        <f t="shared" si="5"/>
        <v>1</v>
      </c>
      <c r="U24" s="33"/>
      <c r="V24" s="26">
        <f t="shared" si="6"/>
        <v>1</v>
      </c>
      <c r="W24" s="33"/>
      <c r="X24" s="26">
        <f t="shared" si="30"/>
        <v>1</v>
      </c>
      <c r="Y24" s="30"/>
      <c r="Z24" s="33">
        <v>1</v>
      </c>
      <c r="AA24" s="33"/>
      <c r="AB24" s="33">
        <v>1</v>
      </c>
      <c r="AC24" s="33"/>
      <c r="AD24" s="33">
        <v>1</v>
      </c>
      <c r="AE24" s="27" t="str">
        <f t="shared" si="21"/>
        <v/>
      </c>
      <c r="AF24" s="27" t="str">
        <f t="shared" si="22"/>
        <v/>
      </c>
      <c r="AG24" s="34" t="str">
        <f t="shared" si="23"/>
        <v/>
      </c>
      <c r="AH24" s="34" t="str">
        <f t="shared" si="24"/>
        <v/>
      </c>
      <c r="AI24" s="34" t="str">
        <f t="shared" si="25"/>
        <v/>
      </c>
      <c r="AJ24" s="34" t="str">
        <f t="shared" si="26"/>
        <v/>
      </c>
      <c r="AK24" s="27"/>
      <c r="AL24" s="27"/>
      <c r="AM24" s="27"/>
      <c r="AN24" s="27"/>
      <c r="AO24" s="27"/>
      <c r="AP24" s="30">
        <v>0.25</v>
      </c>
      <c r="AQ24" s="27">
        <v>0.18214765734053645</v>
      </c>
      <c r="AR24" s="27">
        <f t="shared" si="32"/>
        <v>0.19149806348609114</v>
      </c>
      <c r="AS24" s="52"/>
      <c r="AT24" s="47">
        <f t="shared" si="39"/>
        <v>6.2580536967093771E-10</v>
      </c>
      <c r="AU24" s="47">
        <v>4.9778035104810592E-13</v>
      </c>
      <c r="AV24" s="47">
        <f t="shared" si="40"/>
        <v>7.7792003454401309E-6</v>
      </c>
      <c r="AW24" s="47">
        <f t="shared" si="41"/>
        <v>1.4576430812412629E-12</v>
      </c>
      <c r="AX24" s="47">
        <f t="shared" si="33"/>
        <v>4.3489818129743979E-2</v>
      </c>
      <c r="AY24" s="47">
        <f t="shared" si="12"/>
        <v>2.878309864472945E-14</v>
      </c>
      <c r="AZ24" s="47">
        <f t="shared" si="42"/>
        <v>2.5395556900161671E-6</v>
      </c>
      <c r="BA24" s="47">
        <f t="shared" si="43"/>
        <v>9.438991656921419E-14</v>
      </c>
      <c r="BB24" s="47">
        <f t="shared" si="27"/>
        <v>3.3626313019383965E-2</v>
      </c>
      <c r="BC24" s="53"/>
      <c r="BD24" s="29">
        <v>595</v>
      </c>
      <c r="BE24" s="53"/>
      <c r="BF24" s="26">
        <v>1550</v>
      </c>
      <c r="BG24" s="33"/>
      <c r="BH24" s="57">
        <f t="shared" si="34"/>
        <v>123.31570437749926</v>
      </c>
      <c r="BI24" s="26">
        <v>1</v>
      </c>
      <c r="BJ24" s="2">
        <v>1</v>
      </c>
      <c r="BK24" s="2">
        <f t="shared" si="17"/>
        <v>1548</v>
      </c>
      <c r="BL24" s="37">
        <v>17</v>
      </c>
      <c r="BM24" s="12">
        <v>6</v>
      </c>
      <c r="BN24" s="54">
        <v>0.94</v>
      </c>
      <c r="BO24" s="32">
        <v>0.85276266389851685</v>
      </c>
      <c r="BP24" s="27">
        <f t="shared" si="46"/>
        <v>0.9425616608779035</v>
      </c>
      <c r="BR24" s="26">
        <v>0.5</v>
      </c>
      <c r="BS24" s="33"/>
      <c r="BT24" s="26">
        <v>1</v>
      </c>
      <c r="BU24" s="57"/>
      <c r="BV24" s="45">
        <v>1</v>
      </c>
      <c r="BW24" s="4" t="s">
        <v>11</v>
      </c>
      <c r="BX24" s="4" t="s">
        <v>10</v>
      </c>
      <c r="BY24" s="16" t="s">
        <v>64</v>
      </c>
      <c r="CA24" s="19"/>
      <c r="CB24" s="4" t="s">
        <v>98</v>
      </c>
      <c r="CD24" s="4" t="s">
        <v>15</v>
      </c>
      <c r="CE24" s="4" t="s">
        <v>16</v>
      </c>
      <c r="CF24" s="4" t="s">
        <v>17</v>
      </c>
      <c r="CG24" s="45" t="s">
        <v>535</v>
      </c>
      <c r="CH24" s="4" t="s">
        <v>569</v>
      </c>
      <c r="CI24" s="4" t="s">
        <v>99</v>
      </c>
      <c r="CJ24" s="4" t="s">
        <v>100</v>
      </c>
      <c r="CK24" s="4" t="s">
        <v>18</v>
      </c>
      <c r="CL24" s="29" t="s">
        <v>672</v>
      </c>
      <c r="CM24" s="29" t="s">
        <v>673</v>
      </c>
      <c r="CN24" s="29" t="s">
        <v>10</v>
      </c>
      <c r="CO24" s="4" t="s">
        <v>10</v>
      </c>
      <c r="CP24" s="4" t="s">
        <v>12</v>
      </c>
      <c r="CQ24" s="4" t="s">
        <v>10</v>
      </c>
      <c r="CR24" s="12" t="s">
        <v>101</v>
      </c>
    </row>
    <row r="25" spans="1:96" x14ac:dyDescent="0.25">
      <c r="A25" s="4">
        <v>24</v>
      </c>
      <c r="B25" s="29" t="s">
        <v>580</v>
      </c>
      <c r="C25" s="1" t="s">
        <v>377</v>
      </c>
      <c r="D25" s="4" t="s">
        <v>6</v>
      </c>
      <c r="E25" s="4" t="s">
        <v>14</v>
      </c>
      <c r="F25" s="5" t="s">
        <v>344</v>
      </c>
      <c r="G25" s="16" t="s">
        <v>91</v>
      </c>
      <c r="H25" s="5">
        <v>1</v>
      </c>
      <c r="I25" s="30">
        <f>SUM(J25:J26)/COUNT(J25:J26)</f>
        <v>1</v>
      </c>
      <c r="J25" s="2">
        <f t="shared" si="1"/>
        <v>1</v>
      </c>
      <c r="K25" s="33">
        <f>SUM(L25:L26)/COUNT(L25:L26)</f>
        <v>1</v>
      </c>
      <c r="L25" s="26">
        <f t="shared" si="2"/>
        <v>1</v>
      </c>
      <c r="M25" s="33">
        <f>SUM(N25:N26)/COUNT(N25:N26)</f>
        <v>1</v>
      </c>
      <c r="N25" s="26">
        <f t="shared" si="3"/>
        <v>1</v>
      </c>
      <c r="O25" s="33">
        <f>SUM(P25:P26)/COUNT(P25:P26)</f>
        <v>0.5</v>
      </c>
      <c r="P25" s="26">
        <f t="shared" si="29"/>
        <v>0</v>
      </c>
      <c r="Q25" s="30">
        <f>SUM(R25:R26)/COUNT(R25:R26)</f>
        <v>1</v>
      </c>
      <c r="R25" s="26">
        <f t="shared" si="4"/>
        <v>1</v>
      </c>
      <c r="S25" s="33">
        <f>SUM(T25:T26)/COUNT(T25:T26)</f>
        <v>1</v>
      </c>
      <c r="T25" s="26">
        <f t="shared" si="5"/>
        <v>1</v>
      </c>
      <c r="U25" s="33">
        <f>SUM(V25:V26)/COUNT(V25:V26)</f>
        <v>1</v>
      </c>
      <c r="V25" s="26">
        <f t="shared" si="6"/>
        <v>1</v>
      </c>
      <c r="W25" s="33">
        <f>SUM(X25:X26)/COUNT(X25:X26)</f>
        <v>0.5</v>
      </c>
      <c r="X25" s="26">
        <f t="shared" si="30"/>
        <v>0</v>
      </c>
      <c r="Y25" s="30">
        <f>SUM(Z25:Z26)/COUNT(Z25:Z26)</f>
        <v>1</v>
      </c>
      <c r="Z25" s="33">
        <v>1</v>
      </c>
      <c r="AA25" s="33">
        <f>SUM(AB25:AB26)/COUNT(AB25:AB26)</f>
        <v>0.99970000000000003</v>
      </c>
      <c r="AB25" s="33">
        <v>1</v>
      </c>
      <c r="AC25" s="33">
        <f>SUM(AD25:AD26)/COUNT(AD25:AD26)</f>
        <v>1</v>
      </c>
      <c r="AD25" s="33">
        <v>1</v>
      </c>
      <c r="AE25" s="27">
        <f t="shared" si="21"/>
        <v>0.60180822965068992</v>
      </c>
      <c r="AF25" s="27">
        <f t="shared" si="22"/>
        <v>0.64992089022091226</v>
      </c>
      <c r="AG25" s="34">
        <f t="shared" si="23"/>
        <v>0</v>
      </c>
      <c r="AH25" s="34">
        <f t="shared" si="24"/>
        <v>0</v>
      </c>
      <c r="AI25" s="34">
        <f t="shared" si="25"/>
        <v>1</v>
      </c>
      <c r="AJ25" s="34">
        <f t="shared" si="26"/>
        <v>1</v>
      </c>
      <c r="AK25" s="27">
        <f>AVERAGE(FISHER(AP25*$H25),FISHER(AP26*$H26))</f>
        <v>0.23963987671925696</v>
      </c>
      <c r="AL25" s="27">
        <f>AVERAGE(FISHER(AQ25*$H25),FISHER(AQ26*$H26))</f>
        <v>0.14421724996212562</v>
      </c>
      <c r="AM25" s="27">
        <f>AVERAGE(FISHER(AR25*$H25),FISHER(AR26*$H26))</f>
        <v>0.15574696200980914</v>
      </c>
      <c r="AN25" s="27">
        <f>AL25-AK25</f>
        <v>-9.542262675713134E-2</v>
      </c>
      <c r="AO25" s="27">
        <f>AM25-AK25</f>
        <v>-8.3892914709447819E-2</v>
      </c>
      <c r="AP25" s="30">
        <v>0.26</v>
      </c>
      <c r="AQ25" s="27">
        <v>0.11371246906034869</v>
      </c>
      <c r="AR25" s="27">
        <f t="shared" si="32"/>
        <v>0.12742871903510369</v>
      </c>
      <c r="AS25" s="52">
        <f>SUM(AT25:AT26)/COUNT(AT25:AT26)</f>
        <v>1.1746389641322157E-7</v>
      </c>
      <c r="AT25" s="47">
        <f t="shared" si="39"/>
        <v>1.1961465749673701E-10</v>
      </c>
      <c r="AU25" s="47">
        <v>7.1957032689040238E-6</v>
      </c>
      <c r="AV25" s="47">
        <f t="shared" si="40"/>
        <v>5.4875915811612823E-3</v>
      </c>
      <c r="AW25" s="47">
        <f t="shared" si="41"/>
        <v>1.1013674132617992E-5</v>
      </c>
      <c r="AX25" s="47">
        <f t="shared" si="33"/>
        <v>0.22869561297150745</v>
      </c>
      <c r="AY25" s="47">
        <f t="shared" si="12"/>
        <v>4.8196169876518678E-7</v>
      </c>
      <c r="AZ25" s="47">
        <f t="shared" si="42"/>
        <v>1.8426340763329887E-3</v>
      </c>
      <c r="BA25" s="47">
        <f t="shared" si="43"/>
        <v>8.195200848447979E-7</v>
      </c>
      <c r="BB25" s="47">
        <f t="shared" si="27"/>
        <v>0.17700194216694531</v>
      </c>
      <c r="BC25" s="53">
        <f>SUM(BD25:BD26)/COUNT(BD25:BD26)</f>
        <v>595</v>
      </c>
      <c r="BD25" s="29">
        <v>595</v>
      </c>
      <c r="BE25" s="53">
        <f>SUM(BF25:BF26)/COUNT(BF25:BF26)</f>
        <v>1550</v>
      </c>
      <c r="BF25" s="26">
        <v>1550</v>
      </c>
      <c r="BG25" s="33">
        <f>SUM(BH25:BH26)/COUNT(BH25:BH26)</f>
        <v>144.78069936131391</v>
      </c>
      <c r="BH25" s="57">
        <f t="shared" si="34"/>
        <v>113.83846041963051</v>
      </c>
      <c r="BI25" s="26">
        <v>1</v>
      </c>
      <c r="BJ25" s="2">
        <v>1</v>
      </c>
      <c r="BK25" s="2">
        <f t="shared" si="17"/>
        <v>1548</v>
      </c>
      <c r="BL25" s="37">
        <v>40</v>
      </c>
      <c r="BM25" s="12">
        <v>6</v>
      </c>
      <c r="BN25" s="54">
        <v>0.97</v>
      </c>
      <c r="BO25" s="32">
        <v>0.76036335693135626</v>
      </c>
      <c r="BP25" s="27">
        <f t="shared" si="46"/>
        <v>0.95485985581197941</v>
      </c>
      <c r="BQ25" s="31">
        <f>SUM(BR25:BR26)/COUNT(BR25:BR26)</f>
        <v>0.5</v>
      </c>
      <c r="BR25" s="26">
        <v>0.5</v>
      </c>
      <c r="BS25" s="33">
        <f>SUM(BT25:BT26)/COUNT(BT25:BT26)</f>
        <v>1</v>
      </c>
      <c r="BT25" s="26">
        <v>1</v>
      </c>
      <c r="BU25" s="57">
        <f>SUM(BV25:BV26)/COUNT(BV25:BV26)</f>
        <v>1</v>
      </c>
      <c r="BV25" s="45">
        <v>1</v>
      </c>
      <c r="BW25" s="4" t="s">
        <v>11</v>
      </c>
      <c r="BX25" s="4" t="s">
        <v>10</v>
      </c>
      <c r="BY25" s="16" t="s">
        <v>64</v>
      </c>
      <c r="CA25" s="19"/>
      <c r="CB25" s="4" t="s">
        <v>98</v>
      </c>
      <c r="CD25" s="4" t="s">
        <v>15</v>
      </c>
      <c r="CE25" s="4" t="s">
        <v>16</v>
      </c>
      <c r="CF25" s="4" t="s">
        <v>17</v>
      </c>
      <c r="CG25" s="45" t="s">
        <v>535</v>
      </c>
      <c r="CH25" s="4" t="s">
        <v>569</v>
      </c>
      <c r="CI25" s="4" t="s">
        <v>99</v>
      </c>
      <c r="CJ25" s="4" t="s">
        <v>100</v>
      </c>
      <c r="CK25" s="4" t="s">
        <v>18</v>
      </c>
      <c r="CL25" s="29" t="s">
        <v>672</v>
      </c>
      <c r="CM25" s="29" t="s">
        <v>673</v>
      </c>
      <c r="CN25" s="29" t="s">
        <v>10</v>
      </c>
      <c r="CO25" s="4" t="s">
        <v>10</v>
      </c>
      <c r="CP25" s="4" t="s">
        <v>12</v>
      </c>
      <c r="CQ25" s="4" t="s">
        <v>10</v>
      </c>
      <c r="CR25" s="12" t="s">
        <v>101</v>
      </c>
    </row>
    <row r="26" spans="1:96" x14ac:dyDescent="0.25">
      <c r="A26" s="4">
        <v>25</v>
      </c>
      <c r="B26" s="29" t="s">
        <v>580</v>
      </c>
      <c r="C26" s="1" t="s">
        <v>378</v>
      </c>
      <c r="D26" s="4" t="s">
        <v>6</v>
      </c>
      <c r="E26" s="4" t="s">
        <v>14</v>
      </c>
      <c r="F26" s="5" t="s">
        <v>345</v>
      </c>
      <c r="G26" s="16" t="s">
        <v>91</v>
      </c>
      <c r="H26" s="5">
        <v>1</v>
      </c>
      <c r="I26" s="30"/>
      <c r="J26" s="2">
        <f t="shared" si="1"/>
        <v>1</v>
      </c>
      <c r="K26" s="33"/>
      <c r="L26" s="26">
        <f t="shared" si="2"/>
        <v>1</v>
      </c>
      <c r="M26" s="33"/>
      <c r="N26" s="26">
        <f t="shared" si="3"/>
        <v>1</v>
      </c>
      <c r="O26" s="33"/>
      <c r="P26" s="26">
        <f t="shared" si="29"/>
        <v>1</v>
      </c>
      <c r="Q26" s="30"/>
      <c r="R26" s="26">
        <f t="shared" si="4"/>
        <v>1</v>
      </c>
      <c r="S26" s="33"/>
      <c r="T26" s="26">
        <f t="shared" si="5"/>
        <v>1</v>
      </c>
      <c r="U26" s="33"/>
      <c r="V26" s="26">
        <f t="shared" si="6"/>
        <v>1</v>
      </c>
      <c r="W26" s="33"/>
      <c r="X26" s="26">
        <f t="shared" si="30"/>
        <v>1</v>
      </c>
      <c r="Y26" s="30"/>
      <c r="Z26" s="33">
        <v>1</v>
      </c>
      <c r="AA26" s="33"/>
      <c r="AB26" s="33">
        <v>0.99939999999999996</v>
      </c>
      <c r="AC26" s="33"/>
      <c r="AD26" s="33">
        <v>1</v>
      </c>
      <c r="AE26" s="27" t="str">
        <f t="shared" si="21"/>
        <v/>
      </c>
      <c r="AF26" s="27" t="str">
        <f t="shared" si="22"/>
        <v/>
      </c>
      <c r="AG26" s="34" t="str">
        <f t="shared" si="23"/>
        <v/>
      </c>
      <c r="AH26" s="34" t="str">
        <f t="shared" si="24"/>
        <v/>
      </c>
      <c r="AI26" s="34" t="str">
        <f t="shared" si="25"/>
        <v/>
      </c>
      <c r="AJ26" s="34" t="str">
        <f t="shared" si="26"/>
        <v/>
      </c>
      <c r="AK26" s="27"/>
      <c r="AL26" s="27"/>
      <c r="AM26" s="27"/>
      <c r="AN26" s="27"/>
      <c r="AO26" s="27"/>
      <c r="AP26" s="30">
        <v>0.21</v>
      </c>
      <c r="AQ26" s="27">
        <v>0.17248629592997905</v>
      </c>
      <c r="AR26" s="27">
        <f t="shared" si="32"/>
        <v>0.18134074371720685</v>
      </c>
      <c r="AS26" s="52"/>
      <c r="AT26" s="47">
        <f t="shared" si="39"/>
        <v>2.3480817816894642E-7</v>
      </c>
      <c r="AU26" s="47">
        <v>8.1086331978379544E-12</v>
      </c>
      <c r="AV26" s="47">
        <f t="shared" si="40"/>
        <v>2.3338846500049495E-5</v>
      </c>
      <c r="AW26" s="47">
        <f t="shared" si="41"/>
        <v>2.1257099557475658E-11</v>
      </c>
      <c r="AX26" s="47">
        <f t="shared" si="33"/>
        <v>2.2180933428459625E-2</v>
      </c>
      <c r="AY26" s="47">
        <f t="shared" si="12"/>
        <v>6.3220367007095066E-13</v>
      </c>
      <c r="AZ26" s="47">
        <f t="shared" si="42"/>
        <v>8.545968364054349E-6</v>
      </c>
      <c r="BA26" s="47">
        <f t="shared" si="43"/>
        <v>1.8337920296494756E-12</v>
      </c>
      <c r="BB26" s="47">
        <f t="shared" si="27"/>
        <v>1.6101910726135517E-2</v>
      </c>
      <c r="BC26" s="53"/>
      <c r="BD26" s="29">
        <v>595</v>
      </c>
      <c r="BE26" s="53"/>
      <c r="BF26" s="26">
        <v>1550</v>
      </c>
      <c r="BG26" s="33"/>
      <c r="BH26" s="57">
        <f t="shared" si="34"/>
        <v>175.72293830299731</v>
      </c>
      <c r="BI26" s="26">
        <v>1</v>
      </c>
      <c r="BJ26" s="2">
        <v>1</v>
      </c>
      <c r="BK26" s="2">
        <f t="shared" si="17"/>
        <v>1548</v>
      </c>
      <c r="BL26" s="37">
        <v>17</v>
      </c>
      <c r="BM26" s="12">
        <v>6</v>
      </c>
      <c r="BN26" s="54">
        <v>0.94</v>
      </c>
      <c r="BO26" s="32">
        <v>0.85276266389851685</v>
      </c>
      <c r="BP26" s="27">
        <f t="shared" si="46"/>
        <v>0.9425616608779035</v>
      </c>
      <c r="BR26" s="26">
        <v>0.5</v>
      </c>
      <c r="BS26" s="33"/>
      <c r="BT26" s="26">
        <v>1</v>
      </c>
      <c r="BU26" s="57"/>
      <c r="BV26" s="45">
        <v>1</v>
      </c>
      <c r="BW26" s="4" t="s">
        <v>11</v>
      </c>
      <c r="BX26" s="4" t="s">
        <v>10</v>
      </c>
      <c r="BY26" s="16" t="s">
        <v>64</v>
      </c>
      <c r="CA26" s="19"/>
      <c r="CB26" s="4" t="s">
        <v>98</v>
      </c>
      <c r="CD26" s="4" t="s">
        <v>15</v>
      </c>
      <c r="CE26" s="4" t="s">
        <v>16</v>
      </c>
      <c r="CF26" s="4" t="s">
        <v>17</v>
      </c>
      <c r="CG26" s="45" t="s">
        <v>535</v>
      </c>
      <c r="CH26" s="4" t="s">
        <v>569</v>
      </c>
      <c r="CI26" s="4" t="s">
        <v>99</v>
      </c>
      <c r="CJ26" s="4" t="s">
        <v>100</v>
      </c>
      <c r="CK26" s="4" t="s">
        <v>18</v>
      </c>
      <c r="CL26" s="29" t="s">
        <v>672</v>
      </c>
      <c r="CM26" s="29" t="s">
        <v>673</v>
      </c>
      <c r="CN26" s="29" t="s">
        <v>10</v>
      </c>
      <c r="CO26" s="4" t="s">
        <v>10</v>
      </c>
      <c r="CP26" s="4" t="s">
        <v>12</v>
      </c>
      <c r="CQ26" s="4" t="s">
        <v>10</v>
      </c>
      <c r="CR26" s="12" t="s">
        <v>101</v>
      </c>
    </row>
    <row r="27" spans="1:96" x14ac:dyDescent="0.25">
      <c r="A27" s="4">
        <v>26</v>
      </c>
      <c r="B27" s="29" t="s">
        <v>580</v>
      </c>
      <c r="C27" s="1" t="s">
        <v>379</v>
      </c>
      <c r="D27" s="4" t="s">
        <v>6</v>
      </c>
      <c r="E27" s="4" t="s">
        <v>14</v>
      </c>
      <c r="F27" s="5" t="s">
        <v>346</v>
      </c>
      <c r="G27" s="3" t="s">
        <v>63</v>
      </c>
      <c r="H27" s="5">
        <v>1</v>
      </c>
      <c r="I27" s="30">
        <f>SUM(J27:J28)/COUNT(J27:J28)</f>
        <v>1</v>
      </c>
      <c r="J27" s="2">
        <f t="shared" si="1"/>
        <v>1</v>
      </c>
      <c r="K27" s="33">
        <f>SUM(L27:L28)/COUNT(L27:L28)</f>
        <v>1</v>
      </c>
      <c r="L27" s="26">
        <f t="shared" si="2"/>
        <v>1</v>
      </c>
      <c r="M27" s="33">
        <f>SUM(N27:N28)/COUNT(N27:N28)</f>
        <v>1</v>
      </c>
      <c r="N27" s="26">
        <f t="shared" si="3"/>
        <v>1</v>
      </c>
      <c r="O27" s="33">
        <f>SUM(P27:P28)/COUNT(P27:P28)</f>
        <v>0</v>
      </c>
      <c r="P27" s="26">
        <f t="shared" si="29"/>
        <v>0</v>
      </c>
      <c r="Q27" s="30">
        <f>SUM(R27:R28)/COUNT(R27:R28)</f>
        <v>1</v>
      </c>
      <c r="R27" s="26">
        <f t="shared" si="4"/>
        <v>1</v>
      </c>
      <c r="S27" s="33">
        <f>SUM(T27:T28)/COUNT(T27:T28)</f>
        <v>1</v>
      </c>
      <c r="T27" s="26">
        <f t="shared" si="5"/>
        <v>1</v>
      </c>
      <c r="U27" s="33">
        <f>SUM(V27:V28)/COUNT(V27:V28)</f>
        <v>1</v>
      </c>
      <c r="V27" s="26">
        <f t="shared" si="6"/>
        <v>1</v>
      </c>
      <c r="W27" s="33">
        <f>SUM(X27:X28)/COUNT(X27:X28)</f>
        <v>0</v>
      </c>
      <c r="X27" s="26">
        <f t="shared" si="30"/>
        <v>0</v>
      </c>
      <c r="Y27" s="30">
        <f>SUM(Z27:Z28)/COUNT(Z27:Z28)</f>
        <v>1</v>
      </c>
      <c r="Z27" s="33">
        <v>1</v>
      </c>
      <c r="AA27" s="33">
        <f>SUM(AB27:AB28)/COUNT(AB27:AB28)</f>
        <v>1</v>
      </c>
      <c r="AB27" s="33">
        <v>1</v>
      </c>
      <c r="AC27" s="33">
        <f>SUM(AD27:AD28)/COUNT(AD27:AD28)</f>
        <v>1</v>
      </c>
      <c r="AD27" s="33">
        <v>1</v>
      </c>
      <c r="AE27" s="27">
        <f t="shared" si="21"/>
        <v>0.50497282567135282</v>
      </c>
      <c r="AF27" s="27">
        <f t="shared" si="22"/>
        <v>0.56498789025461704</v>
      </c>
      <c r="AG27" s="34">
        <f t="shared" si="23"/>
        <v>0</v>
      </c>
      <c r="AH27" s="34">
        <f t="shared" si="24"/>
        <v>0</v>
      </c>
      <c r="AI27" s="34">
        <f t="shared" si="25"/>
        <v>0</v>
      </c>
      <c r="AJ27" s="34">
        <f t="shared" si="26"/>
        <v>0</v>
      </c>
      <c r="AK27" s="27">
        <f>AVERAGE(FISHER(AP27*$H27),FISHER(AP28*$H28))</f>
        <v>0.36562567706684507</v>
      </c>
      <c r="AL27" s="27">
        <f>AVERAGE(FISHER(AQ27*$H27),FISHER(AQ28*$H28))</f>
        <v>0.18463103128644631</v>
      </c>
      <c r="AM27" s="27">
        <f>AVERAGE(FISHER(AR27*$H27),FISHER(AR28*$H28))</f>
        <v>0.20657407990891272</v>
      </c>
      <c r="AN27" s="27">
        <f>AL27-AK27</f>
        <v>-0.18099464578039876</v>
      </c>
      <c r="AO27" s="27">
        <f>AM27-AK27</f>
        <v>-0.15905159715793235</v>
      </c>
      <c r="AP27" s="30">
        <v>0.33</v>
      </c>
      <c r="AQ27" s="27">
        <v>0.19270023156870908</v>
      </c>
      <c r="AR27" s="27">
        <f t="shared" si="32"/>
        <v>0.22046608383186714</v>
      </c>
      <c r="AS27" s="52">
        <f>SUM(AT27:AT28)/COUNT(AT27:AT28)</f>
        <v>6.9682805065597771E-17</v>
      </c>
      <c r="AT27" s="47">
        <f t="shared" si="39"/>
        <v>1.3935595712144611E-16</v>
      </c>
      <c r="AU27" s="47">
        <v>1.9738023889345139E-14</v>
      </c>
      <c r="AV27" s="47">
        <f t="shared" si="40"/>
        <v>2.1902451380541062E-6</v>
      </c>
      <c r="AW27" s="47">
        <f t="shared" si="41"/>
        <v>6.5706094566594891E-14</v>
      </c>
      <c r="AX27" s="47">
        <f t="shared" si="33"/>
        <v>0.11062251049297361</v>
      </c>
      <c r="AY27" s="47">
        <f t="shared" si="12"/>
        <v>1.6200432252500393E-18</v>
      </c>
      <c r="AZ27" s="47">
        <f t="shared" si="42"/>
        <v>5.5280656953362515E-8</v>
      </c>
      <c r="BA27" s="47">
        <f t="shared" si="43"/>
        <v>7.8454749481058749E-18</v>
      </c>
      <c r="BB27" s="47">
        <f t="shared" si="27"/>
        <v>6.7150942451509363E-2</v>
      </c>
      <c r="BC27" s="53">
        <f>SUM(BD27:BD28)/COUNT(BD27:BD28)</f>
        <v>595</v>
      </c>
      <c r="BD27" s="29">
        <v>595</v>
      </c>
      <c r="BE27" s="53">
        <f>SUM(BF27:BF28)/COUNT(BF27:BF28)</f>
        <v>1550</v>
      </c>
      <c r="BF27" s="26">
        <v>1550</v>
      </c>
      <c r="BG27" s="33">
        <f>SUM(BH27:BH28)/COUNT(BH27:BH28)</f>
        <v>62.402249239526952</v>
      </c>
      <c r="BH27" s="57">
        <f t="shared" si="34"/>
        <v>69.781237078077268</v>
      </c>
      <c r="BI27" s="26">
        <v>1</v>
      </c>
      <c r="BJ27" s="2">
        <v>1</v>
      </c>
      <c r="BK27" s="2">
        <f t="shared" si="17"/>
        <v>1548</v>
      </c>
      <c r="BL27" s="37">
        <v>19</v>
      </c>
      <c r="BM27" s="2">
        <v>6</v>
      </c>
      <c r="BN27" s="26">
        <v>0.91</v>
      </c>
      <c r="BO27" s="27">
        <v>0.65504488515791581</v>
      </c>
      <c r="BP27" s="27">
        <f t="shared" si="46"/>
        <v>0.85741319403061866</v>
      </c>
      <c r="BQ27" s="31">
        <f>SUM(BR27:BR28)/COUNT(BR27:BR28)</f>
        <v>0.5</v>
      </c>
      <c r="BR27" s="26">
        <v>0.5</v>
      </c>
      <c r="BS27" s="33">
        <f>SUM(BT27:BT28)/COUNT(BT27:BT28)</f>
        <v>1</v>
      </c>
      <c r="BT27" s="26">
        <v>1</v>
      </c>
      <c r="BU27" s="57">
        <f>SUM(BV27:BV28)/COUNT(BV27:BV28)</f>
        <v>1</v>
      </c>
      <c r="BV27" s="45">
        <v>1</v>
      </c>
      <c r="BW27" s="4" t="s">
        <v>11</v>
      </c>
      <c r="BX27" s="4" t="s">
        <v>10</v>
      </c>
      <c r="BY27" s="3" t="s">
        <v>64</v>
      </c>
      <c r="CA27" s="5"/>
      <c r="CB27" s="4" t="s">
        <v>98</v>
      </c>
      <c r="CD27" s="4" t="s">
        <v>15</v>
      </c>
      <c r="CE27" s="4" t="s">
        <v>16</v>
      </c>
      <c r="CF27" s="4" t="s">
        <v>17</v>
      </c>
      <c r="CG27" s="45" t="s">
        <v>535</v>
      </c>
      <c r="CH27" s="4" t="s">
        <v>569</v>
      </c>
      <c r="CI27" s="4" t="s">
        <v>99</v>
      </c>
      <c r="CJ27" s="4" t="s">
        <v>100</v>
      </c>
      <c r="CK27" s="4" t="s">
        <v>18</v>
      </c>
      <c r="CL27" s="29" t="s">
        <v>672</v>
      </c>
      <c r="CM27" s="29" t="s">
        <v>673</v>
      </c>
      <c r="CN27" s="29" t="s">
        <v>10</v>
      </c>
      <c r="CO27" s="4" t="s">
        <v>10</v>
      </c>
      <c r="CP27" s="4" t="s">
        <v>12</v>
      </c>
      <c r="CQ27" s="4" t="s">
        <v>10</v>
      </c>
      <c r="CR27" s="12" t="s">
        <v>101</v>
      </c>
    </row>
    <row r="28" spans="1:96" x14ac:dyDescent="0.25">
      <c r="A28" s="4">
        <v>27</v>
      </c>
      <c r="B28" s="29" t="s">
        <v>580</v>
      </c>
      <c r="C28" s="1" t="s">
        <v>380</v>
      </c>
      <c r="D28" s="4" t="s">
        <v>6</v>
      </c>
      <c r="E28" s="4" t="s">
        <v>14</v>
      </c>
      <c r="F28" s="5" t="s">
        <v>347</v>
      </c>
      <c r="G28" s="3" t="s">
        <v>63</v>
      </c>
      <c r="H28" s="5">
        <v>1</v>
      </c>
      <c r="I28" s="30"/>
      <c r="J28" s="2">
        <f t="shared" si="1"/>
        <v>1</v>
      </c>
      <c r="K28" s="33"/>
      <c r="L28" s="26">
        <f t="shared" si="2"/>
        <v>1</v>
      </c>
      <c r="M28" s="33"/>
      <c r="N28" s="26">
        <f t="shared" si="3"/>
        <v>1</v>
      </c>
      <c r="O28" s="33"/>
      <c r="P28" s="26">
        <f t="shared" si="29"/>
        <v>0</v>
      </c>
      <c r="Q28" s="30"/>
      <c r="R28" s="26">
        <f t="shared" si="4"/>
        <v>1</v>
      </c>
      <c r="S28" s="33"/>
      <c r="T28" s="26">
        <f t="shared" si="5"/>
        <v>1</v>
      </c>
      <c r="U28" s="33"/>
      <c r="V28" s="26">
        <f t="shared" si="6"/>
        <v>1</v>
      </c>
      <c r="W28" s="33"/>
      <c r="X28" s="26">
        <f t="shared" si="30"/>
        <v>0</v>
      </c>
      <c r="Y28" s="30"/>
      <c r="Z28" s="33">
        <v>1</v>
      </c>
      <c r="AA28" s="33"/>
      <c r="AB28" s="33">
        <v>1</v>
      </c>
      <c r="AC28" s="33"/>
      <c r="AD28" s="33">
        <v>1</v>
      </c>
      <c r="AE28" s="27" t="str">
        <f t="shared" si="21"/>
        <v/>
      </c>
      <c r="AF28" s="27" t="str">
        <f t="shared" si="22"/>
        <v/>
      </c>
      <c r="AG28" s="34" t="str">
        <f t="shared" si="23"/>
        <v/>
      </c>
      <c r="AH28" s="34" t="str">
        <f t="shared" si="24"/>
        <v/>
      </c>
      <c r="AI28" s="34" t="str">
        <f t="shared" si="25"/>
        <v/>
      </c>
      <c r="AJ28" s="34" t="str">
        <f t="shared" si="26"/>
        <v/>
      </c>
      <c r="AK28" s="27"/>
      <c r="AL28" s="27"/>
      <c r="AM28" s="27"/>
      <c r="AN28" s="27"/>
      <c r="AO28" s="27"/>
      <c r="AP28" s="30">
        <v>0.37</v>
      </c>
      <c r="AQ28" s="27">
        <v>0.17238341013292066</v>
      </c>
      <c r="AR28" s="27">
        <f t="shared" si="32"/>
        <v>0.18678340494568146</v>
      </c>
      <c r="AS28" s="52"/>
      <c r="AT28" s="47">
        <f t="shared" si="39"/>
        <v>9.6530097494292809E-21</v>
      </c>
      <c r="AU28" s="47">
        <v>8.3462078687344395E-12</v>
      </c>
      <c r="AV28" s="47">
        <f t="shared" si="40"/>
        <v>2.3606089478186976E-5</v>
      </c>
      <c r="AW28" s="47">
        <f t="shared" si="41"/>
        <v>2.1854895110825393E-11</v>
      </c>
      <c r="AX28" s="47">
        <f t="shared" si="33"/>
        <v>0.20810850247029392</v>
      </c>
      <c r="AY28" s="47">
        <f t="shared" si="12"/>
        <v>1.2341027958470189E-13</v>
      </c>
      <c r="AZ28" s="47">
        <f t="shared" si="42"/>
        <v>4.4969454270570754E-6</v>
      </c>
      <c r="BA28" s="47">
        <f t="shared" si="43"/>
        <v>3.8195765995386218E-13</v>
      </c>
      <c r="BB28" s="47">
        <f t="shared" si="27"/>
        <v>0.17201697601504423</v>
      </c>
      <c r="BC28" s="53"/>
      <c r="BD28" s="29">
        <v>595</v>
      </c>
      <c r="BE28" s="53"/>
      <c r="BF28" s="26">
        <v>1550</v>
      </c>
      <c r="BG28" s="33"/>
      <c r="BH28" s="57">
        <f t="shared" si="34"/>
        <v>55.023261400976644</v>
      </c>
      <c r="BI28" s="26">
        <v>1</v>
      </c>
      <c r="BJ28" s="2">
        <v>1</v>
      </c>
      <c r="BK28" s="2">
        <f t="shared" si="17"/>
        <v>1548</v>
      </c>
      <c r="BL28" s="37">
        <v>13</v>
      </c>
      <c r="BM28" s="2">
        <v>6</v>
      </c>
      <c r="BN28" s="26">
        <v>0.91</v>
      </c>
      <c r="BO28" s="27">
        <v>0.724686647168439</v>
      </c>
      <c r="BP28" s="27">
        <f t="shared" si="46"/>
        <v>0.85081649241435353</v>
      </c>
      <c r="BR28" s="26">
        <v>0.5</v>
      </c>
      <c r="BS28" s="33"/>
      <c r="BT28" s="26">
        <v>1</v>
      </c>
      <c r="BU28" s="57"/>
      <c r="BV28" s="45">
        <v>1</v>
      </c>
      <c r="BW28" s="4" t="s">
        <v>11</v>
      </c>
      <c r="BX28" s="4" t="s">
        <v>10</v>
      </c>
      <c r="BY28" s="3" t="s">
        <v>64</v>
      </c>
      <c r="CA28" s="5"/>
      <c r="CB28" s="4" t="s">
        <v>98</v>
      </c>
      <c r="CD28" s="4" t="s">
        <v>15</v>
      </c>
      <c r="CE28" s="4" t="s">
        <v>16</v>
      </c>
      <c r="CF28" s="4" t="s">
        <v>17</v>
      </c>
      <c r="CG28" s="45" t="s">
        <v>535</v>
      </c>
      <c r="CH28" s="4" t="s">
        <v>569</v>
      </c>
      <c r="CI28" s="4" t="s">
        <v>99</v>
      </c>
      <c r="CJ28" s="4" t="s">
        <v>100</v>
      </c>
      <c r="CK28" s="4" t="s">
        <v>18</v>
      </c>
      <c r="CL28" s="29" t="s">
        <v>672</v>
      </c>
      <c r="CM28" s="29" t="s">
        <v>673</v>
      </c>
      <c r="CN28" s="29" t="s">
        <v>10</v>
      </c>
      <c r="CO28" s="4" t="s">
        <v>10</v>
      </c>
      <c r="CP28" s="4" t="s">
        <v>12</v>
      </c>
      <c r="CQ28" s="4" t="s">
        <v>10</v>
      </c>
      <c r="CR28" s="12" t="s">
        <v>101</v>
      </c>
    </row>
    <row r="29" spans="1:96" x14ac:dyDescent="0.25">
      <c r="A29" s="4">
        <v>28</v>
      </c>
      <c r="B29" s="29" t="s">
        <v>580</v>
      </c>
      <c r="C29" s="1">
        <v>44</v>
      </c>
      <c r="D29" s="4" t="s">
        <v>102</v>
      </c>
      <c r="E29" s="4" t="s">
        <v>103</v>
      </c>
      <c r="F29" s="5" t="s">
        <v>104</v>
      </c>
      <c r="G29" s="16" t="s">
        <v>63</v>
      </c>
      <c r="H29" s="5">
        <v>-1</v>
      </c>
      <c r="I29" s="31">
        <f t="shared" ref="I29:W36" si="50">J29</f>
        <v>1</v>
      </c>
      <c r="J29" s="2">
        <f t="shared" si="1"/>
        <v>1</v>
      </c>
      <c r="K29" s="33">
        <f t="shared" si="50"/>
        <v>1</v>
      </c>
      <c r="L29" s="26">
        <f t="shared" si="2"/>
        <v>1</v>
      </c>
      <c r="M29" s="33">
        <f t="shared" si="50"/>
        <v>1</v>
      </c>
      <c r="N29" s="26">
        <f t="shared" si="3"/>
        <v>1</v>
      </c>
      <c r="O29" s="33">
        <f t="shared" si="50"/>
        <v>1</v>
      </c>
      <c r="P29" s="26">
        <f t="shared" si="29"/>
        <v>1</v>
      </c>
      <c r="Q29" s="31">
        <f t="shared" si="50"/>
        <v>1</v>
      </c>
      <c r="R29" s="26">
        <f t="shared" si="4"/>
        <v>1</v>
      </c>
      <c r="S29" s="33">
        <f t="shared" si="50"/>
        <v>1</v>
      </c>
      <c r="T29" s="26">
        <f t="shared" si="5"/>
        <v>1</v>
      </c>
      <c r="U29" s="33">
        <f t="shared" si="50"/>
        <v>1</v>
      </c>
      <c r="V29" s="26">
        <f t="shared" si="6"/>
        <v>1</v>
      </c>
      <c r="W29" s="33">
        <f t="shared" si="50"/>
        <v>1</v>
      </c>
      <c r="X29" s="26">
        <f t="shared" si="30"/>
        <v>1</v>
      </c>
      <c r="Y29" s="31">
        <f t="shared" ref="Y29:AC36" si="51">Z29</f>
        <v>1</v>
      </c>
      <c r="Z29" s="33">
        <v>1</v>
      </c>
      <c r="AA29" s="33">
        <f t="shared" si="51"/>
        <v>1</v>
      </c>
      <c r="AB29" s="33">
        <v>1</v>
      </c>
      <c r="AC29" s="33">
        <f t="shared" si="51"/>
        <v>1</v>
      </c>
      <c r="AD29" s="33">
        <v>1</v>
      </c>
      <c r="AE29" s="27">
        <f t="shared" si="21"/>
        <v>0.80441583966912766</v>
      </c>
      <c r="AF29" s="27">
        <f t="shared" si="22"/>
        <v>0.91809669061753907</v>
      </c>
      <c r="AG29" s="34">
        <f t="shared" si="23"/>
        <v>0</v>
      </c>
      <c r="AH29" s="34">
        <f t="shared" si="24"/>
        <v>0</v>
      </c>
      <c r="AI29" s="34">
        <f t="shared" si="25"/>
        <v>1</v>
      </c>
      <c r="AJ29" s="34">
        <f t="shared" si="26"/>
        <v>1</v>
      </c>
      <c r="AK29" s="27">
        <f t="shared" ref="AK29:AM36" si="52">FISHER(AP29*$H29)</f>
        <v>0.36544375427139619</v>
      </c>
      <c r="AL29" s="27">
        <f t="shared" si="52"/>
        <v>0.29396874444406351</v>
      </c>
      <c r="AM29" s="27">
        <f t="shared" si="52"/>
        <v>0.33551270140341799</v>
      </c>
      <c r="AN29" s="27">
        <f t="shared" ref="AN29:AN37" si="53">AL29-AK29</f>
        <v>-7.1475009827332681E-2</v>
      </c>
      <c r="AO29" s="27">
        <f t="shared" ref="AO29:AO37" si="54">AM29-AK29</f>
        <v>-2.9931052867978203E-2</v>
      </c>
      <c r="AP29" s="30">
        <v>-0.35</v>
      </c>
      <c r="AQ29" s="27">
        <v>-0.28578354013392143</v>
      </c>
      <c r="AR29" s="27">
        <f t="shared" si="32"/>
        <v>-0.32346545201648158</v>
      </c>
      <c r="AS29" s="50">
        <f t="shared" ref="AS29:AS36" si="55">AT29</f>
        <v>1.1562455990371598E-13</v>
      </c>
      <c r="AT29" s="47">
        <f t="shared" si="39"/>
        <v>1.1562455990371598E-13</v>
      </c>
      <c r="AU29" s="47">
        <v>1.6854814731970368E-30</v>
      </c>
      <c r="AV29" s="47">
        <f t="shared" si="40"/>
        <v>2.0637940521465209E-9</v>
      </c>
      <c r="AW29" s="47">
        <f t="shared" si="41"/>
        <v>2.2639072783564427E-21</v>
      </c>
      <c r="AX29" s="47">
        <f t="shared" si="33"/>
        <v>2.4665936688972871E-2</v>
      </c>
      <c r="AY29" s="47">
        <f t="shared" si="12"/>
        <v>4.6658596334180197E-39</v>
      </c>
      <c r="AZ29" s="47">
        <f t="shared" si="42"/>
        <v>8.7777084343996157E-12</v>
      </c>
      <c r="BA29" s="47">
        <f t="shared" si="43"/>
        <v>3.0598325418705983E-27</v>
      </c>
      <c r="BB29" s="47">
        <f t="shared" si="27"/>
        <v>1.0511719462749265E-2</v>
      </c>
      <c r="BC29" s="31">
        <f t="shared" ref="BC29:BC36" si="56">BD29</f>
        <v>424</v>
      </c>
      <c r="BD29" s="29">
        <v>424</v>
      </c>
      <c r="BE29" s="31">
        <f t="shared" ref="BE29:BG36" si="57">BF29</f>
        <v>1549</v>
      </c>
      <c r="BF29" s="26">
        <v>1549</v>
      </c>
      <c r="BG29" s="33">
        <f t="shared" si="57"/>
        <v>61.771474523636854</v>
      </c>
      <c r="BH29" s="57">
        <f t="shared" si="34"/>
        <v>61.771474523636854</v>
      </c>
      <c r="BI29" s="26">
        <v>1</v>
      </c>
      <c r="BJ29" s="2">
        <v>1</v>
      </c>
      <c r="BK29" s="2">
        <f t="shared" si="17"/>
        <v>1547</v>
      </c>
      <c r="BL29" s="37">
        <v>30</v>
      </c>
      <c r="BM29" s="12">
        <v>6</v>
      </c>
      <c r="BN29" s="26" t="s">
        <v>666</v>
      </c>
      <c r="BO29" s="32">
        <v>0.72572769431403883</v>
      </c>
      <c r="BP29" s="27">
        <f t="shared" si="46"/>
        <v>0.92972621683174073</v>
      </c>
      <c r="BQ29" s="31">
        <f t="shared" ref="BQ29:BQ36" si="58">BR29</f>
        <v>0.5</v>
      </c>
      <c r="BR29" s="26">
        <v>0.5</v>
      </c>
      <c r="BS29" s="33">
        <f t="shared" ref="BS29:BS36" si="59">BT29</f>
        <v>1</v>
      </c>
      <c r="BT29" s="26">
        <v>1</v>
      </c>
      <c r="BU29" s="57">
        <f t="shared" ref="BU29:BU36" si="60">BV29</f>
        <v>1</v>
      </c>
      <c r="BV29" s="45">
        <v>1</v>
      </c>
      <c r="BW29" s="4" t="s">
        <v>11</v>
      </c>
      <c r="BX29" s="4" t="s">
        <v>10</v>
      </c>
      <c r="BY29" s="16" t="s">
        <v>64</v>
      </c>
      <c r="CA29" s="5" t="s">
        <v>493</v>
      </c>
      <c r="CB29" s="4" t="s">
        <v>105</v>
      </c>
      <c r="CD29" s="4" t="s">
        <v>72</v>
      </c>
      <c r="CE29" s="4" t="s">
        <v>106</v>
      </c>
      <c r="CF29" s="4" t="s">
        <v>680</v>
      </c>
      <c r="CG29" s="45" t="s">
        <v>535</v>
      </c>
      <c r="CH29" s="4" t="s">
        <v>569</v>
      </c>
      <c r="CI29" s="4" t="s">
        <v>31</v>
      </c>
      <c r="CJ29" s="4" t="s">
        <v>107</v>
      </c>
      <c r="CK29" s="4" t="s">
        <v>18</v>
      </c>
      <c r="CL29" s="29" t="s">
        <v>672</v>
      </c>
      <c r="CM29" s="29" t="s">
        <v>673</v>
      </c>
      <c r="CN29" s="4" t="s">
        <v>108</v>
      </c>
      <c r="CO29" s="29" t="s">
        <v>10</v>
      </c>
      <c r="CP29" s="4" t="s">
        <v>12</v>
      </c>
      <c r="CQ29" s="4" t="s">
        <v>10</v>
      </c>
      <c r="CR29" s="2" t="s">
        <v>35</v>
      </c>
    </row>
    <row r="30" spans="1:96" x14ac:dyDescent="0.25">
      <c r="A30" s="4">
        <v>29</v>
      </c>
      <c r="B30" s="29" t="s">
        <v>340</v>
      </c>
      <c r="C30" s="1">
        <v>45</v>
      </c>
      <c r="D30" s="4" t="s">
        <v>102</v>
      </c>
      <c r="E30" s="4" t="s">
        <v>103</v>
      </c>
      <c r="F30" s="5" t="s">
        <v>109</v>
      </c>
      <c r="G30" s="16" t="s">
        <v>91</v>
      </c>
      <c r="H30" s="5">
        <v>1</v>
      </c>
      <c r="I30" s="31">
        <f t="shared" si="50"/>
        <v>1</v>
      </c>
      <c r="J30" s="2">
        <f t="shared" si="1"/>
        <v>1</v>
      </c>
      <c r="K30" s="33">
        <f t="shared" si="50"/>
        <v>0</v>
      </c>
      <c r="L30" s="26">
        <f t="shared" si="2"/>
        <v>0</v>
      </c>
      <c r="M30" s="33">
        <f t="shared" si="50"/>
        <v>1</v>
      </c>
      <c r="N30" s="26">
        <f t="shared" si="3"/>
        <v>1</v>
      </c>
      <c r="O30" s="33">
        <f t="shared" si="50"/>
        <v>0</v>
      </c>
      <c r="P30" s="26">
        <f t="shared" si="29"/>
        <v>0</v>
      </c>
      <c r="Q30" s="31">
        <f t="shared" si="50"/>
        <v>1</v>
      </c>
      <c r="R30" s="26">
        <f t="shared" si="4"/>
        <v>1</v>
      </c>
      <c r="S30" s="33">
        <f t="shared" si="50"/>
        <v>0</v>
      </c>
      <c r="T30" s="26">
        <f t="shared" si="5"/>
        <v>0</v>
      </c>
      <c r="U30" s="33">
        <f t="shared" si="50"/>
        <v>1</v>
      </c>
      <c r="V30" s="26">
        <f t="shared" si="6"/>
        <v>1</v>
      </c>
      <c r="W30" s="33">
        <f t="shared" si="50"/>
        <v>1</v>
      </c>
      <c r="X30" s="26">
        <f t="shared" si="30"/>
        <v>1</v>
      </c>
      <c r="Y30" s="31">
        <f t="shared" si="51"/>
        <v>1</v>
      </c>
      <c r="Z30" s="33">
        <v>1</v>
      </c>
      <c r="AA30" s="33">
        <f t="shared" si="51"/>
        <v>0.64600000000000002</v>
      </c>
      <c r="AB30" s="33">
        <v>0.64600000000000002</v>
      </c>
      <c r="AC30" s="33">
        <f t="shared" si="51"/>
        <v>0.96050000000000002</v>
      </c>
      <c r="AD30" s="33">
        <v>0.96050000000000002</v>
      </c>
      <c r="AE30" s="27">
        <f t="shared" si="21"/>
        <v>0.55894815294555378</v>
      </c>
      <c r="AF30" s="27">
        <f t="shared" si="22"/>
        <v>0.74729449203311404</v>
      </c>
      <c r="AG30" s="34">
        <f t="shared" si="23"/>
        <v>0</v>
      </c>
      <c r="AH30" s="34">
        <f t="shared" si="24"/>
        <v>0</v>
      </c>
      <c r="AI30" s="34">
        <f t="shared" si="25"/>
        <v>0</v>
      </c>
      <c r="AJ30" s="34">
        <f t="shared" si="26"/>
        <v>1</v>
      </c>
      <c r="AK30" s="27">
        <f t="shared" si="52"/>
        <v>0.24477411265935289</v>
      </c>
      <c r="AL30" s="27">
        <f t="shared" si="52"/>
        <v>0.1368160381598322</v>
      </c>
      <c r="AM30" s="27">
        <f t="shared" si="52"/>
        <v>0.18291834618262734</v>
      </c>
      <c r="AN30" s="27">
        <f t="shared" si="53"/>
        <v>-0.10795807449952069</v>
      </c>
      <c r="AO30" s="27">
        <f t="shared" si="54"/>
        <v>-6.1855766476725554E-2</v>
      </c>
      <c r="AP30" s="30">
        <v>0.24</v>
      </c>
      <c r="AQ30" s="27">
        <v>0.13596871238412903</v>
      </c>
      <c r="AR30" s="27">
        <f t="shared" si="32"/>
        <v>0.18090518956157062</v>
      </c>
      <c r="AS30" s="50">
        <f t="shared" si="55"/>
        <v>2.049557243283252E-2</v>
      </c>
      <c r="AT30" s="47">
        <f t="shared" si="39"/>
        <v>2.049557243283252E-2</v>
      </c>
      <c r="AU30" s="47">
        <v>7.0712152660841289E-8</v>
      </c>
      <c r="AV30" s="47">
        <f t="shared" si="40"/>
        <v>0.19375693940199565</v>
      </c>
      <c r="AW30" s="47">
        <f t="shared" si="41"/>
        <v>3.8295752940016484E-2</v>
      </c>
      <c r="AX30" s="47">
        <f t="shared" si="33"/>
        <v>0.11723172296134561</v>
      </c>
      <c r="AY30" s="47">
        <f t="shared" si="12"/>
        <v>6.1724199673758689E-13</v>
      </c>
      <c r="AZ30" s="47">
        <f t="shared" si="42"/>
        <v>8.2680559022091787E-2</v>
      </c>
      <c r="BA30" s="47">
        <f t="shared" si="43"/>
        <v>5.6683742758647333E-3</v>
      </c>
      <c r="BB30" s="47">
        <f t="shared" si="27"/>
        <v>3.6455150291073359E-2</v>
      </c>
      <c r="BC30" s="31">
        <f t="shared" si="56"/>
        <v>93</v>
      </c>
      <c r="BD30" s="29">
        <v>93</v>
      </c>
      <c r="BE30" s="31">
        <f t="shared" si="57"/>
        <v>1559</v>
      </c>
      <c r="BF30" s="26">
        <v>1559</v>
      </c>
      <c r="BG30" s="33">
        <f t="shared" si="57"/>
        <v>134.00163163635875</v>
      </c>
      <c r="BH30" s="57">
        <f t="shared" si="34"/>
        <v>134.00163163635875</v>
      </c>
      <c r="BI30" s="26">
        <v>1</v>
      </c>
      <c r="BJ30" s="2">
        <v>1</v>
      </c>
      <c r="BK30" s="2">
        <f t="shared" si="17"/>
        <v>1557</v>
      </c>
      <c r="BL30" s="37">
        <v>50</v>
      </c>
      <c r="BM30" s="12">
        <v>7</v>
      </c>
      <c r="BN30" s="26" t="s">
        <v>666</v>
      </c>
      <c r="BO30" s="32">
        <v>0.49407633758415187</v>
      </c>
      <c r="BP30" s="27">
        <f t="shared" si="46"/>
        <v>0.87461744682886577</v>
      </c>
      <c r="BQ30" s="31">
        <f t="shared" si="58"/>
        <v>0.5</v>
      </c>
      <c r="BR30" s="26">
        <v>0.5</v>
      </c>
      <c r="BS30" s="33">
        <f t="shared" si="59"/>
        <v>1</v>
      </c>
      <c r="BT30" s="26">
        <v>1</v>
      </c>
      <c r="BU30" s="57">
        <f t="shared" si="60"/>
        <v>1</v>
      </c>
      <c r="BV30" s="45">
        <v>1</v>
      </c>
      <c r="BW30" s="4" t="s">
        <v>11</v>
      </c>
      <c r="BX30" s="4" t="s">
        <v>10</v>
      </c>
      <c r="BY30" s="16" t="s">
        <v>64</v>
      </c>
      <c r="CA30" s="5" t="s">
        <v>494</v>
      </c>
      <c r="CB30" s="4" t="s">
        <v>110</v>
      </c>
      <c r="CD30" s="4" t="s">
        <v>72</v>
      </c>
      <c r="CE30" s="4" t="s">
        <v>512</v>
      </c>
      <c r="CF30" s="4" t="s">
        <v>680</v>
      </c>
      <c r="CG30" s="26" t="s">
        <v>9</v>
      </c>
      <c r="CH30" s="43" t="s">
        <v>9</v>
      </c>
      <c r="CI30" s="4" t="s">
        <v>523</v>
      </c>
      <c r="CJ30" s="4" t="s">
        <v>111</v>
      </c>
      <c r="CK30" s="4" t="s">
        <v>18</v>
      </c>
      <c r="CL30" s="29" t="s">
        <v>672</v>
      </c>
      <c r="CM30" s="29" t="s">
        <v>673</v>
      </c>
      <c r="CN30" s="4" t="s">
        <v>112</v>
      </c>
      <c r="CO30" s="29" t="s">
        <v>10</v>
      </c>
      <c r="CP30" s="4" t="s">
        <v>12</v>
      </c>
      <c r="CQ30" s="4" t="s">
        <v>10</v>
      </c>
      <c r="CR30" s="2" t="s">
        <v>101</v>
      </c>
    </row>
    <row r="31" spans="1:96" x14ac:dyDescent="0.25">
      <c r="A31" s="4">
        <v>30</v>
      </c>
      <c r="B31" s="29" t="s">
        <v>580</v>
      </c>
      <c r="C31" s="1">
        <v>45</v>
      </c>
      <c r="D31" s="4" t="s">
        <v>102</v>
      </c>
      <c r="E31" s="4" t="s">
        <v>103</v>
      </c>
      <c r="F31" s="5" t="s">
        <v>109</v>
      </c>
      <c r="G31" s="16" t="s">
        <v>63</v>
      </c>
      <c r="H31" s="5">
        <v>-1</v>
      </c>
      <c r="I31" s="31">
        <f t="shared" si="50"/>
        <v>1</v>
      </c>
      <c r="J31" s="2">
        <f t="shared" si="1"/>
        <v>1</v>
      </c>
      <c r="K31" s="33">
        <f t="shared" si="50"/>
        <v>1</v>
      </c>
      <c r="L31" s="26">
        <f t="shared" si="2"/>
        <v>1</v>
      </c>
      <c r="M31" s="33">
        <f t="shared" si="50"/>
        <v>1</v>
      </c>
      <c r="N31" s="26">
        <f t="shared" si="3"/>
        <v>1</v>
      </c>
      <c r="O31" s="33">
        <f t="shared" si="50"/>
        <v>0</v>
      </c>
      <c r="P31" s="26">
        <f t="shared" si="29"/>
        <v>0</v>
      </c>
      <c r="Q31" s="31">
        <f t="shared" si="50"/>
        <v>1</v>
      </c>
      <c r="R31" s="26">
        <f t="shared" si="4"/>
        <v>1</v>
      </c>
      <c r="S31" s="33">
        <f t="shared" si="50"/>
        <v>1</v>
      </c>
      <c r="T31" s="26">
        <f t="shared" si="5"/>
        <v>1</v>
      </c>
      <c r="U31" s="33">
        <f t="shared" si="50"/>
        <v>1</v>
      </c>
      <c r="V31" s="26">
        <f t="shared" si="6"/>
        <v>1</v>
      </c>
      <c r="W31" s="33">
        <f t="shared" si="50"/>
        <v>1</v>
      </c>
      <c r="X31" s="26">
        <f t="shared" si="30"/>
        <v>1</v>
      </c>
      <c r="Y31" s="31">
        <f t="shared" si="51"/>
        <v>1</v>
      </c>
      <c r="Z31" s="33">
        <v>1</v>
      </c>
      <c r="AA31" s="33">
        <f t="shared" si="51"/>
        <v>1</v>
      </c>
      <c r="AB31" s="33">
        <v>1</v>
      </c>
      <c r="AC31" s="33">
        <f t="shared" si="51"/>
        <v>1</v>
      </c>
      <c r="AD31" s="33">
        <v>1</v>
      </c>
      <c r="AE31" s="27">
        <f t="shared" si="21"/>
        <v>0.49049883624123553</v>
      </c>
      <c r="AF31" s="27">
        <f t="shared" si="22"/>
        <v>0.73556353688725229</v>
      </c>
      <c r="AG31" s="34">
        <f t="shared" si="23"/>
        <v>0</v>
      </c>
      <c r="AH31" s="34">
        <f t="shared" si="24"/>
        <v>0</v>
      </c>
      <c r="AI31" s="34">
        <f t="shared" si="25"/>
        <v>0</v>
      </c>
      <c r="AJ31" s="34">
        <f t="shared" si="26"/>
        <v>1</v>
      </c>
      <c r="AK31" s="27">
        <f t="shared" si="52"/>
        <v>0.35409252896224302</v>
      </c>
      <c r="AL31" s="27">
        <f t="shared" si="52"/>
        <v>0.1736819733776962</v>
      </c>
      <c r="AM31" s="27">
        <f t="shared" si="52"/>
        <v>0.26045755298881929</v>
      </c>
      <c r="AN31" s="27">
        <f t="shared" si="53"/>
        <v>-0.18041055558454683</v>
      </c>
      <c r="AO31" s="27">
        <f t="shared" si="54"/>
        <v>-9.363497597342374E-2</v>
      </c>
      <c r="AP31" s="30">
        <v>-0.34</v>
      </c>
      <c r="AQ31" s="27">
        <v>-0.17195639450705458</v>
      </c>
      <c r="AR31" s="27">
        <f t="shared" si="32"/>
        <v>-0.25472344757458704</v>
      </c>
      <c r="AS31" s="50">
        <f t="shared" si="55"/>
        <v>7.1136909318339038E-46</v>
      </c>
      <c r="AT31" s="47">
        <f t="shared" si="39"/>
        <v>7.1136909318339038E-46</v>
      </c>
      <c r="AU31" s="47">
        <v>9.4071854801856205E-12</v>
      </c>
      <c r="AV31" s="47">
        <f t="shared" si="40"/>
        <v>2.0984602517842173E-12</v>
      </c>
      <c r="AW31" s="47">
        <f t="shared" si="41"/>
        <v>1.0375173660111151E-28</v>
      </c>
      <c r="AX31" s="47">
        <f t="shared" si="33"/>
        <v>0.16879280504593819</v>
      </c>
      <c r="AY31" s="47">
        <f t="shared" si="12"/>
        <v>2.2225024402796383E-24</v>
      </c>
      <c r="AZ31" s="47">
        <f t="shared" si="42"/>
        <v>8.0566609873834623E-26</v>
      </c>
      <c r="BA31" s="47">
        <f t="shared" si="43"/>
        <v>5.0003666431554457E-62</v>
      </c>
      <c r="BB31" s="47">
        <f t="shared" si="27"/>
        <v>3.967498631515344E-2</v>
      </c>
      <c r="BC31" s="31">
        <f t="shared" si="56"/>
        <v>1648</v>
      </c>
      <c r="BD31" s="29">
        <v>1648</v>
      </c>
      <c r="BE31" s="31">
        <f t="shared" si="57"/>
        <v>1550</v>
      </c>
      <c r="BF31" s="26">
        <v>1550</v>
      </c>
      <c r="BG31" s="33">
        <f t="shared" si="57"/>
        <v>65.599973207874399</v>
      </c>
      <c r="BH31" s="57">
        <f t="shared" si="34"/>
        <v>65.599973207874399</v>
      </c>
      <c r="BI31" s="26">
        <v>1</v>
      </c>
      <c r="BJ31" s="2">
        <v>1</v>
      </c>
      <c r="BK31" s="2">
        <f t="shared" si="17"/>
        <v>1548</v>
      </c>
      <c r="BL31" s="37">
        <v>50</v>
      </c>
      <c r="BM31" s="12">
        <v>7</v>
      </c>
      <c r="BN31" s="26" t="s">
        <v>666</v>
      </c>
      <c r="BO31" s="32">
        <v>0.36711716254579857</v>
      </c>
      <c r="BP31" s="27">
        <f t="shared" si="46"/>
        <v>0.80557480575487339</v>
      </c>
      <c r="BQ31" s="31">
        <f t="shared" si="58"/>
        <v>0.5</v>
      </c>
      <c r="BR31" s="26">
        <v>0.5</v>
      </c>
      <c r="BS31" s="33">
        <f t="shared" si="59"/>
        <v>1</v>
      </c>
      <c r="BT31" s="26">
        <v>1</v>
      </c>
      <c r="BU31" s="57">
        <f t="shared" si="60"/>
        <v>1</v>
      </c>
      <c r="BV31" s="45">
        <v>1</v>
      </c>
      <c r="BW31" s="4" t="s">
        <v>11</v>
      </c>
      <c r="BX31" s="4" t="s">
        <v>10</v>
      </c>
      <c r="BY31" s="16" t="s">
        <v>64</v>
      </c>
      <c r="CA31" s="5" t="s">
        <v>513</v>
      </c>
      <c r="CB31" s="4" t="s">
        <v>110</v>
      </c>
      <c r="CD31" s="4" t="s">
        <v>72</v>
      </c>
      <c r="CE31" s="4" t="s">
        <v>502</v>
      </c>
      <c r="CF31" s="4" t="s">
        <v>680</v>
      </c>
      <c r="CG31" s="45" t="s">
        <v>538</v>
      </c>
      <c r="CH31" s="4" t="s">
        <v>569</v>
      </c>
      <c r="CI31" s="4" t="s">
        <v>524</v>
      </c>
      <c r="CJ31" s="4" t="s">
        <v>111</v>
      </c>
      <c r="CK31" s="4" t="s">
        <v>18</v>
      </c>
      <c r="CL31" s="29" t="s">
        <v>672</v>
      </c>
      <c r="CM31" s="29" t="s">
        <v>673</v>
      </c>
      <c r="CN31" s="4" t="s">
        <v>112</v>
      </c>
      <c r="CO31" s="29" t="s">
        <v>10</v>
      </c>
      <c r="CP31" s="4" t="s">
        <v>12</v>
      </c>
      <c r="CQ31" s="4" t="s">
        <v>10</v>
      </c>
      <c r="CR31" s="2" t="s">
        <v>35</v>
      </c>
    </row>
    <row r="32" spans="1:96" x14ac:dyDescent="0.25">
      <c r="A32" s="4">
        <v>31</v>
      </c>
      <c r="B32" s="29" t="s">
        <v>580</v>
      </c>
      <c r="C32" s="20">
        <v>21</v>
      </c>
      <c r="D32" s="21" t="s">
        <v>6</v>
      </c>
      <c r="E32" s="21" t="s">
        <v>48</v>
      </c>
      <c r="F32" s="21" t="s">
        <v>113</v>
      </c>
      <c r="G32" s="3" t="s">
        <v>60</v>
      </c>
      <c r="H32" s="5">
        <v>1</v>
      </c>
      <c r="I32" s="31">
        <f t="shared" si="50"/>
        <v>0</v>
      </c>
      <c r="J32" s="2">
        <f t="shared" si="1"/>
        <v>0</v>
      </c>
      <c r="K32" s="33">
        <f t="shared" si="50"/>
        <v>0</v>
      </c>
      <c r="L32" s="26">
        <f t="shared" si="2"/>
        <v>0</v>
      </c>
      <c r="M32" s="33">
        <f t="shared" si="50"/>
        <v>1</v>
      </c>
      <c r="N32" s="26">
        <f t="shared" si="3"/>
        <v>1</v>
      </c>
      <c r="O32" s="33">
        <f t="shared" si="50"/>
        <v>0</v>
      </c>
      <c r="P32" s="26">
        <f t="shared" si="29"/>
        <v>0</v>
      </c>
      <c r="Q32" s="31">
        <f t="shared" si="50"/>
        <v>0</v>
      </c>
      <c r="R32" s="26">
        <f t="shared" si="4"/>
        <v>0</v>
      </c>
      <c r="S32" s="33">
        <f t="shared" si="50"/>
        <v>0</v>
      </c>
      <c r="T32" s="26">
        <f t="shared" si="5"/>
        <v>0</v>
      </c>
      <c r="U32" s="33">
        <f t="shared" si="50"/>
        <v>1</v>
      </c>
      <c r="V32" s="26">
        <f t="shared" si="6"/>
        <v>1</v>
      </c>
      <c r="W32" s="33">
        <f t="shared" si="50"/>
        <v>0</v>
      </c>
      <c r="X32" s="26">
        <f t="shared" si="30"/>
        <v>0</v>
      </c>
      <c r="Y32" s="31">
        <f t="shared" si="51"/>
        <v>0.99829999999999997</v>
      </c>
      <c r="Z32" s="33">
        <v>0.99829999999999997</v>
      </c>
      <c r="AA32" s="33">
        <f t="shared" si="51"/>
        <v>0.99639999999999995</v>
      </c>
      <c r="AB32" s="33">
        <v>0.99639999999999995</v>
      </c>
      <c r="AC32" s="33">
        <f t="shared" si="51"/>
        <v>1</v>
      </c>
      <c r="AD32" s="33">
        <v>1</v>
      </c>
      <c r="AE32" s="27">
        <f t="shared" si="21"/>
        <v>0.27885817472959784</v>
      </c>
      <c r="AF32" s="27">
        <f t="shared" si="22"/>
        <v>0.27885817472959784</v>
      </c>
      <c r="AG32" s="34">
        <f t="shared" si="23"/>
        <v>0</v>
      </c>
      <c r="AH32" s="34">
        <f t="shared" si="24"/>
        <v>0</v>
      </c>
      <c r="AI32" s="34">
        <f t="shared" si="25"/>
        <v>0</v>
      </c>
      <c r="AJ32" s="34">
        <f t="shared" si="26"/>
        <v>0</v>
      </c>
      <c r="AK32" s="27">
        <f t="shared" si="52"/>
        <v>0.36544375427139619</v>
      </c>
      <c r="AL32" s="27">
        <f t="shared" si="52"/>
        <v>0.10190697828245322</v>
      </c>
      <c r="AM32" s="27">
        <f t="shared" si="52"/>
        <v>0.10190697828245322</v>
      </c>
      <c r="AN32" s="27">
        <f t="shared" si="53"/>
        <v>-0.26353677598894298</v>
      </c>
      <c r="AO32" s="27">
        <f t="shared" si="54"/>
        <v>-0.26353677598894298</v>
      </c>
      <c r="AP32" s="30">
        <v>0.35</v>
      </c>
      <c r="AQ32" s="27">
        <v>0.10155566847140886</v>
      </c>
      <c r="AR32" s="27">
        <f t="shared" si="32"/>
        <v>0.10155566847140886</v>
      </c>
      <c r="AS32" s="50">
        <f t="shared" si="55"/>
        <v>4.6539257228916957E-6</v>
      </c>
      <c r="AT32" s="47">
        <f t="shared" si="39"/>
        <v>4.6539257228916957E-6</v>
      </c>
      <c r="AU32" s="47">
        <v>0.20116890832476647</v>
      </c>
      <c r="AV32" s="47">
        <f t="shared" si="40"/>
        <v>0.19707310271446471</v>
      </c>
      <c r="AW32" s="47">
        <f t="shared" si="41"/>
        <v>4.0086098476241123E-2</v>
      </c>
      <c r="AX32" s="47">
        <f t="shared" si="33"/>
        <v>0.43704694774292563</v>
      </c>
      <c r="AY32" s="47">
        <f t="shared" si="12"/>
        <v>0.17493063955274599</v>
      </c>
      <c r="AZ32" s="47">
        <f t="shared" si="42"/>
        <v>0.19707310271446471</v>
      </c>
      <c r="BA32" s="47">
        <f t="shared" si="43"/>
        <v>4.0086098476241123E-2</v>
      </c>
      <c r="BB32" s="47">
        <f t="shared" si="27"/>
        <v>0.43704694774292563</v>
      </c>
      <c r="BC32" s="31">
        <f t="shared" si="56"/>
        <v>164</v>
      </c>
      <c r="BD32" s="29">
        <v>164</v>
      </c>
      <c r="BE32" s="31">
        <f t="shared" si="57"/>
        <v>181</v>
      </c>
      <c r="BF32" s="26">
        <v>181</v>
      </c>
      <c r="BG32" s="33">
        <f t="shared" si="57"/>
        <v>61.771474523636854</v>
      </c>
      <c r="BH32" s="57">
        <f t="shared" si="34"/>
        <v>61.771474523636854</v>
      </c>
      <c r="BI32" s="26">
        <v>2</v>
      </c>
      <c r="BJ32" s="2">
        <v>2</v>
      </c>
      <c r="BK32" s="2">
        <f t="shared" si="17"/>
        <v>178</v>
      </c>
      <c r="BL32" s="37">
        <v>2</v>
      </c>
      <c r="BM32" s="2">
        <v>2</v>
      </c>
      <c r="BN32" s="26">
        <v>0.37</v>
      </c>
      <c r="BO32" s="27">
        <v>0.57368576008374461</v>
      </c>
      <c r="BP32" s="27">
        <f t="shared" si="46"/>
        <v>0.57368576008374461</v>
      </c>
      <c r="BQ32" s="31">
        <f t="shared" si="58"/>
        <v>1</v>
      </c>
      <c r="BR32" s="26">
        <v>1</v>
      </c>
      <c r="BS32" s="33">
        <f t="shared" si="59"/>
        <v>1</v>
      </c>
      <c r="BT32" s="26">
        <v>1</v>
      </c>
      <c r="BU32" s="57">
        <f t="shared" si="60"/>
        <v>1</v>
      </c>
      <c r="BV32" s="45">
        <v>1</v>
      </c>
      <c r="BW32" s="4" t="s">
        <v>120</v>
      </c>
      <c r="BX32" s="4" t="s">
        <v>10</v>
      </c>
      <c r="BY32" s="3" t="s">
        <v>65</v>
      </c>
      <c r="CA32" s="5"/>
      <c r="CB32" s="4" t="s">
        <v>116</v>
      </c>
      <c r="CD32" s="4" t="s">
        <v>15</v>
      </c>
      <c r="CE32" s="4" t="s">
        <v>117</v>
      </c>
      <c r="CF32" s="4" t="s">
        <v>17</v>
      </c>
      <c r="CG32" s="29" t="s">
        <v>539</v>
      </c>
      <c r="CH32" s="4" t="s">
        <v>570</v>
      </c>
      <c r="CI32" s="4" t="s">
        <v>31</v>
      </c>
      <c r="CJ32" s="4" t="s">
        <v>118</v>
      </c>
      <c r="CK32" s="4" t="s">
        <v>10</v>
      </c>
      <c r="CL32" s="29" t="s">
        <v>672</v>
      </c>
      <c r="CM32" s="29" t="s">
        <v>673</v>
      </c>
      <c r="CN32" s="4" t="s">
        <v>119</v>
      </c>
      <c r="CO32" s="29" t="s">
        <v>10</v>
      </c>
      <c r="CP32" s="4" t="s">
        <v>12</v>
      </c>
      <c r="CQ32" s="4" t="s">
        <v>10</v>
      </c>
      <c r="CR32" s="5" t="s">
        <v>115</v>
      </c>
    </row>
    <row r="33" spans="1:96" x14ac:dyDescent="0.25">
      <c r="A33" s="4">
        <v>32</v>
      </c>
      <c r="B33" s="29" t="s">
        <v>580</v>
      </c>
      <c r="C33" s="20">
        <v>21</v>
      </c>
      <c r="D33" s="21" t="s">
        <v>6</v>
      </c>
      <c r="E33" s="21" t="s">
        <v>48</v>
      </c>
      <c r="F33" s="21" t="s">
        <v>113</v>
      </c>
      <c r="G33" s="3" t="s">
        <v>63</v>
      </c>
      <c r="H33" s="5">
        <v>1</v>
      </c>
      <c r="I33" s="31">
        <f t="shared" si="50"/>
        <v>0</v>
      </c>
      <c r="J33" s="2">
        <f t="shared" si="1"/>
        <v>0</v>
      </c>
      <c r="K33" s="33">
        <f t="shared" si="50"/>
        <v>0</v>
      </c>
      <c r="L33" s="26">
        <f t="shared" si="2"/>
        <v>0</v>
      </c>
      <c r="M33" s="33">
        <f t="shared" si="50"/>
        <v>1</v>
      </c>
      <c r="N33" s="26">
        <f t="shared" si="3"/>
        <v>1</v>
      </c>
      <c r="O33" s="33">
        <f t="shared" si="50"/>
        <v>0</v>
      </c>
      <c r="P33" s="26">
        <f t="shared" si="29"/>
        <v>0</v>
      </c>
      <c r="Q33" s="31">
        <f t="shared" si="50"/>
        <v>0</v>
      </c>
      <c r="R33" s="26">
        <f t="shared" si="4"/>
        <v>0</v>
      </c>
      <c r="S33" s="33">
        <f t="shared" si="50"/>
        <v>0</v>
      </c>
      <c r="T33" s="26">
        <f t="shared" si="5"/>
        <v>0</v>
      </c>
      <c r="U33" s="33">
        <f t="shared" si="50"/>
        <v>1</v>
      </c>
      <c r="V33" s="26">
        <f t="shared" si="6"/>
        <v>1</v>
      </c>
      <c r="W33" s="33">
        <f t="shared" si="50"/>
        <v>0</v>
      </c>
      <c r="X33" s="26">
        <f t="shared" si="30"/>
        <v>0</v>
      </c>
      <c r="Y33" s="31">
        <f t="shared" si="51"/>
        <v>0.97050000000000003</v>
      </c>
      <c r="Z33" s="33">
        <v>0.97050000000000003</v>
      </c>
      <c r="AA33" s="33">
        <f t="shared" si="51"/>
        <v>0.95550000000000002</v>
      </c>
      <c r="AB33" s="33">
        <v>0.95550000000000002</v>
      </c>
      <c r="AC33" s="33">
        <f t="shared" si="51"/>
        <v>0.99990000000000001</v>
      </c>
      <c r="AD33" s="33">
        <v>0.99990000000000001</v>
      </c>
      <c r="AE33" s="27">
        <f t="shared" si="21"/>
        <v>0.40880486441772396</v>
      </c>
      <c r="AF33" s="27">
        <f t="shared" si="22"/>
        <v>0.40880486441772396</v>
      </c>
      <c r="AG33" s="34">
        <f t="shared" si="23"/>
        <v>0</v>
      </c>
      <c r="AH33" s="34">
        <f t="shared" si="24"/>
        <v>0</v>
      </c>
      <c r="AI33" s="34">
        <f t="shared" si="25"/>
        <v>0</v>
      </c>
      <c r="AJ33" s="34">
        <f t="shared" si="26"/>
        <v>0</v>
      </c>
      <c r="AK33" s="27">
        <f t="shared" si="52"/>
        <v>0.28768207245178096</v>
      </c>
      <c r="AL33" s="27">
        <f t="shared" si="52"/>
        <v>0.11760583062406016</v>
      </c>
      <c r="AM33" s="27">
        <f t="shared" si="52"/>
        <v>0.11760583062406016</v>
      </c>
      <c r="AN33" s="27">
        <f t="shared" si="53"/>
        <v>-0.1700762418277208</v>
      </c>
      <c r="AO33" s="27">
        <f t="shared" si="54"/>
        <v>-0.1700762418277208</v>
      </c>
      <c r="AP33" s="30">
        <v>0.28000000000000003</v>
      </c>
      <c r="AQ33" s="27">
        <v>0.1170666064278522</v>
      </c>
      <c r="AR33" s="27">
        <f t="shared" si="32"/>
        <v>0.1170666064278522</v>
      </c>
      <c r="AS33" s="50">
        <f t="shared" si="55"/>
        <v>2.9463422783692104E-4</v>
      </c>
      <c r="AT33" s="47">
        <f t="shared" si="39"/>
        <v>2.9463422783692104E-4</v>
      </c>
      <c r="AU33" s="47">
        <v>0.14538375027040273</v>
      </c>
      <c r="AV33" s="47">
        <f t="shared" si="40"/>
        <v>0.13669128869479794</v>
      </c>
      <c r="AW33" s="47">
        <f t="shared" si="41"/>
        <v>1.7863827312719301E-2</v>
      </c>
      <c r="AX33" s="47">
        <f t="shared" si="33"/>
        <v>0.25390492673553539</v>
      </c>
      <c r="AY33" s="47">
        <f t="shared" si="12"/>
        <v>0.11756942870134129</v>
      </c>
      <c r="AZ33" s="47">
        <f t="shared" si="42"/>
        <v>0.13669128869479794</v>
      </c>
      <c r="BA33" s="47">
        <f t="shared" si="43"/>
        <v>1.7863827312719301E-2</v>
      </c>
      <c r="BB33" s="47">
        <f t="shared" si="27"/>
        <v>0.25390492673553539</v>
      </c>
      <c r="BC33" s="31">
        <f t="shared" si="56"/>
        <v>164</v>
      </c>
      <c r="BD33" s="29">
        <v>164</v>
      </c>
      <c r="BE33" s="31">
        <f t="shared" si="57"/>
        <v>181</v>
      </c>
      <c r="BF33" s="26">
        <v>181</v>
      </c>
      <c r="BG33" s="33">
        <f t="shared" si="57"/>
        <v>97.837932399345291</v>
      </c>
      <c r="BH33" s="57">
        <f t="shared" si="34"/>
        <v>97.837932399345291</v>
      </c>
      <c r="BI33" s="26">
        <v>2</v>
      </c>
      <c r="BJ33" s="2">
        <v>2</v>
      </c>
      <c r="BK33" s="2">
        <f t="shared" si="17"/>
        <v>178</v>
      </c>
      <c r="BL33" s="37">
        <v>2</v>
      </c>
      <c r="BM33" s="2">
        <v>2</v>
      </c>
      <c r="BN33" s="26">
        <v>0.37</v>
      </c>
      <c r="BO33" s="27">
        <v>0.57368576008374461</v>
      </c>
      <c r="BP33" s="27">
        <f t="shared" si="46"/>
        <v>0.57368576008374461</v>
      </c>
      <c r="BQ33" s="31">
        <f t="shared" si="58"/>
        <v>1</v>
      </c>
      <c r="BR33" s="26">
        <v>1</v>
      </c>
      <c r="BS33" s="33">
        <f t="shared" si="59"/>
        <v>1</v>
      </c>
      <c r="BT33" s="26">
        <v>1</v>
      </c>
      <c r="BU33" s="57">
        <f t="shared" si="60"/>
        <v>1</v>
      </c>
      <c r="BV33" s="45">
        <v>1</v>
      </c>
      <c r="BW33" s="4" t="s">
        <v>120</v>
      </c>
      <c r="BX33" s="4" t="s">
        <v>10</v>
      </c>
      <c r="BY33" s="3" t="s">
        <v>65</v>
      </c>
      <c r="CA33" s="5"/>
      <c r="CB33" s="4" t="s">
        <v>116</v>
      </c>
      <c r="CD33" s="4" t="s">
        <v>15</v>
      </c>
      <c r="CE33" s="4" t="s">
        <v>117</v>
      </c>
      <c r="CF33" s="4" t="s">
        <v>17</v>
      </c>
      <c r="CG33" s="29" t="s">
        <v>539</v>
      </c>
      <c r="CH33" s="4" t="s">
        <v>570</v>
      </c>
      <c r="CI33" s="4" t="s">
        <v>31</v>
      </c>
      <c r="CJ33" s="4" t="s">
        <v>118</v>
      </c>
      <c r="CK33" s="4" t="s">
        <v>10</v>
      </c>
      <c r="CL33" s="29" t="s">
        <v>672</v>
      </c>
      <c r="CM33" s="29" t="s">
        <v>673</v>
      </c>
      <c r="CN33" s="4" t="s">
        <v>119</v>
      </c>
      <c r="CO33" s="29" t="s">
        <v>10</v>
      </c>
      <c r="CP33" s="4" t="s">
        <v>12</v>
      </c>
      <c r="CQ33" s="4" t="s">
        <v>10</v>
      </c>
      <c r="CR33" s="5" t="s">
        <v>115</v>
      </c>
    </row>
    <row r="34" spans="1:96" x14ac:dyDescent="0.25">
      <c r="A34" s="4">
        <v>33</v>
      </c>
      <c r="B34" s="29" t="s">
        <v>580</v>
      </c>
      <c r="C34" s="20">
        <v>22</v>
      </c>
      <c r="D34" s="21" t="s">
        <v>6</v>
      </c>
      <c r="E34" s="21" t="s">
        <v>48</v>
      </c>
      <c r="F34" s="21" t="s">
        <v>114</v>
      </c>
      <c r="G34" s="3" t="s">
        <v>91</v>
      </c>
      <c r="H34" s="5">
        <v>1</v>
      </c>
      <c r="I34" s="31">
        <f t="shared" si="50"/>
        <v>1</v>
      </c>
      <c r="J34" s="2">
        <f t="shared" ref="J34:J65" si="61">IF(AND(AQ34*H34&gt;0,AU34&lt;0.05),1,0)</f>
        <v>1</v>
      </c>
      <c r="K34" s="33">
        <f t="shared" si="50"/>
        <v>1</v>
      </c>
      <c r="L34" s="26">
        <f t="shared" si="2"/>
        <v>1</v>
      </c>
      <c r="M34" s="33">
        <f t="shared" si="50"/>
        <v>1</v>
      </c>
      <c r="N34" s="26">
        <f t="shared" si="3"/>
        <v>1</v>
      </c>
      <c r="O34" s="33">
        <f t="shared" si="50"/>
        <v>1</v>
      </c>
      <c r="P34" s="26">
        <f t="shared" si="29"/>
        <v>1</v>
      </c>
      <c r="Q34" s="31">
        <f t="shared" si="50"/>
        <v>1</v>
      </c>
      <c r="R34" s="26">
        <f t="shared" ref="R34:R65" si="62">IF(AND(AR34*H34&gt;0,AY34&lt;0.05),1,0)</f>
        <v>1</v>
      </c>
      <c r="S34" s="33">
        <f t="shared" si="50"/>
        <v>1</v>
      </c>
      <c r="T34" s="26">
        <f t="shared" si="5"/>
        <v>1</v>
      </c>
      <c r="U34" s="33">
        <f t="shared" si="50"/>
        <v>1</v>
      </c>
      <c r="V34" s="26">
        <f t="shared" si="6"/>
        <v>1</v>
      </c>
      <c r="W34" s="33">
        <f t="shared" si="50"/>
        <v>1</v>
      </c>
      <c r="X34" s="26">
        <f t="shared" si="30"/>
        <v>1</v>
      </c>
      <c r="Y34" s="31">
        <f t="shared" si="51"/>
        <v>0.77400000000000002</v>
      </c>
      <c r="Z34" s="33">
        <v>0.77400000000000002</v>
      </c>
      <c r="AA34" s="33">
        <f t="shared" si="51"/>
        <v>0.73240000000000005</v>
      </c>
      <c r="AB34" s="33">
        <v>0.73240000000000005</v>
      </c>
      <c r="AC34" s="33">
        <f t="shared" si="51"/>
        <v>0.98360000000000003</v>
      </c>
      <c r="AD34" s="33">
        <v>0.98360000000000003</v>
      </c>
      <c r="AE34" s="27">
        <f t="shared" si="21"/>
        <v>0.91052550453482928</v>
      </c>
      <c r="AF34" s="27">
        <f t="shared" si="22"/>
        <v>0.91052550453482928</v>
      </c>
      <c r="AG34" s="34">
        <f t="shared" si="23"/>
        <v>0</v>
      </c>
      <c r="AH34" s="34">
        <f t="shared" si="24"/>
        <v>0</v>
      </c>
      <c r="AI34" s="34">
        <f t="shared" si="25"/>
        <v>1</v>
      </c>
      <c r="AJ34" s="34">
        <f t="shared" si="26"/>
        <v>1</v>
      </c>
      <c r="AK34" s="27">
        <f t="shared" si="52"/>
        <v>0.20273255405408211</v>
      </c>
      <c r="AL34" s="27">
        <f t="shared" si="52"/>
        <v>0.18459316106572765</v>
      </c>
      <c r="AM34" s="27">
        <f t="shared" si="52"/>
        <v>0.18459316106572765</v>
      </c>
      <c r="AN34" s="27">
        <f t="shared" si="53"/>
        <v>-1.8139392988354458E-2</v>
      </c>
      <c r="AO34" s="27">
        <f t="shared" si="54"/>
        <v>-1.8139392988354458E-2</v>
      </c>
      <c r="AP34" s="30">
        <v>0.2</v>
      </c>
      <c r="AQ34" s="27">
        <v>0.18252470110295504</v>
      </c>
      <c r="AR34" s="27">
        <f t="shared" si="32"/>
        <v>0.18252470110295504</v>
      </c>
      <c r="AS34" s="50">
        <f t="shared" si="55"/>
        <v>1.0476448371907081E-2</v>
      </c>
      <c r="AT34" s="47">
        <f t="shared" si="39"/>
        <v>1.0476448371907081E-2</v>
      </c>
      <c r="AU34" s="47">
        <v>2.1765190249180246E-2</v>
      </c>
      <c r="AV34" s="47">
        <f t="shared" si="40"/>
        <v>1.9700131954921866E-2</v>
      </c>
      <c r="AW34" s="47">
        <f t="shared" si="41"/>
        <v>2.0623114366177838E-4</v>
      </c>
      <c r="AX34" s="47">
        <f t="shared" si="33"/>
        <v>1.1076290796214434E-2</v>
      </c>
      <c r="AY34" s="47">
        <f t="shared" ref="AY34:AY65" si="63">_xlfn.T.DIST.2T(ABS(AR34)/SQRT((1-AR34^2)/(BF34-BJ34-1)),BF34-BJ34-1)</f>
        <v>1.419056951241969E-2</v>
      </c>
      <c r="AZ34" s="47">
        <f t="shared" si="42"/>
        <v>1.9700131954921866E-2</v>
      </c>
      <c r="BA34" s="47">
        <f t="shared" si="43"/>
        <v>2.0623114366177838E-4</v>
      </c>
      <c r="BB34" s="47">
        <f t="shared" si="27"/>
        <v>1.1076290796214434E-2</v>
      </c>
      <c r="BC34" s="31">
        <f t="shared" si="56"/>
        <v>164</v>
      </c>
      <c r="BD34" s="29">
        <v>164</v>
      </c>
      <c r="BE34" s="31">
        <f t="shared" si="57"/>
        <v>181</v>
      </c>
      <c r="BF34" s="26">
        <v>181</v>
      </c>
      <c r="BG34" s="33">
        <f t="shared" si="57"/>
        <v>193.96804018398933</v>
      </c>
      <c r="BH34" s="57">
        <f t="shared" si="34"/>
        <v>193.96804018398933</v>
      </c>
      <c r="BI34" s="26">
        <v>2</v>
      </c>
      <c r="BJ34" s="2">
        <v>2</v>
      </c>
      <c r="BK34" s="2">
        <f t="shared" ref="BK34:BK65" si="64">BF34-BJ34-1</f>
        <v>178</v>
      </c>
      <c r="BL34" s="37">
        <v>2</v>
      </c>
      <c r="BM34" s="2">
        <v>2</v>
      </c>
      <c r="BN34" s="26">
        <v>0.53</v>
      </c>
      <c r="BO34" s="27">
        <v>0.72149051616194337</v>
      </c>
      <c r="BP34" s="27">
        <f t="shared" si="46"/>
        <v>0.72149051616194337</v>
      </c>
      <c r="BQ34" s="31">
        <f t="shared" si="58"/>
        <v>1</v>
      </c>
      <c r="BR34" s="26">
        <v>1</v>
      </c>
      <c r="BS34" s="33">
        <f t="shared" si="59"/>
        <v>1</v>
      </c>
      <c r="BT34" s="26">
        <v>1</v>
      </c>
      <c r="BU34" s="57">
        <f t="shared" si="60"/>
        <v>1</v>
      </c>
      <c r="BV34" s="45">
        <v>1</v>
      </c>
      <c r="BW34" s="4" t="s">
        <v>120</v>
      </c>
      <c r="BX34" s="4" t="s">
        <v>10</v>
      </c>
      <c r="BY34" s="3" t="s">
        <v>65</v>
      </c>
      <c r="CA34" s="5"/>
      <c r="CB34" s="4" t="s">
        <v>116</v>
      </c>
      <c r="CD34" s="4" t="s">
        <v>15</v>
      </c>
      <c r="CE34" s="4" t="s">
        <v>117</v>
      </c>
      <c r="CF34" s="4" t="s">
        <v>17</v>
      </c>
      <c r="CG34" s="29" t="s">
        <v>539</v>
      </c>
      <c r="CH34" s="4" t="s">
        <v>570</v>
      </c>
      <c r="CI34" s="4" t="s">
        <v>31</v>
      </c>
      <c r="CJ34" s="4" t="s">
        <v>118</v>
      </c>
      <c r="CK34" s="4" t="s">
        <v>10</v>
      </c>
      <c r="CL34" s="29" t="s">
        <v>672</v>
      </c>
      <c r="CM34" s="29" t="s">
        <v>673</v>
      </c>
      <c r="CN34" s="4" t="s">
        <v>119</v>
      </c>
      <c r="CO34" s="29" t="s">
        <v>10</v>
      </c>
      <c r="CP34" s="4" t="s">
        <v>12</v>
      </c>
      <c r="CQ34" s="4" t="s">
        <v>10</v>
      </c>
      <c r="CR34" s="5" t="s">
        <v>115</v>
      </c>
    </row>
    <row r="35" spans="1:96" x14ac:dyDescent="0.25">
      <c r="A35" s="4">
        <v>34</v>
      </c>
      <c r="B35" s="29" t="s">
        <v>580</v>
      </c>
      <c r="C35" s="20">
        <v>24</v>
      </c>
      <c r="D35" s="21" t="s">
        <v>121</v>
      </c>
      <c r="E35" s="21" t="s">
        <v>122</v>
      </c>
      <c r="F35" s="21" t="s">
        <v>123</v>
      </c>
      <c r="G35" s="3" t="s">
        <v>60</v>
      </c>
      <c r="H35" s="5">
        <v>1</v>
      </c>
      <c r="I35" s="31">
        <f t="shared" si="50"/>
        <v>1</v>
      </c>
      <c r="J35" s="2">
        <f t="shared" si="61"/>
        <v>1</v>
      </c>
      <c r="K35" s="33">
        <f t="shared" si="50"/>
        <v>1</v>
      </c>
      <c r="L35" s="26">
        <f t="shared" si="2"/>
        <v>1</v>
      </c>
      <c r="M35" s="33">
        <f t="shared" si="50"/>
        <v>1</v>
      </c>
      <c r="N35" s="26">
        <f t="shared" si="3"/>
        <v>1</v>
      </c>
      <c r="O35" s="33">
        <f t="shared" si="50"/>
        <v>1</v>
      </c>
      <c r="P35" s="26">
        <f t="shared" si="29"/>
        <v>1</v>
      </c>
      <c r="Q35" s="31">
        <f t="shared" si="50"/>
        <v>1</v>
      </c>
      <c r="R35" s="26">
        <f t="shared" si="62"/>
        <v>1</v>
      </c>
      <c r="S35" s="33">
        <f t="shared" si="50"/>
        <v>1</v>
      </c>
      <c r="T35" s="26">
        <f t="shared" si="5"/>
        <v>1</v>
      </c>
      <c r="U35" s="33">
        <f t="shared" si="50"/>
        <v>1</v>
      </c>
      <c r="V35" s="26">
        <f t="shared" si="6"/>
        <v>1</v>
      </c>
      <c r="W35" s="33">
        <f t="shared" si="50"/>
        <v>1</v>
      </c>
      <c r="X35" s="26">
        <f t="shared" si="30"/>
        <v>1</v>
      </c>
      <c r="Y35" s="31">
        <f t="shared" si="51"/>
        <v>1</v>
      </c>
      <c r="Z35" s="33">
        <v>1</v>
      </c>
      <c r="AA35" s="33">
        <f t="shared" si="51"/>
        <v>1</v>
      </c>
      <c r="AB35" s="33">
        <v>1</v>
      </c>
      <c r="AC35" s="33">
        <f t="shared" si="51"/>
        <v>1</v>
      </c>
      <c r="AD35" s="33">
        <v>1</v>
      </c>
      <c r="AE35" s="27">
        <f t="shared" si="21"/>
        <v>0.83628097381582156</v>
      </c>
      <c r="AF35" s="27">
        <f t="shared" si="22"/>
        <v>0.83628097381582156</v>
      </c>
      <c r="AG35" s="34">
        <f t="shared" si="23"/>
        <v>0</v>
      </c>
      <c r="AH35" s="34">
        <f t="shared" si="24"/>
        <v>0</v>
      </c>
      <c r="AI35" s="34">
        <f t="shared" si="25"/>
        <v>1</v>
      </c>
      <c r="AJ35" s="34">
        <f t="shared" si="26"/>
        <v>1</v>
      </c>
      <c r="AK35" s="27">
        <f t="shared" si="52"/>
        <v>0.43561122323622431</v>
      </c>
      <c r="AL35" s="27">
        <f t="shared" si="52"/>
        <v>0.36429337797309091</v>
      </c>
      <c r="AM35" s="27">
        <f t="shared" si="52"/>
        <v>0.36429337797309091</v>
      </c>
      <c r="AN35" s="27">
        <f t="shared" si="53"/>
        <v>-7.1317845263133395E-2</v>
      </c>
      <c r="AO35" s="27">
        <f t="shared" si="54"/>
        <v>-7.1317845263133395E-2</v>
      </c>
      <c r="AP35" s="30">
        <v>0.41</v>
      </c>
      <c r="AQ35" s="27">
        <v>0.34899013864150902</v>
      </c>
      <c r="AR35" s="27">
        <f t="shared" si="32"/>
        <v>0.34899013864150902</v>
      </c>
      <c r="AS35" s="50">
        <f t="shared" si="55"/>
        <v>2.4525543450327485E-18</v>
      </c>
      <c r="AT35" s="47">
        <f t="shared" si="39"/>
        <v>2.4525543450327485E-18</v>
      </c>
      <c r="AU35" s="47">
        <v>1.4535315315992833E-45</v>
      </c>
      <c r="AV35" s="47">
        <f t="shared" si="40"/>
        <v>2.1820817165676812E-13</v>
      </c>
      <c r="AW35" s="47">
        <f t="shared" si="41"/>
        <v>2.8895723075886106E-31</v>
      </c>
      <c r="AX35" s="47">
        <f t="shared" si="33"/>
        <v>2.1268641771337898E-2</v>
      </c>
      <c r="AY35" s="47">
        <f t="shared" si="63"/>
        <v>1.4535315316000434E-45</v>
      </c>
      <c r="AZ35" s="47">
        <f t="shared" si="42"/>
        <v>2.1820817165676812E-13</v>
      </c>
      <c r="BA35" s="47">
        <f t="shared" si="43"/>
        <v>2.8895723075886106E-31</v>
      </c>
      <c r="BB35" s="47">
        <f t="shared" si="27"/>
        <v>2.1268641771337898E-2</v>
      </c>
      <c r="BC35" s="31">
        <f t="shared" si="56"/>
        <v>418</v>
      </c>
      <c r="BD35" s="29">
        <v>418</v>
      </c>
      <c r="BE35" s="31">
        <f t="shared" si="57"/>
        <v>1549</v>
      </c>
      <c r="BF35" s="26">
        <v>1549</v>
      </c>
      <c r="BG35" s="33">
        <f t="shared" si="57"/>
        <v>44.362764136095372</v>
      </c>
      <c r="BH35" s="57">
        <f t="shared" si="34"/>
        <v>44.362764136095372</v>
      </c>
      <c r="BI35" s="26">
        <v>2</v>
      </c>
      <c r="BJ35" s="2">
        <v>2</v>
      </c>
      <c r="BK35" s="2">
        <f t="shared" si="64"/>
        <v>1546</v>
      </c>
      <c r="BL35" s="37">
        <v>1</v>
      </c>
      <c r="BM35" s="2">
        <v>1</v>
      </c>
      <c r="BN35" s="26" t="s">
        <v>178</v>
      </c>
      <c r="BO35" s="27" t="s">
        <v>178</v>
      </c>
      <c r="BP35" s="27"/>
      <c r="BQ35" s="31">
        <f t="shared" si="58"/>
        <v>1</v>
      </c>
      <c r="BR35" s="26">
        <v>1</v>
      </c>
      <c r="BS35" s="33">
        <f t="shared" si="59"/>
        <v>1</v>
      </c>
      <c r="BT35" s="26">
        <v>1</v>
      </c>
      <c r="BU35" s="57">
        <f t="shared" si="60"/>
        <v>1</v>
      </c>
      <c r="BV35" s="45">
        <v>1</v>
      </c>
      <c r="BW35" s="4" t="s">
        <v>47</v>
      </c>
      <c r="BX35" s="4" t="s">
        <v>10</v>
      </c>
      <c r="BY35" s="3" t="s">
        <v>66</v>
      </c>
      <c r="CA35" s="5" t="s">
        <v>124</v>
      </c>
      <c r="CB35" s="4" t="s">
        <v>125</v>
      </c>
      <c r="CD35" s="4" t="s">
        <v>29</v>
      </c>
      <c r="CE35" s="4" t="s">
        <v>30</v>
      </c>
      <c r="CF35" s="4" t="s">
        <v>17</v>
      </c>
      <c r="CG35" s="45" t="s">
        <v>535</v>
      </c>
      <c r="CH35" s="4" t="s">
        <v>569</v>
      </c>
      <c r="CI35" s="4" t="s">
        <v>126</v>
      </c>
      <c r="CJ35" s="4" t="s">
        <v>127</v>
      </c>
      <c r="CK35" s="4" t="s">
        <v>10</v>
      </c>
      <c r="CL35" s="29" t="s">
        <v>672</v>
      </c>
      <c r="CM35" s="29" t="s">
        <v>673</v>
      </c>
      <c r="CN35" s="29" t="s">
        <v>10</v>
      </c>
      <c r="CO35" s="4" t="s">
        <v>10</v>
      </c>
      <c r="CP35" s="4" t="s">
        <v>13</v>
      </c>
      <c r="CQ35" s="4" t="s">
        <v>10</v>
      </c>
      <c r="CR35" s="2" t="s">
        <v>20</v>
      </c>
    </row>
    <row r="36" spans="1:96" x14ac:dyDescent="0.25">
      <c r="A36" s="4">
        <v>35</v>
      </c>
      <c r="B36" s="29" t="s">
        <v>580</v>
      </c>
      <c r="C36" s="20">
        <v>26</v>
      </c>
      <c r="D36" s="21" t="s">
        <v>121</v>
      </c>
      <c r="E36" s="21" t="s">
        <v>122</v>
      </c>
      <c r="F36" s="21" t="s">
        <v>128</v>
      </c>
      <c r="G36" s="3" t="s">
        <v>60</v>
      </c>
      <c r="H36" s="5">
        <v>1</v>
      </c>
      <c r="I36" s="31">
        <f t="shared" si="50"/>
        <v>1</v>
      </c>
      <c r="J36" s="2">
        <f t="shared" si="61"/>
        <v>1</v>
      </c>
      <c r="K36" s="33">
        <f t="shared" si="50"/>
        <v>1</v>
      </c>
      <c r="L36" s="26">
        <f t="shared" si="2"/>
        <v>1</v>
      </c>
      <c r="M36" s="33">
        <f t="shared" si="50"/>
        <v>1</v>
      </c>
      <c r="N36" s="26">
        <f t="shared" si="3"/>
        <v>1</v>
      </c>
      <c r="O36" s="33">
        <f t="shared" si="50"/>
        <v>1</v>
      </c>
      <c r="P36" s="26">
        <f t="shared" si="29"/>
        <v>1</v>
      </c>
      <c r="Q36" s="31">
        <f t="shared" si="50"/>
        <v>1</v>
      </c>
      <c r="R36" s="26">
        <f t="shared" si="62"/>
        <v>1</v>
      </c>
      <c r="S36" s="33">
        <f t="shared" si="50"/>
        <v>1</v>
      </c>
      <c r="T36" s="26">
        <f t="shared" si="5"/>
        <v>1</v>
      </c>
      <c r="U36" s="33">
        <f t="shared" si="50"/>
        <v>1</v>
      </c>
      <c r="V36" s="26">
        <f t="shared" si="6"/>
        <v>1</v>
      </c>
      <c r="W36" s="33">
        <f t="shared" si="50"/>
        <v>1</v>
      </c>
      <c r="X36" s="26">
        <f t="shared" si="30"/>
        <v>1</v>
      </c>
      <c r="Y36" s="31">
        <f t="shared" si="51"/>
        <v>1</v>
      </c>
      <c r="Z36" s="33">
        <v>1</v>
      </c>
      <c r="AA36" s="33">
        <f t="shared" si="51"/>
        <v>0.99880000000000002</v>
      </c>
      <c r="AB36" s="33">
        <v>0.99880000000000002</v>
      </c>
      <c r="AC36" s="33">
        <f t="shared" si="51"/>
        <v>1</v>
      </c>
      <c r="AD36" s="33">
        <v>1</v>
      </c>
      <c r="AE36" s="27">
        <f t="shared" si="21"/>
        <v>1.3907516328448424</v>
      </c>
      <c r="AF36" s="27">
        <f t="shared" si="22"/>
        <v>1.3907516328448424</v>
      </c>
      <c r="AG36" s="34">
        <f t="shared" si="23"/>
        <v>1</v>
      </c>
      <c r="AH36" s="34">
        <f t="shared" si="24"/>
        <v>1</v>
      </c>
      <c r="AI36" s="34">
        <f t="shared" si="25"/>
        <v>1</v>
      </c>
      <c r="AJ36" s="34">
        <f t="shared" si="26"/>
        <v>1</v>
      </c>
      <c r="AK36" s="27">
        <f t="shared" si="52"/>
        <v>0.24477411265935289</v>
      </c>
      <c r="AL36" s="27">
        <f t="shared" si="52"/>
        <v>0.34041999685914243</v>
      </c>
      <c r="AM36" s="27">
        <f t="shared" si="52"/>
        <v>0.34041999685914243</v>
      </c>
      <c r="AN36" s="27">
        <f t="shared" si="53"/>
        <v>9.5645884199789533E-2</v>
      </c>
      <c r="AO36" s="27">
        <f t="shared" si="54"/>
        <v>9.5645884199789533E-2</v>
      </c>
      <c r="AP36" s="30">
        <v>0.24</v>
      </c>
      <c r="AQ36" s="27">
        <v>0.32785229901197921</v>
      </c>
      <c r="AR36" s="27">
        <f t="shared" si="32"/>
        <v>0.32785229901197921</v>
      </c>
      <c r="AS36" s="50">
        <f t="shared" si="55"/>
        <v>7.0897822955558142E-7</v>
      </c>
      <c r="AT36" s="47">
        <f t="shared" si="39"/>
        <v>7.0897822955558142E-7</v>
      </c>
      <c r="AU36" s="47">
        <v>3.8855703178906057E-40</v>
      </c>
      <c r="AV36" s="47">
        <f t="shared" si="40"/>
        <v>6.6256099100546546E-12</v>
      </c>
      <c r="AW36" s="47">
        <f t="shared" si="41"/>
        <v>1.3931039240965222E-27</v>
      </c>
      <c r="AX36" s="47">
        <f t="shared" si="33"/>
        <v>1.1699312440810176E-4</v>
      </c>
      <c r="AY36" s="47">
        <f t="shared" si="63"/>
        <v>3.8855703178910038E-40</v>
      </c>
      <c r="AZ36" s="47">
        <f t="shared" si="42"/>
        <v>6.6256099100546546E-12</v>
      </c>
      <c r="BA36" s="47">
        <f t="shared" si="43"/>
        <v>1.3931039240965222E-27</v>
      </c>
      <c r="BB36" s="47">
        <f t="shared" si="27"/>
        <v>1.1699312440810176E-4</v>
      </c>
      <c r="BC36" s="31">
        <f t="shared" si="56"/>
        <v>418</v>
      </c>
      <c r="BD36" s="55">
        <v>418</v>
      </c>
      <c r="BE36" s="31">
        <f t="shared" si="57"/>
        <v>1550</v>
      </c>
      <c r="BF36" s="26">
        <v>1550</v>
      </c>
      <c r="BG36" s="33">
        <f t="shared" si="57"/>
        <v>134.00163163635875</v>
      </c>
      <c r="BH36" s="57">
        <f t="shared" si="34"/>
        <v>134.00163163635875</v>
      </c>
      <c r="BI36" s="26">
        <v>2</v>
      </c>
      <c r="BJ36" s="2">
        <v>2</v>
      </c>
      <c r="BK36" s="2">
        <f t="shared" si="64"/>
        <v>1547</v>
      </c>
      <c r="BL36" s="37">
        <v>1</v>
      </c>
      <c r="BM36" s="2">
        <v>1</v>
      </c>
      <c r="BN36" s="26" t="s">
        <v>178</v>
      </c>
      <c r="BO36" s="27" t="s">
        <v>178</v>
      </c>
      <c r="BP36" s="27"/>
      <c r="BQ36" s="59">
        <f t="shared" si="58"/>
        <v>1</v>
      </c>
      <c r="BR36" s="26">
        <v>1</v>
      </c>
      <c r="BS36" s="33">
        <f t="shared" si="59"/>
        <v>1</v>
      </c>
      <c r="BT36" s="26">
        <v>1</v>
      </c>
      <c r="BU36" s="57">
        <f t="shared" si="60"/>
        <v>1</v>
      </c>
      <c r="BV36" s="45">
        <v>1</v>
      </c>
      <c r="BW36" s="21" t="s">
        <v>47</v>
      </c>
      <c r="BX36" s="21" t="s">
        <v>10</v>
      </c>
      <c r="BY36" s="3" t="s">
        <v>66</v>
      </c>
      <c r="CA36" s="5" t="s">
        <v>124</v>
      </c>
      <c r="CB36" s="10" t="s">
        <v>125</v>
      </c>
      <c r="CC36" s="22"/>
      <c r="CD36" s="21" t="s">
        <v>29</v>
      </c>
      <c r="CE36" s="21" t="s">
        <v>30</v>
      </c>
      <c r="CF36" s="22" t="s">
        <v>17</v>
      </c>
      <c r="CG36" s="45" t="s">
        <v>535</v>
      </c>
      <c r="CH36" s="22" t="s">
        <v>569</v>
      </c>
      <c r="CI36" s="21" t="s">
        <v>126</v>
      </c>
      <c r="CJ36" s="21" t="s">
        <v>127</v>
      </c>
      <c r="CK36" s="22" t="s">
        <v>10</v>
      </c>
      <c r="CL36" s="42" t="s">
        <v>672</v>
      </c>
      <c r="CM36" s="42" t="s">
        <v>673</v>
      </c>
      <c r="CN36" s="22" t="s">
        <v>10</v>
      </c>
      <c r="CO36" s="22" t="s">
        <v>10</v>
      </c>
      <c r="CP36" s="23" t="s">
        <v>13</v>
      </c>
      <c r="CQ36" s="23" t="s">
        <v>10</v>
      </c>
      <c r="CR36" s="2" t="s">
        <v>20</v>
      </c>
    </row>
    <row r="37" spans="1:96" x14ac:dyDescent="0.25">
      <c r="A37" s="4">
        <v>36</v>
      </c>
      <c r="B37" s="29" t="s">
        <v>580</v>
      </c>
      <c r="C37" s="20">
        <v>27</v>
      </c>
      <c r="D37" s="21" t="s">
        <v>121</v>
      </c>
      <c r="E37" s="21" t="s">
        <v>122</v>
      </c>
      <c r="F37" s="21" t="s">
        <v>527</v>
      </c>
      <c r="G37" s="3" t="s">
        <v>60</v>
      </c>
      <c r="H37" s="5">
        <v>1</v>
      </c>
      <c r="I37" s="30">
        <f>SUM(J37:J38)/COUNT(J37:J38)</f>
        <v>1</v>
      </c>
      <c r="J37" s="2">
        <f t="shared" si="61"/>
        <v>1</v>
      </c>
      <c r="K37" s="33">
        <f>SUM(L37:L38)/COUNT(L37:L38)</f>
        <v>1</v>
      </c>
      <c r="L37" s="26">
        <f t="shared" si="2"/>
        <v>1</v>
      </c>
      <c r="M37" s="33">
        <f>SUM(N37:N38)/COUNT(N37:N38)</f>
        <v>1</v>
      </c>
      <c r="N37" s="26">
        <f t="shared" si="3"/>
        <v>1</v>
      </c>
      <c r="O37" s="33">
        <f>SUM(P37:P38)/COUNT(P37:P38)</f>
        <v>1</v>
      </c>
      <c r="P37" s="26">
        <f t="shared" si="29"/>
        <v>1</v>
      </c>
      <c r="Q37" s="30">
        <f>SUM(R37:R38)/COUNT(R37:R38)</f>
        <v>1</v>
      </c>
      <c r="R37" s="26">
        <f t="shared" si="62"/>
        <v>1</v>
      </c>
      <c r="S37" s="33">
        <f>SUM(T37:T38)/COUNT(T37:T38)</f>
        <v>1</v>
      </c>
      <c r="T37" s="26">
        <f t="shared" si="5"/>
        <v>1</v>
      </c>
      <c r="U37" s="33">
        <f>SUM(V37:V38)/COUNT(V37:V38)</f>
        <v>1</v>
      </c>
      <c r="V37" s="26">
        <f t="shared" si="6"/>
        <v>1</v>
      </c>
      <c r="W37" s="33">
        <f>SUM(X37:X38)/COUNT(X37:X38)</f>
        <v>1</v>
      </c>
      <c r="X37" s="26">
        <f t="shared" si="30"/>
        <v>1</v>
      </c>
      <c r="Y37" s="30">
        <f>SUM(Z37:Z38)/COUNT(Z37:Z38)</f>
        <v>1</v>
      </c>
      <c r="Z37" s="33">
        <v>1</v>
      </c>
      <c r="AA37" s="33">
        <f>SUM(AB37:AB38)/COUNT(AB37:AB38)</f>
        <v>0.71839999999999993</v>
      </c>
      <c r="AB37" s="33">
        <v>0.8468</v>
      </c>
      <c r="AC37" s="33">
        <f>SUM(AD37:AD38)/COUNT(AD37:AD38)</f>
        <v>0.96984999999999999</v>
      </c>
      <c r="AD37" s="33">
        <v>0.99770000000000003</v>
      </c>
      <c r="AE37" s="27">
        <f t="shared" si="21"/>
        <v>0.9313282032172655</v>
      </c>
      <c r="AF37" s="27">
        <f t="shared" si="22"/>
        <v>0.9313282032172655</v>
      </c>
      <c r="AG37" s="34">
        <f t="shared" si="23"/>
        <v>0</v>
      </c>
      <c r="AH37" s="34">
        <f t="shared" si="24"/>
        <v>0</v>
      </c>
      <c r="AI37" s="34">
        <f t="shared" si="25"/>
        <v>1</v>
      </c>
      <c r="AJ37" s="34">
        <f t="shared" si="26"/>
        <v>1</v>
      </c>
      <c r="AK37" s="27">
        <f>AVERAGE(FISHER(AP37*$H37),FISHER(AP38*$H38))</f>
        <v>0.43614522723824112</v>
      </c>
      <c r="AL37" s="27">
        <f>AVERAGE(FISHER(AQ37*$H37),FISHER(AQ38*$H38))</f>
        <v>0.40619435082557709</v>
      </c>
      <c r="AM37" s="27">
        <f>AVERAGE(FISHER(AR37*$H37),FISHER(AR38*$H38))</f>
        <v>0.40619435082557709</v>
      </c>
      <c r="AN37" s="27">
        <f t="shared" si="53"/>
        <v>-2.9950876412664029E-2</v>
      </c>
      <c r="AO37" s="27">
        <f t="shared" si="54"/>
        <v>-2.9950876412664029E-2</v>
      </c>
      <c r="AP37" s="30">
        <v>0.44</v>
      </c>
      <c r="AQ37" s="27">
        <v>0.36394157628875573</v>
      </c>
      <c r="AR37" s="27">
        <f t="shared" si="32"/>
        <v>0.36394157628875573</v>
      </c>
      <c r="AS37" s="52">
        <f>SUM(AT37:AT38)/COUNT(AT37:AT38)</f>
        <v>1.9484731599674034E-2</v>
      </c>
      <c r="AT37" s="47">
        <f t="shared" si="39"/>
        <v>3.9932588575673413E-3</v>
      </c>
      <c r="AU37" s="47">
        <v>7.653777672670393E-25</v>
      </c>
      <c r="AV37" s="47">
        <f t="shared" si="40"/>
        <v>1.932772536478718E-2</v>
      </c>
      <c r="AW37" s="47">
        <f t="shared" si="41"/>
        <v>1.4602685245484958E-4</v>
      </c>
      <c r="AX37" s="47">
        <f t="shared" si="33"/>
        <v>2.6409911156298361E-2</v>
      </c>
      <c r="AY37" s="47">
        <f t="shared" si="63"/>
        <v>7.6537776726719753E-25</v>
      </c>
      <c r="AZ37" s="47">
        <f t="shared" si="42"/>
        <v>1.932772536478718E-2</v>
      </c>
      <c r="BA37" s="47">
        <f t="shared" si="43"/>
        <v>1.4602685245484958E-4</v>
      </c>
      <c r="BB37" s="47">
        <f t="shared" si="27"/>
        <v>2.6409911156298361E-2</v>
      </c>
      <c r="BC37" s="53">
        <f>SUM(BD37:BD38)/COUNT(BD37:BD38)</f>
        <v>37</v>
      </c>
      <c r="BD37" s="55">
        <v>42</v>
      </c>
      <c r="BE37" s="53">
        <f>SUM(BF37:BF38)/COUNT(BF37:BF38)</f>
        <v>775</v>
      </c>
      <c r="BF37" s="26">
        <v>749</v>
      </c>
      <c r="BG37" s="33">
        <f>SUM(BH37:BH38)/COUNT(BH37:BH38)</f>
        <v>45.118667936220206</v>
      </c>
      <c r="BH37" s="57">
        <f t="shared" si="34"/>
        <v>38.196465076804671</v>
      </c>
      <c r="BI37" s="26">
        <v>2</v>
      </c>
      <c r="BJ37" s="2">
        <v>2</v>
      </c>
      <c r="BK37" s="2">
        <f t="shared" si="64"/>
        <v>746</v>
      </c>
      <c r="BL37" s="37">
        <v>1</v>
      </c>
      <c r="BM37" s="2">
        <v>1</v>
      </c>
      <c r="BN37" s="26" t="s">
        <v>178</v>
      </c>
      <c r="BO37" s="27" t="s">
        <v>178</v>
      </c>
      <c r="BP37" s="27"/>
      <c r="BQ37" s="60">
        <f>SUM(BR37:BR38)/COUNT(BR37:BR38)</f>
        <v>1</v>
      </c>
      <c r="BR37" s="26">
        <v>1</v>
      </c>
      <c r="BS37" s="33">
        <f>SUM(BT37:BT38)/COUNT(BT37:BT38)</f>
        <v>0.5</v>
      </c>
      <c r="BT37" s="26">
        <v>0.5</v>
      </c>
      <c r="BU37" s="57">
        <f>SUM(BV37:BV38)/COUNT(BV37:BV38)</f>
        <v>0</v>
      </c>
      <c r="BV37" s="45">
        <v>0</v>
      </c>
      <c r="BW37" s="21" t="s">
        <v>133</v>
      </c>
      <c r="BX37" s="21" t="s">
        <v>134</v>
      </c>
      <c r="BY37" s="3" t="s">
        <v>66</v>
      </c>
      <c r="CA37" s="5" t="s">
        <v>135</v>
      </c>
      <c r="CB37" s="10" t="s">
        <v>129</v>
      </c>
      <c r="CC37" s="22"/>
      <c r="CD37" s="21" t="s">
        <v>15</v>
      </c>
      <c r="CE37" s="24" t="s">
        <v>130</v>
      </c>
      <c r="CF37" s="22" t="s">
        <v>131</v>
      </c>
      <c r="CG37" s="55" t="s">
        <v>540</v>
      </c>
      <c r="CH37" s="21" t="s">
        <v>569</v>
      </c>
      <c r="CI37" s="21" t="s">
        <v>31</v>
      </c>
      <c r="CJ37" s="21" t="s">
        <v>132</v>
      </c>
      <c r="CK37" s="21" t="s">
        <v>10</v>
      </c>
      <c r="CL37" s="42" t="s">
        <v>675</v>
      </c>
      <c r="CM37" s="42" t="s">
        <v>673</v>
      </c>
      <c r="CN37" s="21" t="s">
        <v>10</v>
      </c>
      <c r="CO37" s="22" t="s">
        <v>10</v>
      </c>
      <c r="CP37" s="23" t="s">
        <v>13</v>
      </c>
      <c r="CQ37" s="23" t="s">
        <v>10</v>
      </c>
      <c r="CR37" s="2" t="s">
        <v>35</v>
      </c>
    </row>
    <row r="38" spans="1:96" x14ac:dyDescent="0.25">
      <c r="A38" s="4">
        <v>37</v>
      </c>
      <c r="B38" s="29" t="s">
        <v>580</v>
      </c>
      <c r="C38" s="20">
        <v>27</v>
      </c>
      <c r="D38" s="21" t="s">
        <v>121</v>
      </c>
      <c r="E38" s="21" t="s">
        <v>122</v>
      </c>
      <c r="F38" s="21" t="s">
        <v>528</v>
      </c>
      <c r="G38" s="3" t="s">
        <v>60</v>
      </c>
      <c r="H38" s="5">
        <v>1</v>
      </c>
      <c r="I38" s="30"/>
      <c r="J38" s="2">
        <f t="shared" si="61"/>
        <v>1</v>
      </c>
      <c r="K38" s="33"/>
      <c r="L38" s="26">
        <f t="shared" si="2"/>
        <v>1</v>
      </c>
      <c r="M38" s="33"/>
      <c r="N38" s="26">
        <f t="shared" si="3"/>
        <v>1</v>
      </c>
      <c r="O38" s="33"/>
      <c r="P38" s="26">
        <f t="shared" si="29"/>
        <v>1</v>
      </c>
      <c r="Q38" s="30"/>
      <c r="R38" s="26">
        <f t="shared" si="62"/>
        <v>1</v>
      </c>
      <c r="S38" s="33"/>
      <c r="T38" s="26">
        <f t="shared" si="5"/>
        <v>1</v>
      </c>
      <c r="U38" s="33"/>
      <c r="V38" s="26">
        <f t="shared" si="6"/>
        <v>1</v>
      </c>
      <c r="W38" s="33"/>
      <c r="X38" s="26">
        <f t="shared" si="30"/>
        <v>1</v>
      </c>
      <c r="Y38" s="30"/>
      <c r="Z38" s="33">
        <v>1</v>
      </c>
      <c r="AA38" s="33"/>
      <c r="AB38" s="33">
        <v>0.59</v>
      </c>
      <c r="AC38" s="33"/>
      <c r="AD38" s="33">
        <v>0.94199999999999995</v>
      </c>
      <c r="AE38" s="27" t="str">
        <f t="shared" si="21"/>
        <v/>
      </c>
      <c r="AF38" s="27" t="str">
        <f t="shared" si="22"/>
        <v/>
      </c>
      <c r="AG38" s="34" t="str">
        <f t="shared" si="23"/>
        <v/>
      </c>
      <c r="AH38" s="34" t="str">
        <f t="shared" si="24"/>
        <v/>
      </c>
      <c r="AI38" s="34" t="str">
        <f t="shared" si="25"/>
        <v/>
      </c>
      <c r="AJ38" s="34" t="str">
        <f t="shared" si="26"/>
        <v/>
      </c>
      <c r="AK38" s="27"/>
      <c r="AL38" s="27"/>
      <c r="AM38" s="27"/>
      <c r="AN38" s="27"/>
      <c r="AO38" s="27"/>
      <c r="AP38" s="30">
        <v>0.38</v>
      </c>
      <c r="AQ38" s="27">
        <v>0.40612905219349577</v>
      </c>
      <c r="AR38" s="27">
        <f t="shared" si="32"/>
        <v>0.40612905219349577</v>
      </c>
      <c r="AS38" s="52"/>
      <c r="AT38" s="47">
        <f t="shared" si="39"/>
        <v>3.4976204341780726E-2</v>
      </c>
      <c r="AU38" s="47">
        <v>4.0236431256983975E-33</v>
      </c>
      <c r="AV38" s="47">
        <f t="shared" si="40"/>
        <v>2.33894948745305E-2</v>
      </c>
      <c r="AW38" s="47">
        <f t="shared" si="41"/>
        <v>2.0431517242607607E-4</v>
      </c>
      <c r="AX38" s="47">
        <f t="shared" si="33"/>
        <v>3.0947541105295125E-3</v>
      </c>
      <c r="AY38" s="47">
        <f t="shared" si="63"/>
        <v>4.0236431256976332E-33</v>
      </c>
      <c r="AZ38" s="47">
        <f t="shared" si="42"/>
        <v>2.33894948745305E-2</v>
      </c>
      <c r="BA38" s="47">
        <f t="shared" si="43"/>
        <v>2.0431517242607607E-4</v>
      </c>
      <c r="BB38" s="47">
        <f t="shared" si="27"/>
        <v>3.0947541105295125E-3</v>
      </c>
      <c r="BC38" s="53"/>
      <c r="BD38" s="55">
        <v>32</v>
      </c>
      <c r="BE38" s="53"/>
      <c r="BF38" s="26">
        <v>801</v>
      </c>
      <c r="BG38" s="33"/>
      <c r="BH38" s="57">
        <f t="shared" si="34"/>
        <v>52.04087079563574</v>
      </c>
      <c r="BI38" s="26">
        <v>2</v>
      </c>
      <c r="BJ38" s="2">
        <v>2</v>
      </c>
      <c r="BK38" s="2">
        <f t="shared" si="64"/>
        <v>798</v>
      </c>
      <c r="BL38" s="37">
        <v>1</v>
      </c>
      <c r="BM38" s="2">
        <v>1</v>
      </c>
      <c r="BN38" s="26" t="s">
        <v>178</v>
      </c>
      <c r="BO38" s="27" t="s">
        <v>178</v>
      </c>
      <c r="BP38" s="27"/>
      <c r="BQ38" s="60"/>
      <c r="BR38" s="26">
        <v>1</v>
      </c>
      <c r="BS38" s="33"/>
      <c r="BT38" s="26">
        <v>0.5</v>
      </c>
      <c r="BU38" s="57"/>
      <c r="BV38" s="45">
        <v>0</v>
      </c>
      <c r="BW38" s="21" t="s">
        <v>133</v>
      </c>
      <c r="BX38" s="21" t="s">
        <v>134</v>
      </c>
      <c r="BY38" s="3" t="s">
        <v>66</v>
      </c>
      <c r="CA38" s="5" t="s">
        <v>136</v>
      </c>
      <c r="CB38" s="10" t="s">
        <v>129</v>
      </c>
      <c r="CC38" s="22"/>
      <c r="CD38" s="21" t="s">
        <v>15</v>
      </c>
      <c r="CE38" s="24" t="s">
        <v>130</v>
      </c>
      <c r="CF38" s="22" t="s">
        <v>131</v>
      </c>
      <c r="CG38" s="55" t="s">
        <v>540</v>
      </c>
      <c r="CH38" s="21" t="s">
        <v>569</v>
      </c>
      <c r="CI38" s="21" t="s">
        <v>31</v>
      </c>
      <c r="CJ38" s="21" t="s">
        <v>132</v>
      </c>
      <c r="CK38" s="21" t="s">
        <v>10</v>
      </c>
      <c r="CL38" s="42" t="s">
        <v>675</v>
      </c>
      <c r="CM38" s="42" t="s">
        <v>673</v>
      </c>
      <c r="CN38" s="21" t="s">
        <v>10</v>
      </c>
      <c r="CO38" s="22" t="s">
        <v>10</v>
      </c>
      <c r="CP38" s="23" t="s">
        <v>13</v>
      </c>
      <c r="CQ38" s="23" t="s">
        <v>10</v>
      </c>
      <c r="CR38" s="2" t="s">
        <v>35</v>
      </c>
    </row>
    <row r="39" spans="1:96" x14ac:dyDescent="0.25">
      <c r="A39" s="4">
        <v>38</v>
      </c>
      <c r="B39" s="29" t="s">
        <v>580</v>
      </c>
      <c r="C39" s="20">
        <v>27</v>
      </c>
      <c r="D39" s="21" t="s">
        <v>121</v>
      </c>
      <c r="E39" s="21" t="s">
        <v>122</v>
      </c>
      <c r="F39" s="21" t="s">
        <v>527</v>
      </c>
      <c r="G39" s="3" t="s">
        <v>62</v>
      </c>
      <c r="H39" s="5">
        <v>-1</v>
      </c>
      <c r="I39" s="31">
        <f t="shared" ref="I39:W41" si="65">J39</f>
        <v>1</v>
      </c>
      <c r="J39" s="2">
        <f t="shared" si="61"/>
        <v>1</v>
      </c>
      <c r="K39" s="33">
        <f t="shared" si="65"/>
        <v>1</v>
      </c>
      <c r="L39" s="26">
        <f t="shared" si="2"/>
        <v>1</v>
      </c>
      <c r="M39" s="33">
        <f t="shared" si="65"/>
        <v>1</v>
      </c>
      <c r="N39" s="26">
        <f t="shared" si="3"/>
        <v>1</v>
      </c>
      <c r="O39" s="33">
        <f t="shared" si="65"/>
        <v>0</v>
      </c>
      <c r="P39" s="26">
        <f t="shared" si="29"/>
        <v>0</v>
      </c>
      <c r="Q39" s="31">
        <f t="shared" si="65"/>
        <v>1</v>
      </c>
      <c r="R39" s="26">
        <f t="shared" si="62"/>
        <v>1</v>
      </c>
      <c r="S39" s="33">
        <f t="shared" si="65"/>
        <v>1</v>
      </c>
      <c r="T39" s="26">
        <f t="shared" si="5"/>
        <v>1</v>
      </c>
      <c r="U39" s="33">
        <f t="shared" si="65"/>
        <v>1</v>
      </c>
      <c r="V39" s="26">
        <f t="shared" si="6"/>
        <v>1</v>
      </c>
      <c r="W39" s="33">
        <f t="shared" si="65"/>
        <v>0</v>
      </c>
      <c r="X39" s="26">
        <f t="shared" si="30"/>
        <v>0</v>
      </c>
      <c r="Y39" s="31">
        <f>Z39</f>
        <v>1</v>
      </c>
      <c r="Z39" s="33">
        <v>1</v>
      </c>
      <c r="AA39" s="33">
        <f>AB39</f>
        <v>0.8276</v>
      </c>
      <c r="AB39" s="33">
        <v>0.8276</v>
      </c>
      <c r="AC39" s="33">
        <f>AD39</f>
        <v>0.99660000000000004</v>
      </c>
      <c r="AD39" s="33">
        <v>0.99660000000000004</v>
      </c>
      <c r="AE39" s="27">
        <f t="shared" si="21"/>
        <v>0.69251373531097327</v>
      </c>
      <c r="AF39" s="27">
        <f t="shared" si="22"/>
        <v>0.69251373531097327</v>
      </c>
      <c r="AG39" s="34">
        <f t="shared" si="23"/>
        <v>0</v>
      </c>
      <c r="AH39" s="34">
        <f t="shared" si="24"/>
        <v>0</v>
      </c>
      <c r="AI39" s="34">
        <f t="shared" si="25"/>
        <v>0</v>
      </c>
      <c r="AJ39" s="34">
        <f t="shared" si="26"/>
        <v>0</v>
      </c>
      <c r="AK39" s="27">
        <f t="shared" ref="AK39:AM41" si="66">FISHER(AP39*$H39)</f>
        <v>0.45989668121267852</v>
      </c>
      <c r="AL39" s="27">
        <f t="shared" si="66"/>
        <v>0.31848476856371188</v>
      </c>
      <c r="AM39" s="27">
        <f t="shared" si="66"/>
        <v>0.31848476856371188</v>
      </c>
      <c r="AN39" s="27">
        <f>AL39-AK39</f>
        <v>-0.14141191264896663</v>
      </c>
      <c r="AO39" s="27">
        <f>AM39-AK39</f>
        <v>-0.14141191264896663</v>
      </c>
      <c r="AP39" s="30">
        <v>-0.43</v>
      </c>
      <c r="AQ39" s="27">
        <v>-0.30813619888115928</v>
      </c>
      <c r="AR39" s="27">
        <f t="shared" si="32"/>
        <v>-0.30813619888115928</v>
      </c>
      <c r="AS39" s="50">
        <f t="shared" ref="AS39:AS40" si="67">AT39</f>
        <v>5.0164029901400946E-3</v>
      </c>
      <c r="AT39" s="47">
        <f t="shared" si="39"/>
        <v>5.0164029901400946E-3</v>
      </c>
      <c r="AU39" s="47">
        <v>6.4648147237485339E-18</v>
      </c>
      <c r="AV39" s="47">
        <f t="shared" si="40"/>
        <v>4.9995624973425717E-2</v>
      </c>
      <c r="AW39" s="47">
        <f t="shared" si="41"/>
        <v>1.4615581519474906E-3</v>
      </c>
      <c r="AX39" s="47">
        <f t="shared" si="33"/>
        <v>5.5989418416023125E-2</v>
      </c>
      <c r="AY39" s="47">
        <f t="shared" si="63"/>
        <v>6.4648147237499514E-18</v>
      </c>
      <c r="AZ39" s="47">
        <f t="shared" si="42"/>
        <v>4.9995624973425717E-2</v>
      </c>
      <c r="BA39" s="47">
        <f t="shared" si="43"/>
        <v>1.4615581519474906E-3</v>
      </c>
      <c r="BB39" s="47">
        <f t="shared" si="27"/>
        <v>5.5989418416023125E-2</v>
      </c>
      <c r="BC39" s="31">
        <f t="shared" ref="BC39:BC40" si="68">BD39</f>
        <v>42</v>
      </c>
      <c r="BD39" s="55">
        <v>42</v>
      </c>
      <c r="BE39" s="31">
        <f t="shared" ref="BE39:BG41" si="69">BF39</f>
        <v>749</v>
      </c>
      <c r="BF39" s="26">
        <v>749</v>
      </c>
      <c r="BG39" s="33">
        <f t="shared" si="69"/>
        <v>40.109672658216397</v>
      </c>
      <c r="BH39" s="57">
        <f t="shared" si="34"/>
        <v>40.109672658216397</v>
      </c>
      <c r="BI39" s="26">
        <v>2</v>
      </c>
      <c r="BJ39" s="2">
        <v>2</v>
      </c>
      <c r="BK39" s="2">
        <f t="shared" si="64"/>
        <v>746</v>
      </c>
      <c r="BL39" s="37">
        <v>1</v>
      </c>
      <c r="BM39" s="2">
        <v>1</v>
      </c>
      <c r="BN39" s="26" t="s">
        <v>178</v>
      </c>
      <c r="BO39" s="27" t="s">
        <v>178</v>
      </c>
      <c r="BP39" s="27"/>
      <c r="BQ39" s="60">
        <f t="shared" ref="BQ39:BQ41" si="70">BR39</f>
        <v>1</v>
      </c>
      <c r="BR39" s="26">
        <v>1</v>
      </c>
      <c r="BS39" s="33">
        <f t="shared" ref="BS39:BS41" si="71">BT39</f>
        <v>0.5</v>
      </c>
      <c r="BT39" s="26">
        <v>0.5</v>
      </c>
      <c r="BU39" s="57">
        <f t="shared" ref="BU39:BU41" si="72">BV39</f>
        <v>0</v>
      </c>
      <c r="BV39" s="45">
        <v>0</v>
      </c>
      <c r="BW39" s="21" t="s">
        <v>133</v>
      </c>
      <c r="BX39" s="21" t="s">
        <v>134</v>
      </c>
      <c r="BY39" s="3" t="s">
        <v>66</v>
      </c>
      <c r="CA39" s="5" t="s">
        <v>135</v>
      </c>
      <c r="CB39" s="10" t="s">
        <v>129</v>
      </c>
      <c r="CC39" s="22"/>
      <c r="CD39" s="21" t="s">
        <v>15</v>
      </c>
      <c r="CE39" s="24" t="s">
        <v>130</v>
      </c>
      <c r="CF39" s="22" t="s">
        <v>131</v>
      </c>
      <c r="CG39" s="55" t="s">
        <v>540</v>
      </c>
      <c r="CH39" s="21" t="s">
        <v>569</v>
      </c>
      <c r="CI39" s="21" t="s">
        <v>31</v>
      </c>
      <c r="CJ39" s="21" t="s">
        <v>132</v>
      </c>
      <c r="CK39" s="21" t="s">
        <v>10</v>
      </c>
      <c r="CL39" s="42" t="s">
        <v>675</v>
      </c>
      <c r="CM39" s="42" t="s">
        <v>673</v>
      </c>
      <c r="CN39" s="21" t="s">
        <v>10</v>
      </c>
      <c r="CO39" s="22" t="s">
        <v>10</v>
      </c>
      <c r="CP39" s="23" t="s">
        <v>13</v>
      </c>
      <c r="CQ39" s="23" t="s">
        <v>10</v>
      </c>
      <c r="CR39" s="2" t="s">
        <v>35</v>
      </c>
    </row>
    <row r="40" spans="1:96" x14ac:dyDescent="0.25">
      <c r="A40" s="4">
        <v>39</v>
      </c>
      <c r="B40" s="29" t="s">
        <v>580</v>
      </c>
      <c r="C40" s="20">
        <v>25</v>
      </c>
      <c r="D40" s="21" t="s">
        <v>121</v>
      </c>
      <c r="E40" s="21" t="s">
        <v>122</v>
      </c>
      <c r="F40" s="21" t="s">
        <v>137</v>
      </c>
      <c r="G40" s="3" t="s">
        <v>60</v>
      </c>
      <c r="H40" s="5">
        <v>1</v>
      </c>
      <c r="I40" s="31">
        <f t="shared" si="65"/>
        <v>1</v>
      </c>
      <c r="J40" s="2">
        <f t="shared" si="61"/>
        <v>1</v>
      </c>
      <c r="K40" s="33">
        <f t="shared" si="65"/>
        <v>1</v>
      </c>
      <c r="L40" s="26">
        <f t="shared" si="2"/>
        <v>1</v>
      </c>
      <c r="M40" s="33">
        <f t="shared" si="65"/>
        <v>1</v>
      </c>
      <c r="N40" s="26">
        <f t="shared" si="3"/>
        <v>1</v>
      </c>
      <c r="O40" s="33">
        <f t="shared" si="65"/>
        <v>1</v>
      </c>
      <c r="P40" s="26">
        <f t="shared" si="29"/>
        <v>1</v>
      </c>
      <c r="Q40" s="31">
        <f t="shared" si="65"/>
        <v>1</v>
      </c>
      <c r="R40" s="26">
        <f t="shared" si="62"/>
        <v>1</v>
      </c>
      <c r="S40" s="33">
        <f t="shared" si="65"/>
        <v>1</v>
      </c>
      <c r="T40" s="26">
        <f t="shared" si="5"/>
        <v>1</v>
      </c>
      <c r="U40" s="33">
        <f t="shared" si="65"/>
        <v>1</v>
      </c>
      <c r="V40" s="26">
        <f t="shared" si="6"/>
        <v>1</v>
      </c>
      <c r="W40" s="33">
        <f t="shared" si="65"/>
        <v>1</v>
      </c>
      <c r="X40" s="26">
        <f t="shared" si="30"/>
        <v>1</v>
      </c>
      <c r="Y40" s="31">
        <f>Z40</f>
        <v>1</v>
      </c>
      <c r="Z40" s="33">
        <v>1</v>
      </c>
      <c r="AA40" s="33">
        <f>AB40</f>
        <v>0.93840000000000001</v>
      </c>
      <c r="AB40" s="33">
        <v>0.93840000000000001</v>
      </c>
      <c r="AC40" s="33">
        <f>AD40</f>
        <v>0.99980000000000002</v>
      </c>
      <c r="AD40" s="33">
        <v>0.99980000000000002</v>
      </c>
      <c r="AE40" s="27">
        <f t="shared" si="21"/>
        <v>0.72787039299223411</v>
      </c>
      <c r="AF40" s="27">
        <f t="shared" si="22"/>
        <v>0.72787039299223411</v>
      </c>
      <c r="AG40" s="34">
        <f t="shared" si="23"/>
        <v>0</v>
      </c>
      <c r="AH40" s="34">
        <f t="shared" si="24"/>
        <v>0</v>
      </c>
      <c r="AI40" s="34">
        <f t="shared" si="25"/>
        <v>1</v>
      </c>
      <c r="AJ40" s="34">
        <f t="shared" si="26"/>
        <v>1</v>
      </c>
      <c r="AK40" s="27">
        <f t="shared" si="66"/>
        <v>0.1716666635005791</v>
      </c>
      <c r="AL40" s="27">
        <f t="shared" si="66"/>
        <v>0.12495108182583213</v>
      </c>
      <c r="AM40" s="27">
        <f t="shared" si="66"/>
        <v>0.12495108182583213</v>
      </c>
      <c r="AN40" s="27">
        <f>AL40-AK40</f>
        <v>-4.6715581674746973E-2</v>
      </c>
      <c r="AO40" s="27">
        <f>AM40-AK40</f>
        <v>-4.6715581674746973E-2</v>
      </c>
      <c r="AP40" s="30">
        <v>0.17</v>
      </c>
      <c r="AQ40" s="27">
        <v>0.12430483975894725</v>
      </c>
      <c r="AR40" s="27">
        <f t="shared" si="32"/>
        <v>0.12430483975894725</v>
      </c>
      <c r="AS40" s="50">
        <f t="shared" si="67"/>
        <v>4.8940671510793604E-4</v>
      </c>
      <c r="AT40" s="47">
        <f t="shared" si="39"/>
        <v>4.8940671510793604E-4</v>
      </c>
      <c r="AU40" s="47">
        <v>7.9895743906417471E-6</v>
      </c>
      <c r="AV40" s="47">
        <f t="shared" si="40"/>
        <v>1.1065678119758327E-2</v>
      </c>
      <c r="AW40" s="47">
        <f t="shared" si="41"/>
        <v>5.6437928462967305E-5</v>
      </c>
      <c r="AX40" s="47">
        <f t="shared" si="33"/>
        <v>4.1888480962620947E-2</v>
      </c>
      <c r="AY40" s="47">
        <f t="shared" si="63"/>
        <v>7.9895743906426534E-6</v>
      </c>
      <c r="AZ40" s="47">
        <f t="shared" si="42"/>
        <v>1.1065678119758327E-2</v>
      </c>
      <c r="BA40" s="47">
        <f t="shared" si="43"/>
        <v>5.6437928462967305E-5</v>
      </c>
      <c r="BB40" s="47">
        <f t="shared" si="27"/>
        <v>4.1888480962620947E-2</v>
      </c>
      <c r="BC40" s="31">
        <f t="shared" si="68"/>
        <v>418</v>
      </c>
      <c r="BD40" s="29">
        <v>418</v>
      </c>
      <c r="BE40" s="31">
        <f t="shared" si="69"/>
        <v>1284</v>
      </c>
      <c r="BF40" s="26">
        <v>1284</v>
      </c>
      <c r="BG40" s="33">
        <f t="shared" si="69"/>
        <v>269.33959926401417</v>
      </c>
      <c r="BH40" s="57">
        <f t="shared" si="34"/>
        <v>269.33959926401417</v>
      </c>
      <c r="BI40" s="26">
        <v>2</v>
      </c>
      <c r="BJ40" s="2">
        <v>2</v>
      </c>
      <c r="BK40" s="2">
        <f t="shared" si="64"/>
        <v>1281</v>
      </c>
      <c r="BL40" s="37">
        <v>1</v>
      </c>
      <c r="BM40" s="2">
        <v>1</v>
      </c>
      <c r="BN40" s="26" t="s">
        <v>178</v>
      </c>
      <c r="BO40" s="27" t="s">
        <v>178</v>
      </c>
      <c r="BP40" s="27"/>
      <c r="BQ40" s="31">
        <f t="shared" si="70"/>
        <v>1</v>
      </c>
      <c r="BR40" s="26">
        <v>1</v>
      </c>
      <c r="BS40" s="33">
        <f t="shared" si="71"/>
        <v>1</v>
      </c>
      <c r="BT40" s="26">
        <v>1</v>
      </c>
      <c r="BU40" s="57">
        <f t="shared" si="72"/>
        <v>1</v>
      </c>
      <c r="BV40" s="45">
        <v>1</v>
      </c>
      <c r="BW40" s="4" t="s">
        <v>47</v>
      </c>
      <c r="BX40" s="4" t="s">
        <v>10</v>
      </c>
      <c r="BY40" s="3" t="s">
        <v>66</v>
      </c>
      <c r="CA40" s="5" t="s">
        <v>124</v>
      </c>
      <c r="CB40" s="4" t="s">
        <v>125</v>
      </c>
      <c r="CD40" s="4" t="s">
        <v>29</v>
      </c>
      <c r="CE40" s="4" t="s">
        <v>30</v>
      </c>
      <c r="CF40" s="4" t="s">
        <v>17</v>
      </c>
      <c r="CG40" s="45" t="s">
        <v>535</v>
      </c>
      <c r="CH40" s="43" t="s">
        <v>571</v>
      </c>
      <c r="CI40" s="4" t="s">
        <v>126</v>
      </c>
      <c r="CJ40" s="4" t="s">
        <v>127</v>
      </c>
      <c r="CK40" s="4" t="s">
        <v>10</v>
      </c>
      <c r="CL40" s="29" t="s">
        <v>672</v>
      </c>
      <c r="CM40" s="29" t="s">
        <v>673</v>
      </c>
      <c r="CN40" s="29" t="s">
        <v>10</v>
      </c>
      <c r="CO40" s="4" t="s">
        <v>10</v>
      </c>
      <c r="CP40" s="4" t="s">
        <v>13</v>
      </c>
      <c r="CQ40" s="4" t="s">
        <v>10</v>
      </c>
      <c r="CR40" s="2" t="s">
        <v>20</v>
      </c>
    </row>
    <row r="41" spans="1:96" x14ac:dyDescent="0.25">
      <c r="A41" s="4">
        <v>40</v>
      </c>
      <c r="B41" s="4" t="s">
        <v>340</v>
      </c>
      <c r="C41" s="20">
        <v>31</v>
      </c>
      <c r="D41" s="21" t="s">
        <v>121</v>
      </c>
      <c r="E41" s="21" t="s">
        <v>138</v>
      </c>
      <c r="F41" s="21" t="s">
        <v>348</v>
      </c>
      <c r="G41" s="3" t="s">
        <v>62</v>
      </c>
      <c r="H41" s="5">
        <v>1</v>
      </c>
      <c r="I41" s="31">
        <f t="shared" si="65"/>
        <v>1</v>
      </c>
      <c r="J41" s="2">
        <f t="shared" si="61"/>
        <v>1</v>
      </c>
      <c r="K41" s="33"/>
      <c r="L41" s="26"/>
      <c r="M41" s="33"/>
      <c r="N41" s="26"/>
      <c r="O41" s="33">
        <f t="shared" si="65"/>
        <v>0</v>
      </c>
      <c r="P41" s="26">
        <f t="shared" ref="P41:P72" si="73">IF(AND(AQ41*H41&gt;0,AX41&lt;0.05),1,0)</f>
        <v>0</v>
      </c>
      <c r="Q41" s="31">
        <f t="shared" si="65"/>
        <v>1</v>
      </c>
      <c r="R41" s="26">
        <f t="shared" si="62"/>
        <v>1</v>
      </c>
      <c r="S41" s="33"/>
      <c r="T41" s="26"/>
      <c r="U41" s="33"/>
      <c r="V41" s="26"/>
      <c r="W41" s="33">
        <f t="shared" si="65"/>
        <v>0</v>
      </c>
      <c r="X41" s="26">
        <f t="shared" ref="X41:X72" si="74">IF(AND(AR41*H41&gt;0,BB41&lt;0.05),1,0)</f>
        <v>0</v>
      </c>
      <c r="Y41" s="31">
        <f>Z41</f>
        <v>1</v>
      </c>
      <c r="Z41" s="33">
        <v>1</v>
      </c>
      <c r="AA41" s="33">
        <f>AB41</f>
        <v>0</v>
      </c>
      <c r="AB41" s="33"/>
      <c r="AC41" s="33">
        <f>AD41</f>
        <v>0</v>
      </c>
      <c r="AD41" s="33"/>
      <c r="AE41" s="27">
        <f t="shared" si="21"/>
        <v>0.44903499670399211</v>
      </c>
      <c r="AF41" s="27">
        <f t="shared" si="22"/>
        <v>0.44903499670399211</v>
      </c>
      <c r="AG41" s="34">
        <f t="shared" si="23"/>
        <v>0</v>
      </c>
      <c r="AH41" s="34">
        <f t="shared" si="24"/>
        <v>0</v>
      </c>
      <c r="AI41" s="34">
        <f t="shared" si="25"/>
        <v>0</v>
      </c>
      <c r="AJ41" s="34">
        <f t="shared" si="26"/>
        <v>0</v>
      </c>
      <c r="AK41" s="27">
        <f t="shared" si="66"/>
        <v>0.21317134656485978</v>
      </c>
      <c r="AL41" s="27">
        <f t="shared" si="66"/>
        <v>9.5721394902137366E-2</v>
      </c>
      <c r="AM41" s="27">
        <f t="shared" si="66"/>
        <v>9.5721394902137366E-2</v>
      </c>
      <c r="AN41" s="27">
        <f>AL41-AK41</f>
        <v>-0.11744995166272242</v>
      </c>
      <c r="AO41" s="27">
        <f>AM41-AK41</f>
        <v>-0.11744995166272242</v>
      </c>
      <c r="AP41" s="30">
        <v>0.21</v>
      </c>
      <c r="AQ41" s="27">
        <v>9.5430110602683096E-2</v>
      </c>
      <c r="AR41" s="27">
        <f t="shared" ref="AR41:AR72" si="75">IF(BM41=BL41,AQ41,AQ41/SQRT(BO41)*SQRT(BP41))</f>
        <v>9.5430110602683096E-2</v>
      </c>
      <c r="AT41" s="47"/>
      <c r="AU41" s="47">
        <v>1.5619816204826835E-3</v>
      </c>
      <c r="AV41" s="47"/>
      <c r="AW41" s="47"/>
      <c r="AX41" s="47">
        <f t="shared" ref="AX41:AX66" si="76">_xlfn.T.DIST.2T(ABS(AQ41)/SQRT((1-AQ41^2)/(BH41-BJ41-1)),BH41-BJ41-1)</f>
        <v>0.21072832385732648</v>
      </c>
      <c r="AY41" s="47">
        <f t="shared" si="63"/>
        <v>1.5619816204821674E-3</v>
      </c>
      <c r="AZ41" s="47"/>
      <c r="BA41" s="47"/>
      <c r="BB41" s="47">
        <f t="shared" si="27"/>
        <v>0.21072832385732648</v>
      </c>
      <c r="BE41" s="31">
        <f t="shared" si="69"/>
        <v>1098</v>
      </c>
      <c r="BF41" s="26">
        <v>1098</v>
      </c>
      <c r="BG41" s="33">
        <f t="shared" si="69"/>
        <v>175.72293830299731</v>
      </c>
      <c r="BH41" s="57">
        <f t="shared" ref="BH41:BH72" si="77">((_xlfn.NORM.INV(0.975,0,1)+_xlfn.NORM.INV(0.8,0,1))/(0.5*LN((1+ABS(AP41))/(1-ABS(AP41)))))^2+3</f>
        <v>175.72293830299731</v>
      </c>
      <c r="BI41" s="26">
        <v>1</v>
      </c>
      <c r="BJ41" s="2">
        <v>3</v>
      </c>
      <c r="BK41" s="2">
        <f t="shared" si="64"/>
        <v>1094</v>
      </c>
      <c r="BL41" s="37">
        <v>1</v>
      </c>
      <c r="BM41" s="2">
        <v>1</v>
      </c>
      <c r="BN41" s="26" t="s">
        <v>178</v>
      </c>
      <c r="BO41" s="27" t="s">
        <v>178</v>
      </c>
      <c r="BP41" s="27"/>
      <c r="BQ41" s="31">
        <f t="shared" si="70"/>
        <v>0</v>
      </c>
      <c r="BR41" s="26">
        <v>0</v>
      </c>
      <c r="BS41" s="33">
        <f t="shared" si="71"/>
        <v>0.5</v>
      </c>
      <c r="BT41" s="26">
        <v>0.5</v>
      </c>
      <c r="BU41" s="57">
        <f t="shared" si="72"/>
        <v>0</v>
      </c>
      <c r="BV41" s="45">
        <v>0</v>
      </c>
      <c r="BW41" s="4" t="s">
        <v>133</v>
      </c>
      <c r="BX41" s="4" t="s">
        <v>147</v>
      </c>
      <c r="BY41" s="3" t="s">
        <v>66</v>
      </c>
      <c r="CA41" s="5" t="s">
        <v>174</v>
      </c>
      <c r="CB41" s="4" t="s">
        <v>140</v>
      </c>
      <c r="CD41" s="4" t="s">
        <v>72</v>
      </c>
      <c r="CE41" s="4" t="s">
        <v>514</v>
      </c>
      <c r="CF41" s="4" t="s">
        <v>131</v>
      </c>
      <c r="CG41" s="29" t="s">
        <v>141</v>
      </c>
      <c r="CH41" s="4" t="s">
        <v>142</v>
      </c>
      <c r="CI41" s="4" t="s">
        <v>143</v>
      </c>
      <c r="CJ41" s="4" t="s">
        <v>144</v>
      </c>
      <c r="CK41" s="4" t="s">
        <v>145</v>
      </c>
      <c r="CL41" s="29" t="s">
        <v>143</v>
      </c>
      <c r="CM41" s="29" t="s">
        <v>143</v>
      </c>
      <c r="CN41" s="2" t="s">
        <v>143</v>
      </c>
      <c r="CO41" s="4" t="s">
        <v>30</v>
      </c>
      <c r="CP41" s="4" t="s">
        <v>146</v>
      </c>
      <c r="CQ41" s="4" t="s">
        <v>10</v>
      </c>
      <c r="CR41" s="2" t="s">
        <v>139</v>
      </c>
    </row>
    <row r="42" spans="1:96" x14ac:dyDescent="0.25">
      <c r="A42" s="4">
        <v>41</v>
      </c>
      <c r="B42" s="4" t="s">
        <v>340</v>
      </c>
      <c r="C42" s="20">
        <v>28</v>
      </c>
      <c r="D42" s="21" t="s">
        <v>121</v>
      </c>
      <c r="E42" s="21" t="s">
        <v>138</v>
      </c>
      <c r="F42" s="21" t="s">
        <v>495</v>
      </c>
      <c r="G42" s="3" t="s">
        <v>60</v>
      </c>
      <c r="H42" s="5">
        <v>1</v>
      </c>
      <c r="I42" s="30">
        <f>SUM(J42:J43)/COUNT(J42:J43)</f>
        <v>1</v>
      </c>
      <c r="J42" s="2">
        <f t="shared" si="61"/>
        <v>1</v>
      </c>
      <c r="K42" s="33">
        <f>SUM(L42:L43)/COUNT(L42:L43)</f>
        <v>1</v>
      </c>
      <c r="L42" s="26">
        <f t="shared" ref="L42:L73" si="78">IF(AND(AQ42*H42&gt;0,AV42&lt;0.05),1,0)</f>
        <v>1</v>
      </c>
      <c r="M42" s="33">
        <f>SUM(N42:N43)/COUNT(N42:N43)</f>
        <v>1</v>
      </c>
      <c r="N42" s="26">
        <f t="shared" ref="N42:N73" si="79">IF(AND(AQ42*H42&gt;0,AW42&lt;0.05),1,0)</f>
        <v>1</v>
      </c>
      <c r="O42" s="33">
        <f>SUM(P42:P43)/COUNT(P42:P43)</f>
        <v>0.5</v>
      </c>
      <c r="P42" s="26">
        <f t="shared" si="73"/>
        <v>0</v>
      </c>
      <c r="Q42" s="30">
        <f>SUM(R42:R43)/COUNT(R42:R43)</f>
        <v>1</v>
      </c>
      <c r="R42" s="26">
        <f t="shared" si="62"/>
        <v>1</v>
      </c>
      <c r="S42" s="33">
        <f>SUM(T42:T43)/COUNT(T42:T43)</f>
        <v>1</v>
      </c>
      <c r="T42" s="26">
        <f t="shared" ref="T42:T73" si="80">IF(AND(AR42*H42&gt;0,AZ42&lt;0.05),1,0)</f>
        <v>1</v>
      </c>
      <c r="U42" s="33">
        <f>SUM(V42:V43)/COUNT(V42:V43)</f>
        <v>1</v>
      </c>
      <c r="V42" s="26">
        <f t="shared" ref="V42:V73" si="81">IF(AND(AR42*H42&gt;0,BA42&lt;0.05),1,0)</f>
        <v>1</v>
      </c>
      <c r="W42" s="33">
        <f>SUM(X42:X43)/COUNT(X42:X43)</f>
        <v>0.5</v>
      </c>
      <c r="X42" s="26">
        <f t="shared" si="74"/>
        <v>0</v>
      </c>
      <c r="Y42" s="30">
        <f>SUM(Z42:Z43)/COUNT(Z42:Z43)</f>
        <v>0.9929</v>
      </c>
      <c r="Z42" s="33">
        <v>1</v>
      </c>
      <c r="AA42" s="33">
        <f>SUM(AB42:AB43)/COUNT(AB42:AB43)</f>
        <v>0.84945000000000004</v>
      </c>
      <c r="AB42" s="33">
        <v>0.99919999999999998</v>
      </c>
      <c r="AC42" s="33">
        <f>SUM(AD42:AD43)/COUNT(AD42:AD43)</f>
        <v>0.98794999999999999</v>
      </c>
      <c r="AD42" s="33">
        <v>1</v>
      </c>
      <c r="AE42" s="27">
        <f t="shared" si="21"/>
        <v>0.5306605772998636</v>
      </c>
      <c r="AF42" s="27">
        <f t="shared" si="22"/>
        <v>0.6287928871193853</v>
      </c>
      <c r="AG42" s="34">
        <f t="shared" si="23"/>
        <v>0</v>
      </c>
      <c r="AH42" s="34">
        <f t="shared" si="24"/>
        <v>0</v>
      </c>
      <c r="AI42" s="34">
        <f t="shared" si="25"/>
        <v>0</v>
      </c>
      <c r="AJ42" s="34">
        <f t="shared" si="26"/>
        <v>0</v>
      </c>
      <c r="AK42" s="27">
        <f>AVERAGE(FISHER(AP42*$H42),FISHER(AP43*$H43))</f>
        <v>0.2873946830650343</v>
      </c>
      <c r="AL42" s="27">
        <f>AVERAGE(FISHER(AQ42*$H42),FISHER(AQ43*$H43))</f>
        <v>0.15250902842820244</v>
      </c>
      <c r="AM42" s="27">
        <f>AVERAGE(FISHER(AR42*$H42),FISHER(AR43*$H43))</f>
        <v>0.18071173250722361</v>
      </c>
      <c r="AN42" s="27">
        <f>AL42-AK42</f>
        <v>-0.13488565463683186</v>
      </c>
      <c r="AO42" s="27">
        <f>AM42-AK42</f>
        <v>-0.10668295055781069</v>
      </c>
      <c r="AP42" s="30">
        <v>0.4</v>
      </c>
      <c r="AQ42" s="27">
        <v>0.17417819907021306</v>
      </c>
      <c r="AR42" s="27">
        <f t="shared" si="75"/>
        <v>0.20077963428736301</v>
      </c>
      <c r="AS42" s="52">
        <f>SUM(AT42:AT43)/COUNT(AT42:AT43)</f>
        <v>6.7201385681132817E-3</v>
      </c>
      <c r="AT42" s="47">
        <f t="shared" ref="AT42:AT73" si="82">_xlfn.T.DIST.2T(ABS(AP42)/SQRT((1-AP42^2)/(BD42-BI42-1)),BD42-BI42-1)</f>
        <v>5.1803426948183232E-7</v>
      </c>
      <c r="AU42" s="47">
        <v>4.3685067968953778E-7</v>
      </c>
      <c r="AV42" s="47">
        <f t="shared" ref="AV42:AV73" si="83">_xlfn.T.DIST.2T(ABS(AQ42)/SQRT((1-AQ42^2)/(BD42-BJ42-1)),BD42-BJ42-1)</f>
        <v>3.4864710297662728E-2</v>
      </c>
      <c r="AW42" s="47">
        <f t="shared" ref="AW42:AW73" si="84">_xlfn.T.DIST.2T(ABS(AQ42)/SQRT((1-AQ42^2)/(BD42*2.5-BJ42-1)),BD42*2.5-BJ42-1)</f>
        <v>7.7879645726230604E-4</v>
      </c>
      <c r="AX42" s="47">
        <f t="shared" si="76"/>
        <v>0.24855720980455334</v>
      </c>
      <c r="AY42" s="47">
        <f t="shared" si="63"/>
        <v>5.2599260712494047E-9</v>
      </c>
      <c r="AZ42" s="47">
        <f t="shared" ref="AZ42:AZ73" si="85">_xlfn.T.DIST.2T(ABS(AR42)/SQRT((1-AR42^2)/(BD42-BJ42-1)),BD42-BJ42-1)</f>
        <v>1.4751356705295929E-2</v>
      </c>
      <c r="BA42" s="47">
        <f t="shared" ref="BA42:BA73" si="86">_xlfn.T.DIST.2T(ABS(AR42)/SQRT((1-AR42^2)/(BD42*2.5-BJ42-1)),BD42*2.5-BJ42-1)</f>
        <v>1.0301364811710993E-4</v>
      </c>
      <c r="BB42" s="47">
        <f t="shared" si="27"/>
        <v>0.18238209139052694</v>
      </c>
      <c r="BC42" s="53">
        <f>SUM(BD42:BD43)/COUNT(BD42:BD43)</f>
        <v>210</v>
      </c>
      <c r="BD42" s="29">
        <v>148</v>
      </c>
      <c r="BE42" s="53">
        <f>SUM(BF42:BF43)/COUNT(BF42:BF43)</f>
        <v>794.5</v>
      </c>
      <c r="BF42" s="26">
        <v>832</v>
      </c>
      <c r="BG42" s="33">
        <f>SUM(BH42:BH43)/COUNT(BH42:BH43)</f>
        <v>196.66310549451441</v>
      </c>
      <c r="BH42" s="57">
        <f t="shared" si="77"/>
        <v>46.731607994465278</v>
      </c>
      <c r="BI42" s="26">
        <v>2</v>
      </c>
      <c r="BJ42" s="2">
        <v>2</v>
      </c>
      <c r="BK42" s="2">
        <f t="shared" si="64"/>
        <v>829</v>
      </c>
      <c r="BL42" s="37">
        <v>44</v>
      </c>
      <c r="BM42" s="2">
        <v>6</v>
      </c>
      <c r="BN42" s="26">
        <v>0.83</v>
      </c>
      <c r="BO42" s="27">
        <v>0.71350485826906662</v>
      </c>
      <c r="BP42" s="27">
        <f t="shared" ref="BP42:BP87" si="87">((BL42/BM42)*BO42)/(1+((BL42/BM42)-1)*BO42)</f>
        <v>0.94808802383666912</v>
      </c>
      <c r="BQ42" s="31">
        <f>SUM(BR42:BR43)/COUNT(BR42:BR43)</f>
        <v>0.5</v>
      </c>
      <c r="BR42" s="26">
        <v>0.5</v>
      </c>
      <c r="BS42" s="33">
        <f>SUM(BT42:BT43)/COUNT(BT42:BT43)</f>
        <v>1</v>
      </c>
      <c r="BT42" s="26">
        <v>1</v>
      </c>
      <c r="BU42" s="57">
        <f>SUM(BV42:BV43)/COUNT(BV42:BV43)</f>
        <v>1</v>
      </c>
      <c r="BV42" s="45">
        <v>1</v>
      </c>
      <c r="BW42" s="4" t="s">
        <v>151</v>
      </c>
      <c r="BX42" s="4" t="s">
        <v>152</v>
      </c>
      <c r="BY42" s="3" t="s">
        <v>66</v>
      </c>
      <c r="CA42" s="5" t="s">
        <v>174</v>
      </c>
      <c r="CB42" s="4" t="s">
        <v>148</v>
      </c>
      <c r="CD42" s="4" t="s">
        <v>29</v>
      </c>
      <c r="CE42" s="4" t="s">
        <v>30</v>
      </c>
      <c r="CF42" s="4" t="s">
        <v>17</v>
      </c>
      <c r="CG42" s="29" t="s">
        <v>141</v>
      </c>
      <c r="CH42" s="4" t="s">
        <v>572</v>
      </c>
      <c r="CI42" s="4" t="s">
        <v>39</v>
      </c>
      <c r="CJ42" s="4" t="s">
        <v>520</v>
      </c>
      <c r="CK42" s="4" t="s">
        <v>149</v>
      </c>
      <c r="CL42" s="29" t="s">
        <v>672</v>
      </c>
      <c r="CM42" s="29" t="s">
        <v>673</v>
      </c>
      <c r="CN42" s="26" t="s">
        <v>657</v>
      </c>
      <c r="CO42" s="4" t="s">
        <v>659</v>
      </c>
      <c r="CP42" s="4" t="s">
        <v>150</v>
      </c>
      <c r="CQ42" s="4" t="s">
        <v>10</v>
      </c>
      <c r="CR42" s="2" t="s">
        <v>115</v>
      </c>
    </row>
    <row r="43" spans="1:96" x14ac:dyDescent="0.25">
      <c r="A43" s="4">
        <v>42</v>
      </c>
      <c r="B43" s="29" t="s">
        <v>580</v>
      </c>
      <c r="C43" s="20">
        <v>28</v>
      </c>
      <c r="D43" s="21" t="s">
        <v>121</v>
      </c>
      <c r="E43" s="21" t="s">
        <v>138</v>
      </c>
      <c r="F43" s="21" t="s">
        <v>489</v>
      </c>
      <c r="G43" s="3" t="s">
        <v>60</v>
      </c>
      <c r="H43" s="5">
        <v>1</v>
      </c>
      <c r="I43" s="30"/>
      <c r="J43" s="2">
        <f t="shared" si="61"/>
        <v>1</v>
      </c>
      <c r="K43" s="33"/>
      <c r="L43" s="26">
        <f t="shared" si="78"/>
        <v>1</v>
      </c>
      <c r="M43" s="33"/>
      <c r="N43" s="26">
        <f t="shared" si="79"/>
        <v>1</v>
      </c>
      <c r="O43" s="33"/>
      <c r="P43" s="26">
        <f t="shared" si="73"/>
        <v>1</v>
      </c>
      <c r="Q43" s="30"/>
      <c r="R43" s="26">
        <f t="shared" si="62"/>
        <v>1</v>
      </c>
      <c r="S43" s="33"/>
      <c r="T43" s="26">
        <f t="shared" si="80"/>
        <v>1</v>
      </c>
      <c r="U43" s="33"/>
      <c r="V43" s="26">
        <f t="shared" si="81"/>
        <v>1</v>
      </c>
      <c r="W43" s="33"/>
      <c r="X43" s="26">
        <f t="shared" si="74"/>
        <v>1</v>
      </c>
      <c r="Y43" s="30"/>
      <c r="Z43" s="33">
        <v>0.98580000000000001</v>
      </c>
      <c r="AA43" s="33"/>
      <c r="AB43" s="33">
        <v>0.69969999999999999</v>
      </c>
      <c r="AC43" s="33"/>
      <c r="AD43" s="33">
        <v>0.97589999999999999</v>
      </c>
      <c r="AE43" s="27" t="str">
        <f t="shared" si="21"/>
        <v/>
      </c>
      <c r="AF43" s="27" t="str">
        <f t="shared" si="22"/>
        <v/>
      </c>
      <c r="AG43" s="34" t="str">
        <f t="shared" si="23"/>
        <v/>
      </c>
      <c r="AH43" s="34" t="str">
        <f t="shared" si="24"/>
        <v/>
      </c>
      <c r="AI43" s="34" t="str">
        <f t="shared" si="25"/>
        <v/>
      </c>
      <c r="AJ43" s="34" t="str">
        <f t="shared" si="26"/>
        <v/>
      </c>
      <c r="AK43" s="27"/>
      <c r="AL43" s="27"/>
      <c r="AM43" s="27"/>
      <c r="AN43" s="27"/>
      <c r="AO43" s="27"/>
      <c r="AP43" s="30">
        <v>0.15</v>
      </c>
      <c r="AQ43" s="27">
        <v>0.12833409109674576</v>
      </c>
      <c r="AR43" s="27">
        <f t="shared" si="75"/>
        <v>0.15657986375777541</v>
      </c>
      <c r="AS43" s="52"/>
      <c r="AT43" s="47">
        <f t="shared" si="82"/>
        <v>1.3439759101957082E-2</v>
      </c>
      <c r="AU43" s="47">
        <v>4.0408336941946828E-4</v>
      </c>
      <c r="AV43" s="47">
        <f t="shared" si="83"/>
        <v>3.4719090955028731E-2</v>
      </c>
      <c r="AW43" s="47">
        <f t="shared" si="84"/>
        <v>8.0290937648026394E-4</v>
      </c>
      <c r="AX43" s="47">
        <f t="shared" si="76"/>
        <v>1.6987979674605257E-2</v>
      </c>
      <c r="AY43" s="47">
        <f t="shared" si="63"/>
        <v>1.5266076726738796E-5</v>
      </c>
      <c r="AZ43" s="47">
        <f t="shared" si="85"/>
        <v>9.832682486896914E-3</v>
      </c>
      <c r="BA43" s="47">
        <f t="shared" si="86"/>
        <v>4.1694294953103416E-5</v>
      </c>
      <c r="BB43" s="47">
        <f t="shared" si="27"/>
        <v>3.5195958352339366E-3</v>
      </c>
      <c r="BC43" s="53"/>
      <c r="BD43" s="29">
        <v>272</v>
      </c>
      <c r="BE43" s="53"/>
      <c r="BF43" s="26">
        <v>757</v>
      </c>
      <c r="BG43" s="33"/>
      <c r="BH43" s="57">
        <f t="shared" si="77"/>
        <v>346.59460299456356</v>
      </c>
      <c r="BI43" s="26">
        <v>2</v>
      </c>
      <c r="BJ43" s="2">
        <v>2</v>
      </c>
      <c r="BK43" s="2">
        <f t="shared" si="64"/>
        <v>754</v>
      </c>
      <c r="BL43" s="37">
        <v>53</v>
      </c>
      <c r="BM43" s="2">
        <v>6</v>
      </c>
      <c r="BN43" s="26">
        <v>0.87</v>
      </c>
      <c r="BO43" s="27">
        <v>0.62985373584151527</v>
      </c>
      <c r="BP43" s="27">
        <f t="shared" si="87"/>
        <v>0.93762127486035696</v>
      </c>
      <c r="BR43" s="26">
        <v>0.5</v>
      </c>
      <c r="BS43" s="33"/>
      <c r="BT43" s="26">
        <v>1</v>
      </c>
      <c r="BU43" s="57"/>
      <c r="BV43" s="45">
        <v>1</v>
      </c>
      <c r="BW43" s="4" t="s">
        <v>151</v>
      </c>
      <c r="BX43" s="4" t="s">
        <v>152</v>
      </c>
      <c r="BY43" s="3" t="s">
        <v>66</v>
      </c>
      <c r="CA43" s="5" t="s">
        <v>174</v>
      </c>
      <c r="CB43" s="4" t="s">
        <v>148</v>
      </c>
      <c r="CD43" s="4" t="s">
        <v>29</v>
      </c>
      <c r="CE43" s="4" t="s">
        <v>30</v>
      </c>
      <c r="CF43" s="4" t="s">
        <v>17</v>
      </c>
      <c r="CG43" s="29" t="s">
        <v>573</v>
      </c>
      <c r="CH43" s="4" t="s">
        <v>572</v>
      </c>
      <c r="CI43" s="4" t="s">
        <v>39</v>
      </c>
      <c r="CJ43" s="4" t="s">
        <v>521</v>
      </c>
      <c r="CK43" s="4" t="s">
        <v>149</v>
      </c>
      <c r="CL43" s="29" t="s">
        <v>672</v>
      </c>
      <c r="CM43" s="29" t="s">
        <v>673</v>
      </c>
      <c r="CN43" s="26" t="s">
        <v>658</v>
      </c>
      <c r="CO43" s="4" t="s">
        <v>659</v>
      </c>
      <c r="CP43" s="4" t="s">
        <v>150</v>
      </c>
      <c r="CQ43" s="4" t="s">
        <v>10</v>
      </c>
      <c r="CR43" s="5" t="s">
        <v>115</v>
      </c>
    </row>
    <row r="44" spans="1:96" x14ac:dyDescent="0.25">
      <c r="A44" s="4">
        <v>43</v>
      </c>
      <c r="B44" s="29" t="s">
        <v>580</v>
      </c>
      <c r="C44" s="20">
        <v>28</v>
      </c>
      <c r="D44" s="21" t="s">
        <v>121</v>
      </c>
      <c r="E44" s="21" t="s">
        <v>138</v>
      </c>
      <c r="F44" s="21" t="s">
        <v>489</v>
      </c>
      <c r="G44" s="3" t="s">
        <v>61</v>
      </c>
      <c r="H44" s="5">
        <v>1</v>
      </c>
      <c r="I44" s="31">
        <f t="shared" ref="I44:W45" si="88">J44</f>
        <v>1</v>
      </c>
      <c r="J44" s="2">
        <f t="shared" si="61"/>
        <v>1</v>
      </c>
      <c r="K44" s="33">
        <f t="shared" si="88"/>
        <v>1</v>
      </c>
      <c r="L44" s="26">
        <f t="shared" si="78"/>
        <v>1</v>
      </c>
      <c r="M44" s="33">
        <f t="shared" si="88"/>
        <v>1</v>
      </c>
      <c r="N44" s="26">
        <f t="shared" si="79"/>
        <v>1</v>
      </c>
      <c r="O44" s="33">
        <f t="shared" si="88"/>
        <v>0</v>
      </c>
      <c r="P44" s="26">
        <f t="shared" si="73"/>
        <v>0</v>
      </c>
      <c r="Q44" s="31">
        <f t="shared" si="88"/>
        <v>1</v>
      </c>
      <c r="R44" s="26">
        <f t="shared" si="62"/>
        <v>1</v>
      </c>
      <c r="S44" s="33">
        <f t="shared" si="88"/>
        <v>1</v>
      </c>
      <c r="T44" s="26">
        <f t="shared" si="80"/>
        <v>1</v>
      </c>
      <c r="U44" s="33">
        <f t="shared" si="88"/>
        <v>1</v>
      </c>
      <c r="V44" s="26">
        <f t="shared" si="81"/>
        <v>1</v>
      </c>
      <c r="W44" s="33">
        <f t="shared" si="88"/>
        <v>0</v>
      </c>
      <c r="X44" s="26">
        <f t="shared" si="74"/>
        <v>0</v>
      </c>
      <c r="Y44" s="31">
        <f>Z44</f>
        <v>1</v>
      </c>
      <c r="Z44" s="33">
        <v>1</v>
      </c>
      <c r="AA44" s="33">
        <f>AB44</f>
        <v>1</v>
      </c>
      <c r="AB44" s="33">
        <v>1</v>
      </c>
      <c r="AC44" s="33">
        <f>AD44</f>
        <v>1</v>
      </c>
      <c r="AD44" s="33">
        <v>1</v>
      </c>
      <c r="AE44" s="27">
        <f t="shared" si="21"/>
        <v>0.50944032277025542</v>
      </c>
      <c r="AF44" s="27">
        <f t="shared" si="22"/>
        <v>0.62513596158892315</v>
      </c>
      <c r="AG44" s="34">
        <f t="shared" si="23"/>
        <v>0</v>
      </c>
      <c r="AH44" s="34">
        <f t="shared" si="24"/>
        <v>0</v>
      </c>
      <c r="AI44" s="34">
        <f t="shared" si="25"/>
        <v>0</v>
      </c>
      <c r="AJ44" s="34">
        <f t="shared" si="26"/>
        <v>0</v>
      </c>
      <c r="AK44" s="27">
        <f t="shared" ref="AK44:AM45" si="89">FISHER(AP44*$H44)</f>
        <v>0.36544375427139619</v>
      </c>
      <c r="AL44" s="27">
        <f t="shared" si="89"/>
        <v>0.18617178413039398</v>
      </c>
      <c r="AM44" s="27">
        <f t="shared" si="89"/>
        <v>0.2284520327331154</v>
      </c>
      <c r="AN44" s="27">
        <f>AL44-AK44</f>
        <v>-0.17927197014100221</v>
      </c>
      <c r="AO44" s="27">
        <f>AM44-AK44</f>
        <v>-0.13699172153828079</v>
      </c>
      <c r="AP44" s="30">
        <v>0.35</v>
      </c>
      <c r="AQ44" s="27">
        <v>0.18405029107222712</v>
      </c>
      <c r="AR44" s="27">
        <f t="shared" si="75"/>
        <v>0.22455895588135738</v>
      </c>
      <c r="AS44" s="50">
        <f t="shared" ref="AS44:AS45" si="90">AT44</f>
        <v>3.1515265476083031E-9</v>
      </c>
      <c r="AT44" s="47">
        <f t="shared" si="82"/>
        <v>3.1515265476083031E-9</v>
      </c>
      <c r="AU44" s="47">
        <v>3.4733412395843414E-7</v>
      </c>
      <c r="AV44" s="47">
        <f t="shared" si="83"/>
        <v>2.3511116101585672E-3</v>
      </c>
      <c r="AW44" s="47">
        <f t="shared" si="84"/>
        <v>1.3764549956561303E-6</v>
      </c>
      <c r="AX44" s="47">
        <f t="shared" si="76"/>
        <v>0.15651607288593614</v>
      </c>
      <c r="AY44" s="47">
        <f t="shared" si="63"/>
        <v>4.2638509360607145E-10</v>
      </c>
      <c r="AZ44" s="47">
        <f t="shared" si="85"/>
        <v>1.9351599789491092E-4</v>
      </c>
      <c r="BA44" s="47">
        <f t="shared" si="86"/>
        <v>3.2903279079749801E-9</v>
      </c>
      <c r="BB44" s="47">
        <f t="shared" si="27"/>
        <v>8.254930666276343E-2</v>
      </c>
      <c r="BC44" s="31">
        <f t="shared" ref="BC44:BC45" si="91">BD44</f>
        <v>272</v>
      </c>
      <c r="BD44" s="29">
        <v>272</v>
      </c>
      <c r="BE44" s="31">
        <f t="shared" ref="BE44:BG45" si="92">BF44</f>
        <v>757</v>
      </c>
      <c r="BF44" s="26">
        <v>757</v>
      </c>
      <c r="BG44" s="33">
        <f t="shared" si="92"/>
        <v>61.771474523636854</v>
      </c>
      <c r="BH44" s="57">
        <f t="shared" si="77"/>
        <v>61.771474523636854</v>
      </c>
      <c r="BI44" s="26">
        <v>2</v>
      </c>
      <c r="BJ44" s="2">
        <v>2</v>
      </c>
      <c r="BK44" s="2">
        <f t="shared" si="64"/>
        <v>754</v>
      </c>
      <c r="BL44" s="37">
        <v>53</v>
      </c>
      <c r="BM44" s="2">
        <v>6</v>
      </c>
      <c r="BN44" s="26">
        <v>0.87</v>
      </c>
      <c r="BO44" s="27">
        <v>0.62985373584151527</v>
      </c>
      <c r="BP44" s="27">
        <f t="shared" si="87"/>
        <v>0.93762127486035696</v>
      </c>
      <c r="BQ44" s="31">
        <f t="shared" ref="BQ44:BQ45" si="93">BR44</f>
        <v>0.5</v>
      </c>
      <c r="BR44" s="26">
        <v>0.5</v>
      </c>
      <c r="BS44" s="33">
        <f t="shared" ref="BS44:BS45" si="94">BT44</f>
        <v>1</v>
      </c>
      <c r="BT44" s="26">
        <v>1</v>
      </c>
      <c r="BU44" s="57">
        <f t="shared" ref="BU44:BU45" si="95">BV44</f>
        <v>1</v>
      </c>
      <c r="BV44" s="45">
        <v>1</v>
      </c>
      <c r="BW44" s="4" t="s">
        <v>151</v>
      </c>
      <c r="BX44" s="4" t="s">
        <v>152</v>
      </c>
      <c r="BY44" s="3" t="s">
        <v>66</v>
      </c>
      <c r="CA44" s="5" t="s">
        <v>174</v>
      </c>
      <c r="CB44" s="4" t="s">
        <v>148</v>
      </c>
      <c r="CD44" s="4" t="s">
        <v>29</v>
      </c>
      <c r="CE44" s="4" t="s">
        <v>30</v>
      </c>
      <c r="CF44" s="4" t="s">
        <v>17</v>
      </c>
      <c r="CG44" s="29" t="s">
        <v>573</v>
      </c>
      <c r="CH44" s="4" t="s">
        <v>572</v>
      </c>
      <c r="CI44" s="4" t="s">
        <v>39</v>
      </c>
      <c r="CJ44" s="4" t="s">
        <v>521</v>
      </c>
      <c r="CK44" s="4" t="s">
        <v>149</v>
      </c>
      <c r="CL44" s="29" t="s">
        <v>672</v>
      </c>
      <c r="CM44" s="29" t="s">
        <v>673</v>
      </c>
      <c r="CN44" s="26" t="s">
        <v>658</v>
      </c>
      <c r="CO44" s="4" t="s">
        <v>659</v>
      </c>
      <c r="CP44" s="4" t="s">
        <v>150</v>
      </c>
      <c r="CQ44" s="4" t="s">
        <v>10</v>
      </c>
      <c r="CR44" s="5" t="s">
        <v>115</v>
      </c>
    </row>
    <row r="45" spans="1:96" x14ac:dyDescent="0.25">
      <c r="A45" s="4">
        <v>44</v>
      </c>
      <c r="B45" s="29" t="s">
        <v>580</v>
      </c>
      <c r="C45" s="20">
        <v>28</v>
      </c>
      <c r="D45" s="21" t="s">
        <v>121</v>
      </c>
      <c r="E45" s="21" t="s">
        <v>138</v>
      </c>
      <c r="F45" s="21" t="s">
        <v>489</v>
      </c>
      <c r="G45" s="3" t="s">
        <v>91</v>
      </c>
      <c r="H45" s="5">
        <v>1</v>
      </c>
      <c r="I45" s="31">
        <f t="shared" si="88"/>
        <v>1</v>
      </c>
      <c r="J45" s="2">
        <f t="shared" si="61"/>
        <v>1</v>
      </c>
      <c r="K45" s="33">
        <f t="shared" si="88"/>
        <v>1</v>
      </c>
      <c r="L45" s="26">
        <f t="shared" si="78"/>
        <v>1</v>
      </c>
      <c r="M45" s="33">
        <f t="shared" si="88"/>
        <v>1</v>
      </c>
      <c r="N45" s="26">
        <f t="shared" si="79"/>
        <v>1</v>
      </c>
      <c r="O45" s="33">
        <f t="shared" si="88"/>
        <v>0</v>
      </c>
      <c r="P45" s="26">
        <f t="shared" si="73"/>
        <v>0</v>
      </c>
      <c r="Q45" s="31">
        <f t="shared" si="88"/>
        <v>1</v>
      </c>
      <c r="R45" s="26">
        <f t="shared" si="62"/>
        <v>1</v>
      </c>
      <c r="S45" s="33">
        <f t="shared" si="88"/>
        <v>1</v>
      </c>
      <c r="T45" s="26">
        <f t="shared" si="80"/>
        <v>1</v>
      </c>
      <c r="U45" s="33">
        <f t="shared" si="88"/>
        <v>1</v>
      </c>
      <c r="V45" s="26">
        <f t="shared" si="81"/>
        <v>1</v>
      </c>
      <c r="W45" s="33">
        <f t="shared" si="88"/>
        <v>0</v>
      </c>
      <c r="X45" s="26">
        <f t="shared" si="74"/>
        <v>0</v>
      </c>
      <c r="Y45" s="31">
        <f>Z45</f>
        <v>1</v>
      </c>
      <c r="Z45" s="33">
        <v>1</v>
      </c>
      <c r="AA45" s="33">
        <f>AB45</f>
        <v>1</v>
      </c>
      <c r="AB45" s="33">
        <v>1</v>
      </c>
      <c r="AC45" s="33">
        <f>AD45</f>
        <v>1</v>
      </c>
      <c r="AD45" s="33">
        <v>1</v>
      </c>
      <c r="AE45" s="27">
        <f t="shared" si="21"/>
        <v>0.43615056886680525</v>
      </c>
      <c r="AF45" s="27">
        <f t="shared" si="22"/>
        <v>0.53437531133673044</v>
      </c>
      <c r="AG45" s="34">
        <f t="shared" si="23"/>
        <v>0</v>
      </c>
      <c r="AH45" s="34">
        <f t="shared" si="24"/>
        <v>0</v>
      </c>
      <c r="AI45" s="34">
        <f t="shared" si="25"/>
        <v>0</v>
      </c>
      <c r="AJ45" s="34">
        <f t="shared" si="26"/>
        <v>0</v>
      </c>
      <c r="AK45" s="27">
        <f t="shared" si="89"/>
        <v>0.36544375427139619</v>
      </c>
      <c r="AL45" s="27">
        <f t="shared" si="89"/>
        <v>0.15938850131429044</v>
      </c>
      <c r="AM45" s="27">
        <f t="shared" si="89"/>
        <v>0.19528411996484094</v>
      </c>
      <c r="AN45" s="27">
        <f>AL45-AK45</f>
        <v>-0.20605525295710575</v>
      </c>
      <c r="AO45" s="27">
        <f>AM45-AK45</f>
        <v>-0.17015963430655526</v>
      </c>
      <c r="AP45" s="30">
        <v>0.35</v>
      </c>
      <c r="AQ45" s="27">
        <v>0.15805233887326217</v>
      </c>
      <c r="AR45" s="27">
        <f t="shared" si="75"/>
        <v>0.19283896800824957</v>
      </c>
      <c r="AS45" s="50">
        <f t="shared" si="90"/>
        <v>3.1515265476083031E-9</v>
      </c>
      <c r="AT45" s="47">
        <f t="shared" si="82"/>
        <v>3.1515265476083031E-9</v>
      </c>
      <c r="AU45" s="47">
        <v>1.2654210435329868E-5</v>
      </c>
      <c r="AV45" s="47">
        <f t="shared" si="83"/>
        <v>9.1541036503456161E-3</v>
      </c>
      <c r="AW45" s="47">
        <f t="shared" si="84"/>
        <v>3.5201349483228392E-5</v>
      </c>
      <c r="AX45" s="47">
        <f t="shared" si="76"/>
        <v>0.22474519943387017</v>
      </c>
      <c r="AY45" s="47">
        <f t="shared" si="63"/>
        <v>9.109071864131583E-8</v>
      </c>
      <c r="AZ45" s="47">
        <f t="shared" si="85"/>
        <v>1.4234723051593128E-3</v>
      </c>
      <c r="BA45" s="47">
        <f t="shared" si="86"/>
        <v>4.1213349480879263E-7</v>
      </c>
      <c r="BB45" s="47">
        <f t="shared" si="27"/>
        <v>0.13733258739980456</v>
      </c>
      <c r="BC45" s="31">
        <f t="shared" si="91"/>
        <v>272</v>
      </c>
      <c r="BD45" s="29">
        <v>272</v>
      </c>
      <c r="BE45" s="31">
        <f t="shared" si="92"/>
        <v>757</v>
      </c>
      <c r="BF45" s="26">
        <v>757</v>
      </c>
      <c r="BG45" s="33">
        <f t="shared" si="92"/>
        <v>61.771474523636854</v>
      </c>
      <c r="BH45" s="57">
        <f t="shared" si="77"/>
        <v>61.771474523636854</v>
      </c>
      <c r="BI45" s="26">
        <v>2</v>
      </c>
      <c r="BJ45" s="2">
        <v>2</v>
      </c>
      <c r="BK45" s="2">
        <f t="shared" si="64"/>
        <v>754</v>
      </c>
      <c r="BL45" s="37">
        <v>53</v>
      </c>
      <c r="BM45" s="2">
        <v>6</v>
      </c>
      <c r="BN45" s="26">
        <v>0.87</v>
      </c>
      <c r="BO45" s="27">
        <v>0.62985373584151527</v>
      </c>
      <c r="BP45" s="27">
        <f t="shared" si="87"/>
        <v>0.93762127486035696</v>
      </c>
      <c r="BQ45" s="31">
        <f t="shared" si="93"/>
        <v>0.5</v>
      </c>
      <c r="BR45" s="26">
        <v>0.5</v>
      </c>
      <c r="BS45" s="33">
        <f t="shared" si="94"/>
        <v>1</v>
      </c>
      <c r="BT45" s="26">
        <v>1</v>
      </c>
      <c r="BU45" s="57">
        <f t="shared" si="95"/>
        <v>1</v>
      </c>
      <c r="BV45" s="45">
        <v>1</v>
      </c>
      <c r="BW45" s="4" t="s">
        <v>151</v>
      </c>
      <c r="BX45" s="4" t="s">
        <v>152</v>
      </c>
      <c r="BY45" s="3" t="s">
        <v>66</v>
      </c>
      <c r="CA45" s="5" t="s">
        <v>174</v>
      </c>
      <c r="CB45" s="4" t="s">
        <v>148</v>
      </c>
      <c r="CD45" s="4" t="s">
        <v>29</v>
      </c>
      <c r="CE45" s="4" t="s">
        <v>30</v>
      </c>
      <c r="CF45" s="4" t="s">
        <v>17</v>
      </c>
      <c r="CG45" s="29" t="s">
        <v>573</v>
      </c>
      <c r="CH45" s="4" t="s">
        <v>572</v>
      </c>
      <c r="CI45" s="4" t="s">
        <v>39</v>
      </c>
      <c r="CJ45" s="4" t="s">
        <v>521</v>
      </c>
      <c r="CK45" s="4" t="s">
        <v>149</v>
      </c>
      <c r="CL45" s="29" t="s">
        <v>672</v>
      </c>
      <c r="CM45" s="29" t="s">
        <v>673</v>
      </c>
      <c r="CN45" s="26" t="s">
        <v>658</v>
      </c>
      <c r="CO45" s="4" t="s">
        <v>659</v>
      </c>
      <c r="CP45" s="4" t="s">
        <v>150</v>
      </c>
      <c r="CQ45" s="4" t="s">
        <v>10</v>
      </c>
      <c r="CR45" s="5" t="s">
        <v>115</v>
      </c>
    </row>
    <row r="46" spans="1:96" x14ac:dyDescent="0.25">
      <c r="A46" s="4">
        <v>45</v>
      </c>
      <c r="B46" s="4" t="s">
        <v>340</v>
      </c>
      <c r="C46" s="20">
        <v>28</v>
      </c>
      <c r="D46" s="21" t="s">
        <v>121</v>
      </c>
      <c r="E46" s="21" t="s">
        <v>138</v>
      </c>
      <c r="F46" s="21" t="s">
        <v>495</v>
      </c>
      <c r="G46" s="3" t="s">
        <v>62</v>
      </c>
      <c r="H46" s="5">
        <v>-1</v>
      </c>
      <c r="I46" s="30">
        <f>SUM(J46:J47)/COUNT(J46:J47)</f>
        <v>1</v>
      </c>
      <c r="J46" s="2">
        <f t="shared" si="61"/>
        <v>1</v>
      </c>
      <c r="K46" s="33">
        <f>SUM(L46:L47)/COUNT(L46:L47)</f>
        <v>0.5</v>
      </c>
      <c r="L46" s="26">
        <f t="shared" si="78"/>
        <v>1</v>
      </c>
      <c r="M46" s="33">
        <f>SUM(N46:N47)/COUNT(N46:N47)</f>
        <v>1</v>
      </c>
      <c r="N46" s="26">
        <f t="shared" si="79"/>
        <v>1</v>
      </c>
      <c r="O46" s="33">
        <f>SUM(P46:P47)/COUNT(P46:P47)</f>
        <v>0.5</v>
      </c>
      <c r="P46" s="26">
        <f t="shared" si="73"/>
        <v>1</v>
      </c>
      <c r="Q46" s="30">
        <f>SUM(R46:R47)/COUNT(R46:R47)</f>
        <v>1</v>
      </c>
      <c r="R46" s="26">
        <f t="shared" si="62"/>
        <v>1</v>
      </c>
      <c r="S46" s="33">
        <f>SUM(T46:T47)/COUNT(T46:T47)</f>
        <v>0.5</v>
      </c>
      <c r="T46" s="26">
        <f t="shared" si="80"/>
        <v>1</v>
      </c>
      <c r="U46" s="33">
        <f>SUM(V46:V47)/COUNT(V46:V47)</f>
        <v>1</v>
      </c>
      <c r="V46" s="26">
        <f t="shared" si="81"/>
        <v>1</v>
      </c>
      <c r="W46" s="33">
        <f>SUM(X46:X47)/COUNT(X46:X47)</f>
        <v>0.5</v>
      </c>
      <c r="X46" s="26">
        <f t="shared" si="74"/>
        <v>1</v>
      </c>
      <c r="Y46" s="30">
        <f>SUM(Z46:Z47)/COUNT(Z46:Z47)</f>
        <v>1</v>
      </c>
      <c r="Z46" s="33">
        <v>1</v>
      </c>
      <c r="AA46" s="33">
        <f>SUM(AB46:AB47)/COUNT(AB46:AB47)</f>
        <v>0.99225000000000008</v>
      </c>
      <c r="AB46" s="33">
        <v>0.98540000000000005</v>
      </c>
      <c r="AC46" s="33">
        <f>SUM(AD46:AD47)/COUNT(AD46:AD47)</f>
        <v>1</v>
      </c>
      <c r="AD46" s="33">
        <v>1</v>
      </c>
      <c r="AE46" s="27">
        <f t="shared" si="21"/>
        <v>0.61617747936818623</v>
      </c>
      <c r="AF46" s="27">
        <f t="shared" si="22"/>
        <v>0.72545498950096099</v>
      </c>
      <c r="AG46" s="34">
        <f t="shared" si="23"/>
        <v>0</v>
      </c>
      <c r="AH46" s="34">
        <f t="shared" si="24"/>
        <v>0</v>
      </c>
      <c r="AI46" s="34">
        <f t="shared" si="25"/>
        <v>0</v>
      </c>
      <c r="AJ46" s="34">
        <f t="shared" si="26"/>
        <v>1</v>
      </c>
      <c r="AK46" s="27">
        <f>AVERAGE(FISHER(AP46*$H46),FISHER(AP47*$H47))</f>
        <v>0.32617392930925287</v>
      </c>
      <c r="AL46" s="27">
        <f>AVERAGE(FISHER(AQ46*$H46),FISHER(AQ47*$H47))</f>
        <v>0.20098102959739239</v>
      </c>
      <c r="AM46" s="27">
        <f>AVERAGE(FISHER(AR46*$H46),FISHER(AR47*$H47))</f>
        <v>0.23662450446253125</v>
      </c>
      <c r="AN46" s="27">
        <f>AL46-AK46</f>
        <v>-0.12519289971186048</v>
      </c>
      <c r="AO46" s="27">
        <f>AM46-AK46</f>
        <v>-8.9549424846721626E-2</v>
      </c>
      <c r="AP46" s="30">
        <v>-0.33</v>
      </c>
      <c r="AQ46" s="27">
        <v>-0.31102927303782268</v>
      </c>
      <c r="AR46" s="27">
        <f t="shared" si="75"/>
        <v>-0.35853134334007458</v>
      </c>
      <c r="AS46" s="52">
        <f>SUM(AT46:AT47)/COUNT(AT46:AT47)</f>
        <v>2.2584075051094628E-5</v>
      </c>
      <c r="AT46" s="47">
        <f t="shared" si="82"/>
        <v>4.4683215564984603E-5</v>
      </c>
      <c r="AU46" s="47">
        <v>4.2612289309287069E-20</v>
      </c>
      <c r="AV46" s="47">
        <f t="shared" si="83"/>
        <v>1.2587795094321413E-4</v>
      </c>
      <c r="AW46" s="47">
        <f t="shared" si="84"/>
        <v>1.0182471605495482E-9</v>
      </c>
      <c r="AX46" s="47">
        <f t="shared" si="76"/>
        <v>9.4283736911540007E-3</v>
      </c>
      <c r="AY46" s="47">
        <f t="shared" si="63"/>
        <v>1.3065510851017903E-26</v>
      </c>
      <c r="AZ46" s="47">
        <f t="shared" si="85"/>
        <v>8.2339144174440275E-6</v>
      </c>
      <c r="BA46" s="47">
        <f t="shared" si="86"/>
        <v>1.2362795183530732E-12</v>
      </c>
      <c r="BB46" s="47">
        <f t="shared" si="27"/>
        <v>2.5381983977645546E-3</v>
      </c>
      <c r="BC46" s="53">
        <f>SUM(BD46:BD47)/COUNT(BD46:BD47)</f>
        <v>210</v>
      </c>
      <c r="BD46" s="29">
        <v>148</v>
      </c>
      <c r="BE46" s="53">
        <f>SUM(BF46:BF47)/COUNT(BF46:BF47)</f>
        <v>794.5</v>
      </c>
      <c r="BF46" s="26">
        <v>832</v>
      </c>
      <c r="BG46" s="33">
        <f>SUM(BH46:BH47)/COUNT(BH46:BH47)</f>
        <v>77.354524096926241</v>
      </c>
      <c r="BH46" s="57">
        <f t="shared" si="77"/>
        <v>69.781237078077268</v>
      </c>
      <c r="BI46" s="26">
        <v>2</v>
      </c>
      <c r="BJ46" s="2">
        <v>2</v>
      </c>
      <c r="BK46" s="2">
        <f t="shared" si="64"/>
        <v>829</v>
      </c>
      <c r="BL46" s="37">
        <v>44</v>
      </c>
      <c r="BM46" s="2">
        <v>6</v>
      </c>
      <c r="BN46" s="26">
        <v>0.83</v>
      </c>
      <c r="BO46" s="27">
        <v>0.71350485826906662</v>
      </c>
      <c r="BP46" s="27">
        <f t="shared" si="87"/>
        <v>0.94808802383666912</v>
      </c>
      <c r="BQ46" s="31">
        <f>SUM(BR46:BR47)/COUNT(BR46:BR47)</f>
        <v>0.5</v>
      </c>
      <c r="BR46" s="26">
        <v>0.5</v>
      </c>
      <c r="BS46" s="33">
        <f>SUM(BT46:BT47)/COUNT(BT46:BT47)</f>
        <v>1</v>
      </c>
      <c r="BT46" s="26">
        <v>1</v>
      </c>
      <c r="BU46" s="57">
        <f>SUM(BV46:BV47)/COUNT(BV46:BV47)</f>
        <v>1</v>
      </c>
      <c r="BV46" s="45">
        <v>1</v>
      </c>
      <c r="BW46" s="4" t="s">
        <v>151</v>
      </c>
      <c r="BX46" s="4" t="s">
        <v>152</v>
      </c>
      <c r="BY46" s="3" t="s">
        <v>66</v>
      </c>
      <c r="CA46" s="5" t="s">
        <v>174</v>
      </c>
      <c r="CB46" s="4" t="s">
        <v>148</v>
      </c>
      <c r="CD46" s="4" t="s">
        <v>29</v>
      </c>
      <c r="CE46" s="4" t="s">
        <v>30</v>
      </c>
      <c r="CF46" s="4" t="s">
        <v>17</v>
      </c>
      <c r="CG46" s="29" t="s">
        <v>141</v>
      </c>
      <c r="CH46" s="4" t="s">
        <v>572</v>
      </c>
      <c r="CI46" s="4" t="s">
        <v>39</v>
      </c>
      <c r="CJ46" s="4" t="s">
        <v>520</v>
      </c>
      <c r="CK46" s="4" t="s">
        <v>149</v>
      </c>
      <c r="CL46" s="29" t="s">
        <v>672</v>
      </c>
      <c r="CM46" s="29" t="s">
        <v>673</v>
      </c>
      <c r="CN46" s="26" t="s">
        <v>657</v>
      </c>
      <c r="CO46" s="4" t="s">
        <v>659</v>
      </c>
      <c r="CP46" s="4" t="s">
        <v>150</v>
      </c>
      <c r="CQ46" s="4" t="s">
        <v>10</v>
      </c>
      <c r="CR46" s="2" t="s">
        <v>115</v>
      </c>
    </row>
    <row r="47" spans="1:96" x14ac:dyDescent="0.25">
      <c r="A47" s="4">
        <v>46</v>
      </c>
      <c r="B47" s="29" t="s">
        <v>580</v>
      </c>
      <c r="C47" s="20">
        <v>28</v>
      </c>
      <c r="D47" s="21" t="s">
        <v>121</v>
      </c>
      <c r="E47" s="21" t="s">
        <v>138</v>
      </c>
      <c r="F47" s="21" t="s">
        <v>489</v>
      </c>
      <c r="G47" s="3" t="s">
        <v>62</v>
      </c>
      <c r="H47" s="5">
        <v>-1</v>
      </c>
      <c r="I47" s="30"/>
      <c r="J47" s="2">
        <f t="shared" si="61"/>
        <v>1</v>
      </c>
      <c r="K47" s="33"/>
      <c r="L47" s="26">
        <f t="shared" si="78"/>
        <v>0</v>
      </c>
      <c r="M47" s="33"/>
      <c r="N47" s="26">
        <f t="shared" si="79"/>
        <v>1</v>
      </c>
      <c r="O47" s="33"/>
      <c r="P47" s="26">
        <f t="shared" si="73"/>
        <v>0</v>
      </c>
      <c r="Q47" s="30"/>
      <c r="R47" s="26">
        <f t="shared" si="62"/>
        <v>1</v>
      </c>
      <c r="S47" s="33"/>
      <c r="T47" s="26">
        <f t="shared" si="80"/>
        <v>0</v>
      </c>
      <c r="U47" s="33"/>
      <c r="V47" s="26">
        <f t="shared" si="81"/>
        <v>1</v>
      </c>
      <c r="W47" s="33"/>
      <c r="X47" s="26">
        <f t="shared" si="74"/>
        <v>0</v>
      </c>
      <c r="Y47" s="30"/>
      <c r="Z47" s="33">
        <v>1</v>
      </c>
      <c r="AA47" s="33"/>
      <c r="AB47" s="33">
        <v>0.99909999999999999</v>
      </c>
      <c r="AC47" s="33"/>
      <c r="AD47" s="33">
        <v>1</v>
      </c>
      <c r="AE47" s="27" t="str">
        <f t="shared" si="21"/>
        <v/>
      </c>
      <c r="AF47" s="27" t="str">
        <f t="shared" si="22"/>
        <v/>
      </c>
      <c r="AG47" s="34" t="str">
        <f t="shared" si="23"/>
        <v/>
      </c>
      <c r="AH47" s="34" t="str">
        <f t="shared" si="24"/>
        <v/>
      </c>
      <c r="AI47" s="34" t="str">
        <f t="shared" si="25"/>
        <v/>
      </c>
      <c r="AJ47" s="34" t="str">
        <f t="shared" si="26"/>
        <v/>
      </c>
      <c r="AK47" s="27"/>
      <c r="AL47" s="27"/>
      <c r="AM47" s="27"/>
      <c r="AN47" s="27"/>
      <c r="AO47" s="27"/>
      <c r="AP47" s="30">
        <v>-0.3</v>
      </c>
      <c r="AQ47" s="27">
        <v>-8.0105539224597941E-2</v>
      </c>
      <c r="AR47" s="27">
        <f t="shared" si="75"/>
        <v>-9.773641836583466E-2</v>
      </c>
      <c r="AS47" s="52"/>
      <c r="AT47" s="47">
        <f t="shared" si="82"/>
        <v>4.8493453720465357E-7</v>
      </c>
      <c r="AU47" s="47">
        <v>2.7634675522411979E-2</v>
      </c>
      <c r="AV47" s="47">
        <f t="shared" si="83"/>
        <v>0.18860341908414258</v>
      </c>
      <c r="AW47" s="47">
        <f t="shared" si="84"/>
        <v>3.6899985579846729E-2</v>
      </c>
      <c r="AX47" s="47">
        <f t="shared" si="76"/>
        <v>0.46907535993256999</v>
      </c>
      <c r="AY47" s="47">
        <f t="shared" si="63"/>
        <v>7.1601705595694997E-3</v>
      </c>
      <c r="AZ47" s="47">
        <f t="shared" si="85"/>
        <v>0.10841613163226796</v>
      </c>
      <c r="BA47" s="47">
        <f t="shared" si="86"/>
        <v>1.0828349186881789E-2</v>
      </c>
      <c r="BB47" s="47">
        <f t="shared" si="27"/>
        <v>0.37668529767134262</v>
      </c>
      <c r="BC47" s="53"/>
      <c r="BD47" s="29">
        <v>272</v>
      </c>
      <c r="BE47" s="53"/>
      <c r="BF47" s="26">
        <v>757</v>
      </c>
      <c r="BG47" s="33"/>
      <c r="BH47" s="57">
        <f t="shared" si="77"/>
        <v>84.927811115775199</v>
      </c>
      <c r="BI47" s="26">
        <v>2</v>
      </c>
      <c r="BJ47" s="2">
        <v>2</v>
      </c>
      <c r="BK47" s="2">
        <f t="shared" si="64"/>
        <v>754</v>
      </c>
      <c r="BL47" s="37">
        <v>53</v>
      </c>
      <c r="BM47" s="2">
        <v>6</v>
      </c>
      <c r="BN47" s="26">
        <v>0.87</v>
      </c>
      <c r="BO47" s="27">
        <v>0.62985373584151527</v>
      </c>
      <c r="BP47" s="27">
        <f t="shared" si="87"/>
        <v>0.93762127486035696</v>
      </c>
      <c r="BR47" s="26">
        <v>0.5</v>
      </c>
      <c r="BS47" s="33"/>
      <c r="BT47" s="26">
        <v>1</v>
      </c>
      <c r="BU47" s="57"/>
      <c r="BV47" s="45">
        <v>1</v>
      </c>
      <c r="BW47" s="4" t="s">
        <v>151</v>
      </c>
      <c r="BX47" s="4" t="s">
        <v>152</v>
      </c>
      <c r="BY47" s="3" t="s">
        <v>66</v>
      </c>
      <c r="CA47" s="5" t="s">
        <v>174</v>
      </c>
      <c r="CB47" s="4" t="s">
        <v>148</v>
      </c>
      <c r="CD47" s="4" t="s">
        <v>29</v>
      </c>
      <c r="CE47" s="4" t="s">
        <v>30</v>
      </c>
      <c r="CF47" s="4" t="s">
        <v>17</v>
      </c>
      <c r="CG47" s="29" t="s">
        <v>573</v>
      </c>
      <c r="CH47" s="4" t="s">
        <v>572</v>
      </c>
      <c r="CI47" s="4" t="s">
        <v>39</v>
      </c>
      <c r="CJ47" s="4" t="s">
        <v>521</v>
      </c>
      <c r="CK47" s="4" t="s">
        <v>149</v>
      </c>
      <c r="CL47" s="29" t="s">
        <v>672</v>
      </c>
      <c r="CM47" s="29" t="s">
        <v>673</v>
      </c>
      <c r="CN47" s="26" t="s">
        <v>658</v>
      </c>
      <c r="CO47" s="4" t="s">
        <v>659</v>
      </c>
      <c r="CP47" s="4" t="s">
        <v>150</v>
      </c>
      <c r="CQ47" s="4" t="s">
        <v>10</v>
      </c>
      <c r="CR47" s="5" t="s">
        <v>115</v>
      </c>
    </row>
    <row r="48" spans="1:96" x14ac:dyDescent="0.25">
      <c r="A48" s="4">
        <v>47</v>
      </c>
      <c r="B48" s="29" t="s">
        <v>580</v>
      </c>
      <c r="C48" s="1">
        <v>29</v>
      </c>
      <c r="D48" s="4" t="s">
        <v>121</v>
      </c>
      <c r="E48" s="4" t="s">
        <v>138</v>
      </c>
      <c r="F48" s="5" t="s">
        <v>349</v>
      </c>
      <c r="G48" s="3" t="s">
        <v>62</v>
      </c>
      <c r="H48" s="5">
        <v>1</v>
      </c>
      <c r="I48" s="31">
        <f t="shared" ref="I48:W49" si="96">J48</f>
        <v>0</v>
      </c>
      <c r="J48" s="2">
        <f t="shared" si="61"/>
        <v>0</v>
      </c>
      <c r="K48" s="33">
        <f t="shared" si="96"/>
        <v>0</v>
      </c>
      <c r="L48" s="26">
        <f t="shared" si="78"/>
        <v>0</v>
      </c>
      <c r="M48" s="33">
        <f t="shared" si="96"/>
        <v>0</v>
      </c>
      <c r="N48" s="26">
        <f t="shared" si="79"/>
        <v>0</v>
      </c>
      <c r="O48" s="33">
        <f t="shared" si="96"/>
        <v>0</v>
      </c>
      <c r="P48" s="26">
        <f t="shared" si="73"/>
        <v>0</v>
      </c>
      <c r="Q48" s="31">
        <f t="shared" si="96"/>
        <v>0</v>
      </c>
      <c r="R48" s="26">
        <f t="shared" si="62"/>
        <v>0</v>
      </c>
      <c r="S48" s="33">
        <f t="shared" si="96"/>
        <v>0</v>
      </c>
      <c r="T48" s="26">
        <f t="shared" si="80"/>
        <v>0</v>
      </c>
      <c r="U48" s="33">
        <f t="shared" si="96"/>
        <v>0</v>
      </c>
      <c r="V48" s="26">
        <f t="shared" si="81"/>
        <v>0</v>
      </c>
      <c r="W48" s="33">
        <f t="shared" si="96"/>
        <v>0</v>
      </c>
      <c r="X48" s="26">
        <f t="shared" si="74"/>
        <v>0</v>
      </c>
      <c r="Y48" s="31">
        <f>Z48</f>
        <v>1</v>
      </c>
      <c r="Z48" s="33">
        <v>1</v>
      </c>
      <c r="AA48" s="33">
        <f>AB48</f>
        <v>1</v>
      </c>
      <c r="AB48" s="33">
        <v>1</v>
      </c>
      <c r="AC48" s="33">
        <f>AD48</f>
        <v>1</v>
      </c>
      <c r="AD48" s="33">
        <v>1</v>
      </c>
      <c r="AE48" s="27">
        <f t="shared" si="21"/>
        <v>1.9692262589445914E-2</v>
      </c>
      <c r="AF48" s="27">
        <f t="shared" si="22"/>
        <v>2.1097760020665206E-2</v>
      </c>
      <c r="AG48" s="34">
        <f t="shared" si="23"/>
        <v>0</v>
      </c>
      <c r="AH48" s="34">
        <f t="shared" si="24"/>
        <v>0</v>
      </c>
      <c r="AI48" s="34">
        <f t="shared" si="25"/>
        <v>0</v>
      </c>
      <c r="AJ48" s="34">
        <f t="shared" si="26"/>
        <v>0</v>
      </c>
      <c r="AK48" s="27">
        <f t="shared" ref="AK48:AM49" si="97">FISHER(AP48*$H48)</f>
        <v>0.33164710870513214</v>
      </c>
      <c r="AL48" s="27">
        <f t="shared" si="97"/>
        <v>6.5308819516519765E-3</v>
      </c>
      <c r="AM48" s="27">
        <f t="shared" si="97"/>
        <v>6.997011111008344E-3</v>
      </c>
      <c r="AN48" s="27">
        <f>AL48-AK48</f>
        <v>-0.32511622675348018</v>
      </c>
      <c r="AO48" s="27">
        <f>AM48-AK48</f>
        <v>-0.32465009759412378</v>
      </c>
      <c r="AP48" s="30">
        <v>0.32</v>
      </c>
      <c r="AQ48" s="27">
        <v>6.5307891005980806E-3</v>
      </c>
      <c r="AR48" s="27">
        <f t="shared" si="75"/>
        <v>6.996896926304179E-3</v>
      </c>
      <c r="AS48" s="50">
        <f t="shared" ref="AS48:AS49" si="98">AT48</f>
        <v>2.1576602980228446E-18</v>
      </c>
      <c r="AT48" s="47">
        <f t="shared" si="82"/>
        <v>2.1576602980228446E-18</v>
      </c>
      <c r="AU48" s="47">
        <v>0.82476226445884582</v>
      </c>
      <c r="AV48" s="47">
        <f t="shared" si="83"/>
        <v>0.86209062849467311</v>
      </c>
      <c r="AW48" s="47">
        <f t="shared" si="84"/>
        <v>0.78317124823688333</v>
      </c>
      <c r="AX48" s="47">
        <f t="shared" si="76"/>
        <v>0.95646818021244884</v>
      </c>
      <c r="AY48" s="47">
        <f t="shared" si="63"/>
        <v>0.81248018951386902</v>
      </c>
      <c r="AZ48" s="47">
        <f t="shared" si="85"/>
        <v>0.85235703501949955</v>
      </c>
      <c r="BA48" s="47">
        <f t="shared" si="86"/>
        <v>0.76812402455939144</v>
      </c>
      <c r="BB48" s="47">
        <f t="shared" si="27"/>
        <v>0.95336462749947315</v>
      </c>
      <c r="BC48" s="31">
        <f t="shared" ref="BC48:BC49" si="99">BD48</f>
        <v>712</v>
      </c>
      <c r="BD48" s="29">
        <v>712</v>
      </c>
      <c r="BE48" s="31">
        <f t="shared" ref="BE48:BG49" si="100">BF48</f>
        <v>1154</v>
      </c>
      <c r="BF48" s="26">
        <v>1154</v>
      </c>
      <c r="BG48" s="33">
        <f t="shared" si="100"/>
        <v>74.360066097644065</v>
      </c>
      <c r="BH48" s="57">
        <f t="shared" si="77"/>
        <v>74.360066097644065</v>
      </c>
      <c r="BI48" s="26">
        <v>2</v>
      </c>
      <c r="BJ48" s="2">
        <v>3</v>
      </c>
      <c r="BK48" s="2">
        <f t="shared" si="64"/>
        <v>1150</v>
      </c>
      <c r="BL48" s="37">
        <v>18</v>
      </c>
      <c r="BM48" s="2">
        <v>6</v>
      </c>
      <c r="BN48" s="26">
        <v>0.84</v>
      </c>
      <c r="BO48" s="27">
        <v>0.80680752065304995</v>
      </c>
      <c r="BP48" s="27">
        <f t="shared" si="87"/>
        <v>0.92608227443839375</v>
      </c>
      <c r="BQ48" s="31">
        <f t="shared" ref="BQ48:BQ49" si="101">BR48</f>
        <v>0.5</v>
      </c>
      <c r="BR48" s="26">
        <v>0.5</v>
      </c>
      <c r="BS48" s="33">
        <f t="shared" ref="BS48:BS49" si="102">BT48</f>
        <v>0.5</v>
      </c>
      <c r="BT48" s="26">
        <v>0.5</v>
      </c>
      <c r="BU48" s="57">
        <f t="shared" ref="BU48:BU49" si="103">BV48</f>
        <v>1</v>
      </c>
      <c r="BV48" s="45">
        <v>1</v>
      </c>
      <c r="BW48" s="4" t="s">
        <v>159</v>
      </c>
      <c r="BX48" s="4" t="s">
        <v>147</v>
      </c>
      <c r="BY48" s="3" t="s">
        <v>66</v>
      </c>
      <c r="CA48" s="5" t="s">
        <v>154</v>
      </c>
      <c r="CB48" s="4" t="s">
        <v>155</v>
      </c>
      <c r="CD48" s="4" t="s">
        <v>29</v>
      </c>
      <c r="CE48" s="4" t="s">
        <v>30</v>
      </c>
      <c r="CF48" s="4" t="s">
        <v>156</v>
      </c>
      <c r="CG48" s="29" t="s">
        <v>574</v>
      </c>
      <c r="CH48" s="4" t="s">
        <v>575</v>
      </c>
      <c r="CI48" s="4" t="s">
        <v>157</v>
      </c>
      <c r="CJ48" s="4" t="s">
        <v>158</v>
      </c>
      <c r="CK48" s="4" t="s">
        <v>18</v>
      </c>
      <c r="CL48" s="29" t="s">
        <v>672</v>
      </c>
      <c r="CM48" s="29" t="s">
        <v>678</v>
      </c>
      <c r="CN48" s="26" t="s">
        <v>10</v>
      </c>
      <c r="CO48" s="4" t="s">
        <v>10</v>
      </c>
      <c r="CP48" s="4" t="s">
        <v>12</v>
      </c>
      <c r="CQ48" s="4" t="s">
        <v>10</v>
      </c>
      <c r="CR48" s="2" t="s">
        <v>153</v>
      </c>
    </row>
    <row r="49" spans="1:96" x14ac:dyDescent="0.25">
      <c r="A49" s="4">
        <v>48</v>
      </c>
      <c r="B49" s="29" t="s">
        <v>580</v>
      </c>
      <c r="C49" s="1">
        <v>30</v>
      </c>
      <c r="D49" s="4" t="s">
        <v>121</v>
      </c>
      <c r="E49" s="4" t="s">
        <v>138</v>
      </c>
      <c r="F49" s="5" t="s">
        <v>350</v>
      </c>
      <c r="G49" s="3" t="s">
        <v>62</v>
      </c>
      <c r="H49" s="5">
        <v>1</v>
      </c>
      <c r="I49" s="31">
        <f t="shared" si="96"/>
        <v>1</v>
      </c>
      <c r="J49" s="2">
        <f t="shared" si="61"/>
        <v>1</v>
      </c>
      <c r="K49" s="33">
        <f t="shared" si="96"/>
        <v>1</v>
      </c>
      <c r="L49" s="26">
        <f t="shared" si="78"/>
        <v>1</v>
      </c>
      <c r="M49" s="33">
        <f t="shared" si="96"/>
        <v>1</v>
      </c>
      <c r="N49" s="26">
        <f t="shared" si="79"/>
        <v>1</v>
      </c>
      <c r="O49" s="33">
        <f t="shared" si="96"/>
        <v>0</v>
      </c>
      <c r="P49" s="26">
        <f t="shared" si="73"/>
        <v>0</v>
      </c>
      <c r="Q49" s="31">
        <f t="shared" si="96"/>
        <v>1</v>
      </c>
      <c r="R49" s="26">
        <f t="shared" si="62"/>
        <v>1</v>
      </c>
      <c r="S49" s="33">
        <f t="shared" si="96"/>
        <v>1</v>
      </c>
      <c r="T49" s="26">
        <f t="shared" si="80"/>
        <v>1</v>
      </c>
      <c r="U49" s="33">
        <f t="shared" si="96"/>
        <v>1</v>
      </c>
      <c r="V49" s="26">
        <f t="shared" si="81"/>
        <v>1</v>
      </c>
      <c r="W49" s="33">
        <f t="shared" si="96"/>
        <v>0</v>
      </c>
      <c r="X49" s="26">
        <f t="shared" si="74"/>
        <v>0</v>
      </c>
      <c r="Y49" s="31">
        <f>Z49</f>
        <v>1</v>
      </c>
      <c r="Z49" s="33">
        <v>1</v>
      </c>
      <c r="AA49" s="33">
        <f>AB49</f>
        <v>1</v>
      </c>
      <c r="AB49" s="33">
        <v>1</v>
      </c>
      <c r="AC49" s="33">
        <f>AD49</f>
        <v>1</v>
      </c>
      <c r="AD49" s="33">
        <v>1</v>
      </c>
      <c r="AE49" s="27">
        <f t="shared" si="21"/>
        <v>0.3467134791566942</v>
      </c>
      <c r="AF49" s="27">
        <f t="shared" si="22"/>
        <v>0.3662999034603695</v>
      </c>
      <c r="AG49" s="34">
        <f t="shared" si="23"/>
        <v>0</v>
      </c>
      <c r="AH49" s="34">
        <f t="shared" si="24"/>
        <v>0</v>
      </c>
      <c r="AI49" s="34">
        <f t="shared" si="25"/>
        <v>0</v>
      </c>
      <c r="AJ49" s="34">
        <f t="shared" si="26"/>
        <v>0</v>
      </c>
      <c r="AK49" s="27">
        <f t="shared" si="97"/>
        <v>0.25541281188299536</v>
      </c>
      <c r="AL49" s="27">
        <f t="shared" si="97"/>
        <v>8.855506462914757E-2</v>
      </c>
      <c r="AM49" s="27">
        <f t="shared" si="97"/>
        <v>9.3557688335282718E-2</v>
      </c>
      <c r="AN49" s="27">
        <f>AL49-AK49</f>
        <v>-0.16685774725384778</v>
      </c>
      <c r="AO49" s="27">
        <f>AM49-AK49</f>
        <v>-0.16185512354771264</v>
      </c>
      <c r="AP49" s="30">
        <v>0.25</v>
      </c>
      <c r="AQ49" s="27">
        <v>8.8324305523899749E-2</v>
      </c>
      <c r="AR49" s="27">
        <f t="shared" si="75"/>
        <v>9.3285669264495413E-2</v>
      </c>
      <c r="AS49" s="50">
        <f t="shared" si="98"/>
        <v>1.3602446793974319E-11</v>
      </c>
      <c r="AT49" s="47">
        <f t="shared" si="82"/>
        <v>1.3602446793974319E-11</v>
      </c>
      <c r="AU49" s="47">
        <v>2.695921630439942E-3</v>
      </c>
      <c r="AV49" s="47">
        <f t="shared" si="83"/>
        <v>1.8576154158869606E-2</v>
      </c>
      <c r="AW49" s="47">
        <f t="shared" si="84"/>
        <v>1.9225422800466213E-4</v>
      </c>
      <c r="AX49" s="47">
        <f t="shared" si="76"/>
        <v>0.33472569664015583</v>
      </c>
      <c r="AY49" s="47">
        <f t="shared" si="63"/>
        <v>1.5259784132058186E-3</v>
      </c>
      <c r="AZ49" s="47">
        <f t="shared" si="85"/>
        <v>1.2892743377161703E-2</v>
      </c>
      <c r="BA49" s="47">
        <f t="shared" si="86"/>
        <v>8.1705662178274037E-5</v>
      </c>
      <c r="BB49" s="47">
        <f t="shared" si="27"/>
        <v>0.30817666300602703</v>
      </c>
      <c r="BC49" s="31">
        <f t="shared" si="99"/>
        <v>712</v>
      </c>
      <c r="BD49" s="29">
        <v>712</v>
      </c>
      <c r="BE49" s="31">
        <f t="shared" si="100"/>
        <v>1154</v>
      </c>
      <c r="BF49" s="26">
        <v>1154</v>
      </c>
      <c r="BG49" s="33">
        <f t="shared" si="100"/>
        <v>123.31570437749926</v>
      </c>
      <c r="BH49" s="57">
        <f t="shared" si="77"/>
        <v>123.31570437749926</v>
      </c>
      <c r="BI49" s="26">
        <v>2</v>
      </c>
      <c r="BJ49" s="2">
        <v>3</v>
      </c>
      <c r="BK49" s="2">
        <f t="shared" si="64"/>
        <v>1150</v>
      </c>
      <c r="BL49" s="37">
        <v>13</v>
      </c>
      <c r="BM49" s="2">
        <v>6</v>
      </c>
      <c r="BN49" s="26">
        <v>0.79</v>
      </c>
      <c r="BO49" s="27">
        <v>0.80771021429348411</v>
      </c>
      <c r="BP49" s="27">
        <f t="shared" si="87"/>
        <v>0.90100038306823471</v>
      </c>
      <c r="BQ49" s="31">
        <f t="shared" si="101"/>
        <v>0.5</v>
      </c>
      <c r="BR49" s="26">
        <v>0.5</v>
      </c>
      <c r="BS49" s="33">
        <f t="shared" si="102"/>
        <v>0.5</v>
      </c>
      <c r="BT49" s="26">
        <v>0.5</v>
      </c>
      <c r="BU49" s="57">
        <f t="shared" si="103"/>
        <v>1</v>
      </c>
      <c r="BV49" s="45">
        <v>1</v>
      </c>
      <c r="BW49" s="4" t="s">
        <v>159</v>
      </c>
      <c r="BX49" s="4" t="s">
        <v>147</v>
      </c>
      <c r="BY49" s="3" t="s">
        <v>66</v>
      </c>
      <c r="CA49" s="5" t="s">
        <v>154</v>
      </c>
      <c r="CB49" s="4" t="s">
        <v>155</v>
      </c>
      <c r="CD49" s="4" t="s">
        <v>29</v>
      </c>
      <c r="CE49" s="4" t="s">
        <v>30</v>
      </c>
      <c r="CF49" s="4" t="s">
        <v>156</v>
      </c>
      <c r="CG49" s="29" t="s">
        <v>574</v>
      </c>
      <c r="CH49" s="4" t="s">
        <v>575</v>
      </c>
      <c r="CI49" s="4" t="s">
        <v>157</v>
      </c>
      <c r="CJ49" s="4" t="s">
        <v>160</v>
      </c>
      <c r="CK49" s="4" t="s">
        <v>18</v>
      </c>
      <c r="CL49" s="29" t="s">
        <v>672</v>
      </c>
      <c r="CM49" s="29" t="s">
        <v>678</v>
      </c>
      <c r="CN49" s="4" t="s">
        <v>656</v>
      </c>
      <c r="CO49" s="4" t="s">
        <v>10</v>
      </c>
      <c r="CP49" s="4" t="s">
        <v>12</v>
      </c>
      <c r="CQ49" s="4" t="s">
        <v>10</v>
      </c>
      <c r="CR49" s="2" t="s">
        <v>153</v>
      </c>
    </row>
    <row r="50" spans="1:96" x14ac:dyDescent="0.25">
      <c r="A50" s="4">
        <v>49</v>
      </c>
      <c r="B50" s="29" t="s">
        <v>580</v>
      </c>
      <c r="C50" s="40" t="s">
        <v>381</v>
      </c>
      <c r="D50" s="4" t="s">
        <v>121</v>
      </c>
      <c r="E50" s="4" t="s">
        <v>122</v>
      </c>
      <c r="F50" s="4" t="s">
        <v>370</v>
      </c>
      <c r="G50" s="25" t="s">
        <v>91</v>
      </c>
      <c r="H50" s="4">
        <v>1</v>
      </c>
      <c r="I50" s="30">
        <f>SUM(J50:J51)/COUNT(J50:J51)</f>
        <v>0</v>
      </c>
      <c r="J50" s="2">
        <f t="shared" si="61"/>
        <v>0</v>
      </c>
      <c r="K50" s="33">
        <f>SUM(L50:L51)/COUNT(L50:L51)</f>
        <v>0</v>
      </c>
      <c r="L50" s="26">
        <f t="shared" si="78"/>
        <v>0</v>
      </c>
      <c r="M50" s="33">
        <f>SUM(N50:N51)/COUNT(N50:N51)</f>
        <v>0</v>
      </c>
      <c r="N50" s="26">
        <f t="shared" si="79"/>
        <v>0</v>
      </c>
      <c r="O50" s="33">
        <f>SUM(P50:P51)/COUNT(P50:P51)</f>
        <v>0</v>
      </c>
      <c r="P50" s="26">
        <f t="shared" si="73"/>
        <v>0</v>
      </c>
      <c r="Q50" s="30">
        <f>SUM(R50:R51)/COUNT(R50:R51)</f>
        <v>0</v>
      </c>
      <c r="R50" s="26">
        <f t="shared" si="62"/>
        <v>0</v>
      </c>
      <c r="S50" s="33">
        <f>SUM(T50:T51)/COUNT(T50:T51)</f>
        <v>0</v>
      </c>
      <c r="T50" s="26">
        <f t="shared" si="80"/>
        <v>0</v>
      </c>
      <c r="U50" s="33">
        <f>SUM(V50:V51)/COUNT(V50:V51)</f>
        <v>0</v>
      </c>
      <c r="V50" s="26">
        <f t="shared" si="81"/>
        <v>0</v>
      </c>
      <c r="W50" s="33">
        <f>SUM(X50:X51)/COUNT(X50:X51)</f>
        <v>0</v>
      </c>
      <c r="X50" s="26">
        <f t="shared" si="74"/>
        <v>0</v>
      </c>
      <c r="Y50" s="30">
        <f>SUM(Z50:Z51)/COUNT(Z50:Z51)</f>
        <v>0.97954999999999992</v>
      </c>
      <c r="Z50" s="33">
        <v>0.97189999999999999</v>
      </c>
      <c r="AA50" s="33">
        <f>SUM(AB50:AB51)/COUNT(AB50:AB51)</f>
        <v>0.90650000000000008</v>
      </c>
      <c r="AB50" s="33">
        <v>0.88060000000000005</v>
      </c>
      <c r="AC50" s="33">
        <f>SUM(AD50:AD51)/COUNT(AD50:AD51)</f>
        <v>0.99924999999999997</v>
      </c>
      <c r="AD50" s="33">
        <v>0.99870000000000003</v>
      </c>
      <c r="AE50" s="27">
        <f t="shared" si="21"/>
        <v>-0.6874942440062648</v>
      </c>
      <c r="AF50" s="27">
        <f t="shared" si="22"/>
        <v>-0.76904284959377289</v>
      </c>
      <c r="AG50" s="34">
        <f t="shared" si="23"/>
        <v>0</v>
      </c>
      <c r="AH50" s="34">
        <f t="shared" si="24"/>
        <v>0</v>
      </c>
      <c r="AI50" s="34">
        <f t="shared" si="25"/>
        <v>0</v>
      </c>
      <c r="AJ50" s="34">
        <f t="shared" si="26"/>
        <v>0</v>
      </c>
      <c r="AK50" s="27">
        <f>AVERAGE(FISHER(AP50*$H50),FISHER(AP51*$H51))</f>
        <v>0.10539113176058643</v>
      </c>
      <c r="AL50" s="27">
        <f>AVERAGE(FISHER(AQ50*$H50),FISHER(AQ51*$H51))</f>
        <v>-7.2455796454709009E-2</v>
      </c>
      <c r="AM50" s="27">
        <f>AVERAGE(FISHER(AR50*$H50),FISHER(AR51*$H51))</f>
        <v>-8.1050296291074173E-2</v>
      </c>
      <c r="AN50" s="27">
        <f>AL50-AK50</f>
        <v>-0.17784692821529544</v>
      </c>
      <c r="AO50" s="27">
        <f>AM50-AK50</f>
        <v>-0.18644142805166058</v>
      </c>
      <c r="AP50" s="13">
        <v>0.1</v>
      </c>
      <c r="AQ50" s="13">
        <v>-4.0032686598940402E-2</v>
      </c>
      <c r="AR50" s="27">
        <f t="shared" si="75"/>
        <v>-4.6525656151131349E-2</v>
      </c>
      <c r="AS50" s="52">
        <f>SUM(AT50:AT51)/COUNT(AT50:AT51)</f>
        <v>1.2231281747927957E-3</v>
      </c>
      <c r="AT50" s="47">
        <f t="shared" si="82"/>
        <v>1.8390689915293414E-3</v>
      </c>
      <c r="AU50" s="50">
        <v>0.18721416912822586</v>
      </c>
      <c r="AV50" s="47">
        <f t="shared" si="83"/>
        <v>0.21216568239279526</v>
      </c>
      <c r="AW50" s="47">
        <f t="shared" si="84"/>
        <v>4.7876324853355183E-2</v>
      </c>
      <c r="AX50" s="47">
        <f t="shared" si="76"/>
        <v>0.26546034791697309</v>
      </c>
      <c r="AY50" s="47">
        <f t="shared" si="63"/>
        <v>7.336633211638488E-2</v>
      </c>
      <c r="AZ50" s="47">
        <f t="shared" si="85"/>
        <v>0.14700493388651731</v>
      </c>
      <c r="BA50" s="47">
        <f t="shared" si="86"/>
        <v>2.1466430550878688E-2</v>
      </c>
      <c r="BB50" s="47">
        <f t="shared" si="27"/>
        <v>0.19553664594312742</v>
      </c>
      <c r="BC50" s="53">
        <f>SUM(BD50:BD51)/COUNT(BD50:BD51)</f>
        <v>980</v>
      </c>
      <c r="BD50" s="29">
        <v>980</v>
      </c>
      <c r="BE50" s="53">
        <f>SUM(BF50:BF51)/COUNT(BF50:BF51)</f>
        <v>1466</v>
      </c>
      <c r="BF50" s="26">
        <v>1489</v>
      </c>
      <c r="BG50" s="33">
        <f>SUM(BH50:BH51)/COUNT(BH50:BH51)</f>
        <v>714.539458559178</v>
      </c>
      <c r="BH50" s="57">
        <f t="shared" si="77"/>
        <v>782.65012761110563</v>
      </c>
      <c r="BI50" s="26">
        <v>13</v>
      </c>
      <c r="BJ50" s="26">
        <v>8</v>
      </c>
      <c r="BK50" s="2">
        <f t="shared" si="64"/>
        <v>1480</v>
      </c>
      <c r="BL50" s="38">
        <v>17</v>
      </c>
      <c r="BM50" s="26">
        <v>3</v>
      </c>
      <c r="BN50" s="26">
        <v>0.83</v>
      </c>
      <c r="BO50" s="33">
        <v>0.68472598940784213</v>
      </c>
      <c r="BP50" s="27">
        <f t="shared" si="87"/>
        <v>0.9248522391000028</v>
      </c>
      <c r="BQ50" s="31">
        <f>SUM(BR50:BR51)/COUNT(BR50:BR51)</f>
        <v>0.5</v>
      </c>
      <c r="BR50" s="26">
        <v>0.5</v>
      </c>
      <c r="BS50" s="33">
        <f>SUM(BT50:BT51)/COUNT(BT50:BT51)</f>
        <v>0.5</v>
      </c>
      <c r="BT50" s="26">
        <v>0.5</v>
      </c>
      <c r="BU50" s="57">
        <f>SUM(BV50:BV51)/COUNT(BV50:BV51)</f>
        <v>0</v>
      </c>
      <c r="BV50" s="45">
        <v>0</v>
      </c>
      <c r="BW50" s="4" t="s">
        <v>164</v>
      </c>
      <c r="BX50" s="4" t="s">
        <v>165</v>
      </c>
      <c r="BY50" s="25" t="s">
        <v>65</v>
      </c>
      <c r="CB50" s="4" t="s">
        <v>162</v>
      </c>
      <c r="CD50" s="4" t="s">
        <v>29</v>
      </c>
      <c r="CE50" s="4" t="s">
        <v>30</v>
      </c>
      <c r="CF50" s="4" t="s">
        <v>131</v>
      </c>
      <c r="CG50" s="29" t="s">
        <v>541</v>
      </c>
      <c r="CH50" s="4" t="s">
        <v>569</v>
      </c>
      <c r="CI50" s="4" t="s">
        <v>157</v>
      </c>
      <c r="CJ50" s="43" t="s">
        <v>179</v>
      </c>
      <c r="CK50" s="4" t="s">
        <v>18</v>
      </c>
      <c r="CL50" s="29" t="s">
        <v>676</v>
      </c>
      <c r="CM50" s="29" t="s">
        <v>679</v>
      </c>
      <c r="CN50" s="4" t="s">
        <v>163</v>
      </c>
      <c r="CO50" s="29" t="s">
        <v>10</v>
      </c>
      <c r="CP50" s="4" t="s">
        <v>150</v>
      </c>
      <c r="CQ50" s="4" t="s">
        <v>10</v>
      </c>
      <c r="CR50" s="2" t="s">
        <v>161</v>
      </c>
    </row>
    <row r="51" spans="1:96" x14ac:dyDescent="0.25">
      <c r="A51" s="4">
        <v>50</v>
      </c>
      <c r="B51" s="29" t="s">
        <v>580</v>
      </c>
      <c r="C51" s="40" t="s">
        <v>382</v>
      </c>
      <c r="D51" s="4" t="s">
        <v>121</v>
      </c>
      <c r="E51" s="4" t="s">
        <v>122</v>
      </c>
      <c r="F51" s="4" t="s">
        <v>371</v>
      </c>
      <c r="G51" s="25" t="s">
        <v>91</v>
      </c>
      <c r="H51" s="4">
        <v>1</v>
      </c>
      <c r="J51" s="2">
        <f t="shared" si="61"/>
        <v>0</v>
      </c>
      <c r="K51" s="33"/>
      <c r="L51" s="26">
        <f t="shared" si="78"/>
        <v>0</v>
      </c>
      <c r="M51" s="33"/>
      <c r="N51" s="26">
        <f t="shared" si="79"/>
        <v>0</v>
      </c>
      <c r="O51" s="33"/>
      <c r="P51" s="26">
        <f t="shared" si="73"/>
        <v>0</v>
      </c>
      <c r="R51" s="26">
        <f t="shared" si="62"/>
        <v>0</v>
      </c>
      <c r="S51" s="33"/>
      <c r="T51" s="26">
        <f t="shared" si="80"/>
        <v>0</v>
      </c>
      <c r="U51" s="33"/>
      <c r="V51" s="26">
        <f t="shared" si="81"/>
        <v>0</v>
      </c>
      <c r="W51" s="33"/>
      <c r="X51" s="26">
        <f t="shared" si="74"/>
        <v>0</v>
      </c>
      <c r="Z51" s="33">
        <v>0.98719999999999997</v>
      </c>
      <c r="AA51" s="33"/>
      <c r="AB51" s="33">
        <v>0.93240000000000001</v>
      </c>
      <c r="AC51" s="33"/>
      <c r="AD51" s="33">
        <v>0.99980000000000002</v>
      </c>
      <c r="AE51" s="27" t="str">
        <f t="shared" si="21"/>
        <v/>
      </c>
      <c r="AF51" s="27" t="str">
        <f t="shared" si="22"/>
        <v/>
      </c>
      <c r="AG51" s="34" t="str">
        <f t="shared" si="23"/>
        <v/>
      </c>
      <c r="AH51" s="34" t="str">
        <f t="shared" si="24"/>
        <v/>
      </c>
      <c r="AI51" s="34" t="str">
        <f t="shared" si="25"/>
        <v/>
      </c>
      <c r="AJ51" s="34" t="str">
        <f t="shared" si="26"/>
        <v/>
      </c>
      <c r="AK51" s="27"/>
      <c r="AL51" s="27"/>
      <c r="AM51" s="27"/>
      <c r="AN51" s="27"/>
      <c r="AO51" s="27"/>
      <c r="AP51" s="13">
        <v>0.11</v>
      </c>
      <c r="AQ51" s="13">
        <v>-0.10447487668331343</v>
      </c>
      <c r="AR51" s="27">
        <f t="shared" si="75"/>
        <v>-0.11502990207852892</v>
      </c>
      <c r="AT51" s="47">
        <f t="shared" si="82"/>
        <v>6.0718735805625015E-4</v>
      </c>
      <c r="AU51" s="50">
        <v>6.8115990262543986E-4</v>
      </c>
      <c r="AV51" s="47">
        <f t="shared" si="83"/>
        <v>1.0999658212484367E-3</v>
      </c>
      <c r="AW51" s="47">
        <f t="shared" si="84"/>
        <v>2.2745365442810552E-7</v>
      </c>
      <c r="AX51" s="47">
        <f t="shared" si="76"/>
        <v>8.1953773377166708E-3</v>
      </c>
      <c r="AY51" s="47">
        <f t="shared" si="63"/>
        <v>1.2440191720620903E-5</v>
      </c>
      <c r="AZ51" s="47">
        <f t="shared" si="85"/>
        <v>3.2383094910146007E-4</v>
      </c>
      <c r="BA51" s="47">
        <f t="shared" si="86"/>
        <v>1.1870561914090952E-8</v>
      </c>
      <c r="BB51" s="47">
        <f t="shared" si="27"/>
        <v>3.5828616070202558E-3</v>
      </c>
      <c r="BD51" s="29">
        <v>980</v>
      </c>
      <c r="BE51" s="31"/>
      <c r="BF51" s="26">
        <v>1443</v>
      </c>
      <c r="BG51" s="33"/>
      <c r="BH51" s="57">
        <f t="shared" si="77"/>
        <v>646.42878950725026</v>
      </c>
      <c r="BI51" s="26">
        <v>13</v>
      </c>
      <c r="BJ51" s="26">
        <v>8</v>
      </c>
      <c r="BK51" s="2">
        <f t="shared" si="64"/>
        <v>1434</v>
      </c>
      <c r="BL51" s="38">
        <v>17</v>
      </c>
      <c r="BM51" s="26">
        <v>3</v>
      </c>
      <c r="BN51" s="26">
        <v>0.84</v>
      </c>
      <c r="BO51" s="33">
        <v>0.78738071780925944</v>
      </c>
      <c r="BP51" s="27">
        <f t="shared" si="87"/>
        <v>0.95451452370239886</v>
      </c>
      <c r="BR51" s="26">
        <v>0.5</v>
      </c>
      <c r="BS51" s="33"/>
      <c r="BT51" s="26">
        <v>0.5</v>
      </c>
      <c r="BU51" s="57"/>
      <c r="BV51" s="45">
        <v>0</v>
      </c>
      <c r="BW51" s="4" t="s">
        <v>164</v>
      </c>
      <c r="BX51" s="4" t="s">
        <v>165</v>
      </c>
      <c r="BY51" s="25" t="s">
        <v>65</v>
      </c>
      <c r="CB51" s="4" t="s">
        <v>162</v>
      </c>
      <c r="CD51" s="4" t="s">
        <v>29</v>
      </c>
      <c r="CE51" s="4" t="s">
        <v>30</v>
      </c>
      <c r="CF51" s="4" t="s">
        <v>131</v>
      </c>
      <c r="CG51" s="29" t="s">
        <v>541</v>
      </c>
      <c r="CH51" s="4" t="s">
        <v>569</v>
      </c>
      <c r="CI51" s="4" t="s">
        <v>157</v>
      </c>
      <c r="CJ51" s="43" t="s">
        <v>179</v>
      </c>
      <c r="CK51" s="4" t="s">
        <v>18</v>
      </c>
      <c r="CL51" s="29" t="s">
        <v>676</v>
      </c>
      <c r="CM51" s="29" t="s">
        <v>679</v>
      </c>
      <c r="CN51" s="4" t="s">
        <v>163</v>
      </c>
      <c r="CO51" s="29" t="s">
        <v>10</v>
      </c>
      <c r="CP51" s="4" t="s">
        <v>150</v>
      </c>
      <c r="CQ51" s="4" t="s">
        <v>10</v>
      </c>
      <c r="CR51" s="2" t="s">
        <v>161</v>
      </c>
    </row>
    <row r="52" spans="1:96" x14ac:dyDescent="0.25">
      <c r="A52" s="4">
        <v>51</v>
      </c>
      <c r="B52" s="29" t="s">
        <v>580</v>
      </c>
      <c r="C52" s="40" t="s">
        <v>383</v>
      </c>
      <c r="D52" s="4" t="s">
        <v>121</v>
      </c>
      <c r="E52" s="4" t="s">
        <v>122</v>
      </c>
      <c r="F52" s="4" t="s">
        <v>372</v>
      </c>
      <c r="G52" s="25" t="s">
        <v>62</v>
      </c>
      <c r="H52" s="4">
        <v>-1</v>
      </c>
      <c r="I52" s="31">
        <f t="shared" ref="I52:W56" si="104">J52</f>
        <v>1</v>
      </c>
      <c r="J52" s="2">
        <f t="shared" si="61"/>
        <v>1</v>
      </c>
      <c r="K52" s="33">
        <f t="shared" si="104"/>
        <v>1</v>
      </c>
      <c r="L52" s="26">
        <f t="shared" si="78"/>
        <v>1</v>
      </c>
      <c r="M52" s="33">
        <f t="shared" si="104"/>
        <v>1</v>
      </c>
      <c r="N52" s="26">
        <f t="shared" si="79"/>
        <v>1</v>
      </c>
      <c r="O52" s="33">
        <f t="shared" si="104"/>
        <v>1</v>
      </c>
      <c r="P52" s="26">
        <f t="shared" si="73"/>
        <v>1</v>
      </c>
      <c r="Q52" s="31">
        <f t="shared" si="104"/>
        <v>1</v>
      </c>
      <c r="R52" s="26">
        <f t="shared" si="62"/>
        <v>1</v>
      </c>
      <c r="S52" s="33">
        <f t="shared" si="104"/>
        <v>1</v>
      </c>
      <c r="T52" s="26">
        <f t="shared" si="80"/>
        <v>1</v>
      </c>
      <c r="U52" s="33">
        <f t="shared" si="104"/>
        <v>1</v>
      </c>
      <c r="V52" s="26">
        <f t="shared" si="81"/>
        <v>1</v>
      </c>
      <c r="W52" s="33">
        <f t="shared" si="104"/>
        <v>1</v>
      </c>
      <c r="X52" s="26">
        <f t="shared" si="74"/>
        <v>1</v>
      </c>
      <c r="Y52" s="31">
        <f>Z52</f>
        <v>0.97189999999999999</v>
      </c>
      <c r="Z52" s="33">
        <v>0.97189999999999999</v>
      </c>
      <c r="AA52" s="33">
        <f>AB52</f>
        <v>0.88060000000000005</v>
      </c>
      <c r="AB52" s="33">
        <v>0.88060000000000005</v>
      </c>
      <c r="AC52" s="33">
        <f>AD52</f>
        <v>0.99870000000000003</v>
      </c>
      <c r="AD52" s="33">
        <v>0.99870000000000003</v>
      </c>
      <c r="AE52" s="27">
        <f t="shared" si="21"/>
        <v>1.7377522495020563</v>
      </c>
      <c r="AF52" s="27">
        <f t="shared" si="22"/>
        <v>1.8945710426874169</v>
      </c>
      <c r="AG52" s="34">
        <f t="shared" si="23"/>
        <v>1</v>
      </c>
      <c r="AH52" s="34">
        <f t="shared" si="24"/>
        <v>1</v>
      </c>
      <c r="AI52" s="34">
        <f t="shared" si="25"/>
        <v>1</v>
      </c>
      <c r="AJ52" s="34">
        <f t="shared" si="26"/>
        <v>1</v>
      </c>
      <c r="AK52" s="27">
        <f t="shared" ref="AK52:AM56" si="105">FISHER(AP52*$H52)</f>
        <v>0.10033534773107562</v>
      </c>
      <c r="AL52" s="27">
        <f t="shared" si="105"/>
        <v>0.1743579762242477</v>
      </c>
      <c r="AM52" s="27">
        <f t="shared" si="105"/>
        <v>0.1900924443692685</v>
      </c>
      <c r="AN52" s="27">
        <f t="shared" ref="AN52:AN57" si="106">AL52-AK52</f>
        <v>7.402262849317208E-2</v>
      </c>
      <c r="AO52" s="27">
        <f t="shared" ref="AO52:AO57" si="107">AM52-AK52</f>
        <v>8.9757096638192882E-2</v>
      </c>
      <c r="AP52" s="13">
        <v>-0.1</v>
      </c>
      <c r="AQ52" s="13">
        <v>-0.17261233227624778</v>
      </c>
      <c r="AR52" s="27">
        <f t="shared" si="75"/>
        <v>-0.18783539015131967</v>
      </c>
      <c r="AS52" s="50">
        <f t="shared" ref="AS52:AS56" si="108">AT52</f>
        <v>1.8390689915293414E-3</v>
      </c>
      <c r="AT52" s="47">
        <f t="shared" si="82"/>
        <v>1.8390689915293414E-3</v>
      </c>
      <c r="AU52" s="50">
        <v>1.1305169117438363E-7</v>
      </c>
      <c r="AV52" s="47">
        <f t="shared" si="83"/>
        <v>6.0241054433283241E-8</v>
      </c>
      <c r="AW52" s="47">
        <f t="shared" si="84"/>
        <v>8.5572643429155003E-18</v>
      </c>
      <c r="AX52" s="47">
        <f t="shared" si="76"/>
        <v>1.325458891601348E-6</v>
      </c>
      <c r="AY52" s="47">
        <f t="shared" si="63"/>
        <v>3.1011510233958892E-13</v>
      </c>
      <c r="AZ52" s="47">
        <f t="shared" si="85"/>
        <v>3.54282000675764E-9</v>
      </c>
      <c r="BA52" s="47">
        <f t="shared" si="86"/>
        <v>7.7659553572673139E-21</v>
      </c>
      <c r="BB52" s="47">
        <f t="shared" si="27"/>
        <v>1.3656745233891067E-7</v>
      </c>
      <c r="BC52" s="31">
        <f t="shared" ref="BC52:BC56" si="109">BD52</f>
        <v>980</v>
      </c>
      <c r="BD52" s="29">
        <v>980</v>
      </c>
      <c r="BE52" s="31">
        <f t="shared" ref="BE52:BG56" si="110">BF52</f>
        <v>1489</v>
      </c>
      <c r="BF52" s="26">
        <v>1489</v>
      </c>
      <c r="BG52" s="33">
        <f t="shared" si="110"/>
        <v>782.65012761110563</v>
      </c>
      <c r="BH52" s="57">
        <f t="shared" si="77"/>
        <v>782.65012761110563</v>
      </c>
      <c r="BI52" s="26">
        <v>13</v>
      </c>
      <c r="BJ52" s="26">
        <v>8</v>
      </c>
      <c r="BK52" s="2">
        <f t="shared" si="64"/>
        <v>1480</v>
      </c>
      <c r="BL52" s="38">
        <v>8</v>
      </c>
      <c r="BM52" s="26">
        <v>3</v>
      </c>
      <c r="BN52" s="26">
        <v>0.86</v>
      </c>
      <c r="BO52" s="33">
        <v>0.75116622723107818</v>
      </c>
      <c r="BP52" s="27">
        <f t="shared" si="87"/>
        <v>0.88950266765673114</v>
      </c>
      <c r="BQ52" s="31">
        <f t="shared" ref="BQ52:BQ56" si="111">BR52</f>
        <v>0.5</v>
      </c>
      <c r="BR52" s="26">
        <v>0.5</v>
      </c>
      <c r="BS52" s="33">
        <f t="shared" ref="BS52:BS56" si="112">BT52</f>
        <v>0.5</v>
      </c>
      <c r="BT52" s="26">
        <v>0.5</v>
      </c>
      <c r="BU52" s="57">
        <f t="shared" ref="BU52:BU56" si="113">BV52</f>
        <v>0</v>
      </c>
      <c r="BV52" s="45">
        <v>0</v>
      </c>
      <c r="BW52" s="4" t="s">
        <v>164</v>
      </c>
      <c r="BX52" s="4" t="s">
        <v>165</v>
      </c>
      <c r="BY52" s="25" t="s">
        <v>65</v>
      </c>
      <c r="CB52" s="4" t="s">
        <v>162</v>
      </c>
      <c r="CD52" s="4" t="s">
        <v>29</v>
      </c>
      <c r="CE52" s="4" t="s">
        <v>30</v>
      </c>
      <c r="CF52" s="4" t="s">
        <v>131</v>
      </c>
      <c r="CG52" s="29" t="s">
        <v>541</v>
      </c>
      <c r="CH52" s="4" t="s">
        <v>569</v>
      </c>
      <c r="CI52" s="4" t="s">
        <v>157</v>
      </c>
      <c r="CJ52" s="43" t="s">
        <v>179</v>
      </c>
      <c r="CK52" s="4" t="s">
        <v>18</v>
      </c>
      <c r="CL52" s="29" t="s">
        <v>676</v>
      </c>
      <c r="CM52" s="29" t="s">
        <v>679</v>
      </c>
      <c r="CN52" s="4" t="s">
        <v>163</v>
      </c>
      <c r="CO52" s="29" t="s">
        <v>10</v>
      </c>
      <c r="CP52" s="4" t="s">
        <v>150</v>
      </c>
      <c r="CQ52" s="4" t="s">
        <v>10</v>
      </c>
      <c r="CR52" s="2" t="s">
        <v>161</v>
      </c>
    </row>
    <row r="53" spans="1:96" x14ac:dyDescent="0.25">
      <c r="A53" s="4">
        <v>52</v>
      </c>
      <c r="B53" s="29" t="s">
        <v>580</v>
      </c>
      <c r="C53" s="40">
        <v>48</v>
      </c>
      <c r="D53" s="4" t="s">
        <v>102</v>
      </c>
      <c r="E53" s="4" t="s">
        <v>166</v>
      </c>
      <c r="F53" s="4" t="s">
        <v>167</v>
      </c>
      <c r="G53" s="25" t="s">
        <v>91</v>
      </c>
      <c r="H53" s="29">
        <v>-1</v>
      </c>
      <c r="I53" s="31">
        <f t="shared" si="104"/>
        <v>1</v>
      </c>
      <c r="J53" s="2">
        <f t="shared" si="61"/>
        <v>1</v>
      </c>
      <c r="K53" s="33">
        <f t="shared" si="104"/>
        <v>1</v>
      </c>
      <c r="L53" s="26">
        <f t="shared" si="78"/>
        <v>1</v>
      </c>
      <c r="M53" s="33">
        <f t="shared" si="104"/>
        <v>1</v>
      </c>
      <c r="N53" s="26">
        <f t="shared" si="79"/>
        <v>1</v>
      </c>
      <c r="O53" s="33">
        <f t="shared" si="104"/>
        <v>1</v>
      </c>
      <c r="P53" s="26">
        <f t="shared" si="73"/>
        <v>1</v>
      </c>
      <c r="Q53" s="31">
        <f t="shared" si="104"/>
        <v>1</v>
      </c>
      <c r="R53" s="26">
        <f t="shared" si="62"/>
        <v>1</v>
      </c>
      <c r="S53" s="33">
        <f t="shared" si="104"/>
        <v>1</v>
      </c>
      <c r="T53" s="26">
        <f t="shared" si="80"/>
        <v>1</v>
      </c>
      <c r="U53" s="33">
        <f t="shared" si="104"/>
        <v>1</v>
      </c>
      <c r="V53" s="26">
        <f t="shared" si="81"/>
        <v>1</v>
      </c>
      <c r="W53" s="33">
        <f t="shared" si="104"/>
        <v>1</v>
      </c>
      <c r="X53" s="26">
        <f t="shared" si="74"/>
        <v>1</v>
      </c>
      <c r="Y53" s="31">
        <f>Z53</f>
        <v>1</v>
      </c>
      <c r="Z53" s="33">
        <v>1</v>
      </c>
      <c r="AA53" s="33">
        <f>AB53</f>
        <v>0.97460000000000002</v>
      </c>
      <c r="AB53" s="33">
        <v>0.97460000000000002</v>
      </c>
      <c r="AC53" s="33">
        <f>AD53</f>
        <v>1</v>
      </c>
      <c r="AD53" s="33">
        <v>1</v>
      </c>
      <c r="AE53" s="27">
        <f t="shared" si="21"/>
        <v>0.91630340126465659</v>
      </c>
      <c r="AF53" s="27">
        <f t="shared" si="22"/>
        <v>1.0446700407763545</v>
      </c>
      <c r="AG53" s="34">
        <f t="shared" si="23"/>
        <v>0</v>
      </c>
      <c r="AH53" s="34">
        <f t="shared" si="24"/>
        <v>1</v>
      </c>
      <c r="AI53" s="34">
        <f t="shared" si="25"/>
        <v>1</v>
      </c>
      <c r="AJ53" s="34">
        <f t="shared" si="26"/>
        <v>1</v>
      </c>
      <c r="AK53" s="27">
        <f t="shared" si="105"/>
        <v>0.28768207245178096</v>
      </c>
      <c r="AL53" s="27">
        <f t="shared" si="105"/>
        <v>0.26360406147043225</v>
      </c>
      <c r="AM53" s="27">
        <f t="shared" si="105"/>
        <v>0.30053284235882821</v>
      </c>
      <c r="AN53" s="27">
        <f t="shared" si="106"/>
        <v>-2.4078010981348708E-2</v>
      </c>
      <c r="AO53" s="27">
        <f t="shared" si="107"/>
        <v>1.2850769907047255E-2</v>
      </c>
      <c r="AP53" s="31">
        <v>-0.28000000000000003</v>
      </c>
      <c r="AQ53" s="13">
        <v>-0.2576634318216392</v>
      </c>
      <c r="AR53" s="27">
        <f t="shared" si="75"/>
        <v>-0.29180016046383367</v>
      </c>
      <c r="AS53" s="50">
        <f t="shared" si="108"/>
        <v>1.039458640445144E-4</v>
      </c>
      <c r="AT53" s="47">
        <f t="shared" si="82"/>
        <v>1.039458640445144E-4</v>
      </c>
      <c r="AU53" s="50">
        <v>6.309720268184872E-25</v>
      </c>
      <c r="AV53" s="47">
        <f t="shared" si="83"/>
        <v>3.706103647394067E-4</v>
      </c>
      <c r="AW53" s="47">
        <f t="shared" si="84"/>
        <v>1.5875422682391683E-8</v>
      </c>
      <c r="AX53" s="47">
        <f t="shared" si="76"/>
        <v>1.0503303712443745E-2</v>
      </c>
      <c r="AY53" s="47">
        <f t="shared" si="63"/>
        <v>8.4088243758654064E-32</v>
      </c>
      <c r="AZ53" s="47">
        <f t="shared" si="85"/>
        <v>5.076142110685615E-5</v>
      </c>
      <c r="BA53" s="47">
        <f t="shared" si="86"/>
        <v>1.25347300497271E-10</v>
      </c>
      <c r="BB53" s="47">
        <f t="shared" si="27"/>
        <v>3.5884181095564081E-3</v>
      </c>
      <c r="BC53" s="31">
        <f t="shared" si="109"/>
        <v>187</v>
      </c>
      <c r="BD53" s="29">
        <v>187</v>
      </c>
      <c r="BE53" s="31">
        <f t="shared" si="110"/>
        <v>1550</v>
      </c>
      <c r="BF53" s="29">
        <v>1550</v>
      </c>
      <c r="BG53" s="31">
        <f t="shared" si="110"/>
        <v>97.837932399345291</v>
      </c>
      <c r="BH53" s="57">
        <f t="shared" si="77"/>
        <v>97.837932399345291</v>
      </c>
      <c r="BI53" s="29">
        <v>1</v>
      </c>
      <c r="BJ53" s="26">
        <v>1</v>
      </c>
      <c r="BK53" s="2">
        <f t="shared" si="64"/>
        <v>1548</v>
      </c>
      <c r="BL53" s="38">
        <v>12</v>
      </c>
      <c r="BM53" s="26">
        <v>6</v>
      </c>
      <c r="BN53" s="26">
        <v>0.79</v>
      </c>
      <c r="BO53" s="33">
        <v>0.55942508719209139</v>
      </c>
      <c r="BP53" s="27">
        <f t="shared" si="87"/>
        <v>0.71747606446346834</v>
      </c>
      <c r="BQ53" s="31">
        <f t="shared" si="111"/>
        <v>0.5</v>
      </c>
      <c r="BR53" s="26">
        <v>0.5</v>
      </c>
      <c r="BS53" s="33">
        <f t="shared" si="112"/>
        <v>0.5</v>
      </c>
      <c r="BT53" s="26">
        <v>0.5</v>
      </c>
      <c r="BU53" s="57">
        <f t="shared" si="113"/>
        <v>1</v>
      </c>
      <c r="BV53" s="45">
        <v>1</v>
      </c>
      <c r="BW53" s="4" t="s">
        <v>11</v>
      </c>
      <c r="BX53" s="4" t="s">
        <v>10</v>
      </c>
      <c r="BY53" s="25" t="s">
        <v>64</v>
      </c>
      <c r="CA53" s="4" t="s">
        <v>582</v>
      </c>
      <c r="CB53" s="4" t="s">
        <v>576</v>
      </c>
      <c r="CD53" s="4" t="s">
        <v>29</v>
      </c>
      <c r="CE53" s="4" t="s">
        <v>30</v>
      </c>
      <c r="CF53" s="4" t="s">
        <v>168</v>
      </c>
      <c r="CG53" s="29" t="s">
        <v>569</v>
      </c>
      <c r="CH53" s="4" t="s">
        <v>569</v>
      </c>
      <c r="CI53" s="4" t="s">
        <v>157</v>
      </c>
      <c r="CJ53" s="4" t="s">
        <v>169</v>
      </c>
      <c r="CK53" s="4" t="s">
        <v>170</v>
      </c>
      <c r="CL53" s="29" t="s">
        <v>676</v>
      </c>
      <c r="CM53" s="29" t="s">
        <v>679</v>
      </c>
      <c r="CN53" s="4" t="s">
        <v>171</v>
      </c>
      <c r="CO53" s="29" t="s">
        <v>10</v>
      </c>
      <c r="CP53" s="4" t="s">
        <v>172</v>
      </c>
      <c r="CQ53" s="4" t="s">
        <v>10</v>
      </c>
      <c r="CR53" s="2" t="s">
        <v>35</v>
      </c>
    </row>
    <row r="54" spans="1:96" x14ac:dyDescent="0.25">
      <c r="A54" s="4">
        <v>53</v>
      </c>
      <c r="B54" s="29" t="s">
        <v>580</v>
      </c>
      <c r="C54" s="40">
        <v>48</v>
      </c>
      <c r="D54" s="4" t="s">
        <v>102</v>
      </c>
      <c r="E54" s="4" t="s">
        <v>166</v>
      </c>
      <c r="F54" s="4" t="s">
        <v>167</v>
      </c>
      <c r="G54" s="25" t="s">
        <v>62</v>
      </c>
      <c r="H54" s="29">
        <v>1</v>
      </c>
      <c r="I54" s="31">
        <f t="shared" si="104"/>
        <v>1</v>
      </c>
      <c r="J54" s="2">
        <f t="shared" si="61"/>
        <v>1</v>
      </c>
      <c r="K54" s="33">
        <f t="shared" si="104"/>
        <v>0</v>
      </c>
      <c r="L54" s="26">
        <f t="shared" si="78"/>
        <v>0</v>
      </c>
      <c r="M54" s="33">
        <f t="shared" si="104"/>
        <v>0</v>
      </c>
      <c r="N54" s="26">
        <f t="shared" si="79"/>
        <v>0</v>
      </c>
      <c r="O54" s="33">
        <f t="shared" si="104"/>
        <v>0</v>
      </c>
      <c r="P54" s="26">
        <f t="shared" si="73"/>
        <v>0</v>
      </c>
      <c r="Q54" s="31">
        <f t="shared" si="104"/>
        <v>1</v>
      </c>
      <c r="R54" s="26">
        <f t="shared" si="62"/>
        <v>1</v>
      </c>
      <c r="S54" s="33">
        <f t="shared" si="104"/>
        <v>0</v>
      </c>
      <c r="T54" s="26">
        <f t="shared" si="80"/>
        <v>0</v>
      </c>
      <c r="U54" s="33">
        <f t="shared" si="104"/>
        <v>0</v>
      </c>
      <c r="V54" s="26">
        <f t="shared" si="81"/>
        <v>0</v>
      </c>
      <c r="W54" s="33">
        <f t="shared" si="104"/>
        <v>0</v>
      </c>
      <c r="X54" s="26">
        <f t="shared" si="74"/>
        <v>0</v>
      </c>
      <c r="Y54" s="31">
        <f>Z54</f>
        <v>1</v>
      </c>
      <c r="Z54" s="33">
        <v>1</v>
      </c>
      <c r="AA54" s="33">
        <f>AB54</f>
        <v>0.97460000000000002</v>
      </c>
      <c r="AB54" s="33">
        <v>0.97460000000000002</v>
      </c>
      <c r="AC54" s="33">
        <f>AD54</f>
        <v>1</v>
      </c>
      <c r="AD54" s="33">
        <v>1</v>
      </c>
      <c r="AE54" s="27">
        <f t="shared" si="21"/>
        <v>0.2047243582629639</v>
      </c>
      <c r="AF54" s="27">
        <f t="shared" si="22"/>
        <v>0.23192324787526328</v>
      </c>
      <c r="AG54" s="34">
        <f t="shared" si="23"/>
        <v>0</v>
      </c>
      <c r="AH54" s="34">
        <f t="shared" si="24"/>
        <v>0</v>
      </c>
      <c r="AI54" s="34">
        <f t="shared" si="25"/>
        <v>0</v>
      </c>
      <c r="AJ54" s="34">
        <f t="shared" si="26"/>
        <v>0</v>
      </c>
      <c r="AK54" s="27">
        <f t="shared" si="105"/>
        <v>0.28768207245178096</v>
      </c>
      <c r="AL54" s="27">
        <f t="shared" si="105"/>
        <v>5.8895527666450342E-2</v>
      </c>
      <c r="AM54" s="27">
        <f t="shared" si="105"/>
        <v>6.6720160598503844E-2</v>
      </c>
      <c r="AN54" s="27">
        <f t="shared" si="106"/>
        <v>-0.22878654478533061</v>
      </c>
      <c r="AO54" s="27">
        <f t="shared" si="107"/>
        <v>-0.22096191185327713</v>
      </c>
      <c r="AP54" s="31">
        <v>0.28000000000000003</v>
      </c>
      <c r="AQ54" s="13">
        <v>5.8827525374207941E-2</v>
      </c>
      <c r="AR54" s="27">
        <f t="shared" si="75"/>
        <v>6.6621333196271171E-2</v>
      </c>
      <c r="AS54" s="50">
        <f t="shared" si="108"/>
        <v>1.039458640445144E-4</v>
      </c>
      <c r="AT54" s="47">
        <f t="shared" si="82"/>
        <v>1.039458640445144E-4</v>
      </c>
      <c r="AU54" s="50">
        <v>2.0548467658963607E-2</v>
      </c>
      <c r="AV54" s="47">
        <f t="shared" si="83"/>
        <v>0.42385377398277169</v>
      </c>
      <c r="AW54" s="47">
        <f t="shared" si="84"/>
        <v>0.20421051969805704</v>
      </c>
      <c r="AX54" s="47">
        <f t="shared" si="76"/>
        <v>0.56537018403448303</v>
      </c>
      <c r="AY54" s="47">
        <f t="shared" si="63"/>
        <v>8.698453062229888E-3</v>
      </c>
      <c r="AZ54" s="47">
        <f t="shared" si="85"/>
        <v>0.36497216951476219</v>
      </c>
      <c r="BA54" s="47">
        <f t="shared" si="86"/>
        <v>0.15037474027792957</v>
      </c>
      <c r="BB54" s="47">
        <f t="shared" si="27"/>
        <v>0.51491376184797022</v>
      </c>
      <c r="BC54" s="31">
        <f t="shared" si="109"/>
        <v>187</v>
      </c>
      <c r="BD54" s="29">
        <v>187</v>
      </c>
      <c r="BE54" s="31">
        <f t="shared" si="110"/>
        <v>1550</v>
      </c>
      <c r="BF54" s="29">
        <v>1550</v>
      </c>
      <c r="BG54" s="31">
        <f t="shared" si="110"/>
        <v>97.837932399345291</v>
      </c>
      <c r="BH54" s="57">
        <f t="shared" si="77"/>
        <v>97.837932399345291</v>
      </c>
      <c r="BI54" s="29">
        <v>1</v>
      </c>
      <c r="BJ54" s="26">
        <v>1</v>
      </c>
      <c r="BK54" s="2">
        <f t="shared" si="64"/>
        <v>1548</v>
      </c>
      <c r="BL54" s="38">
        <v>12</v>
      </c>
      <c r="BM54" s="26">
        <v>6</v>
      </c>
      <c r="BN54" s="26">
        <v>0.79</v>
      </c>
      <c r="BO54" s="33">
        <v>0.55942508719209139</v>
      </c>
      <c r="BP54" s="27">
        <f t="shared" si="87"/>
        <v>0.71747606446346834</v>
      </c>
      <c r="BQ54" s="31">
        <f t="shared" si="111"/>
        <v>0.5</v>
      </c>
      <c r="BR54" s="26">
        <v>0.5</v>
      </c>
      <c r="BS54" s="33">
        <f t="shared" si="112"/>
        <v>0.5</v>
      </c>
      <c r="BT54" s="26">
        <v>0.5</v>
      </c>
      <c r="BU54" s="57">
        <f t="shared" si="113"/>
        <v>1</v>
      </c>
      <c r="BV54" s="45">
        <v>1</v>
      </c>
      <c r="BW54" s="4" t="s">
        <v>11</v>
      </c>
      <c r="BX54" s="4" t="s">
        <v>10</v>
      </c>
      <c r="BY54" s="25" t="s">
        <v>64</v>
      </c>
      <c r="CA54" s="4" t="s">
        <v>582</v>
      </c>
      <c r="CB54" s="4" t="s">
        <v>576</v>
      </c>
      <c r="CD54" s="4" t="s">
        <v>29</v>
      </c>
      <c r="CE54" s="4" t="s">
        <v>30</v>
      </c>
      <c r="CF54" s="4" t="s">
        <v>168</v>
      </c>
      <c r="CG54" s="29" t="s">
        <v>569</v>
      </c>
      <c r="CH54" s="4" t="s">
        <v>569</v>
      </c>
      <c r="CI54" s="4" t="s">
        <v>157</v>
      </c>
      <c r="CJ54" s="4" t="s">
        <v>169</v>
      </c>
      <c r="CK54" s="4" t="s">
        <v>170</v>
      </c>
      <c r="CL54" s="29" t="s">
        <v>676</v>
      </c>
      <c r="CM54" s="29" t="s">
        <v>679</v>
      </c>
      <c r="CN54" s="4" t="s">
        <v>171</v>
      </c>
      <c r="CO54" s="29" t="s">
        <v>10</v>
      </c>
      <c r="CP54" s="4" t="s">
        <v>172</v>
      </c>
      <c r="CQ54" s="4" t="s">
        <v>10</v>
      </c>
      <c r="CR54" s="2" t="s">
        <v>35</v>
      </c>
    </row>
    <row r="55" spans="1:96" x14ac:dyDescent="0.25">
      <c r="A55" s="4">
        <v>54</v>
      </c>
      <c r="B55" s="29" t="s">
        <v>580</v>
      </c>
      <c r="C55" s="40">
        <v>49</v>
      </c>
      <c r="D55" s="4" t="s">
        <v>102</v>
      </c>
      <c r="E55" s="4" t="s">
        <v>166</v>
      </c>
      <c r="F55" s="4" t="s">
        <v>173</v>
      </c>
      <c r="G55" s="25" t="s">
        <v>61</v>
      </c>
      <c r="H55" s="29">
        <v>-1</v>
      </c>
      <c r="I55" s="31">
        <f t="shared" si="104"/>
        <v>1</v>
      </c>
      <c r="J55" s="2">
        <f t="shared" si="61"/>
        <v>1</v>
      </c>
      <c r="K55" s="33">
        <f t="shared" si="104"/>
        <v>1</v>
      </c>
      <c r="L55" s="26">
        <f t="shared" si="78"/>
        <v>1</v>
      </c>
      <c r="M55" s="33">
        <f t="shared" si="104"/>
        <v>1</v>
      </c>
      <c r="N55" s="26">
        <f t="shared" si="79"/>
        <v>1</v>
      </c>
      <c r="O55" s="33">
        <f t="shared" si="104"/>
        <v>1</v>
      </c>
      <c r="P55" s="26">
        <f t="shared" si="73"/>
        <v>1</v>
      </c>
      <c r="Q55" s="31">
        <f t="shared" si="104"/>
        <v>1</v>
      </c>
      <c r="R55" s="26">
        <f t="shared" si="62"/>
        <v>1</v>
      </c>
      <c r="S55" s="33">
        <f t="shared" si="104"/>
        <v>1</v>
      </c>
      <c r="T55" s="26">
        <f t="shared" si="80"/>
        <v>1</v>
      </c>
      <c r="U55" s="33">
        <f t="shared" si="104"/>
        <v>1</v>
      </c>
      <c r="V55" s="26">
        <f t="shared" si="81"/>
        <v>1</v>
      </c>
      <c r="W55" s="33">
        <f t="shared" si="104"/>
        <v>1</v>
      </c>
      <c r="X55" s="26">
        <f t="shared" si="74"/>
        <v>1</v>
      </c>
      <c r="Y55" s="31">
        <f>Z55</f>
        <v>1</v>
      </c>
      <c r="Z55" s="33">
        <v>1</v>
      </c>
      <c r="AA55" s="33">
        <f>AB55</f>
        <v>0.80810000000000004</v>
      </c>
      <c r="AB55" s="33">
        <v>0.80810000000000004</v>
      </c>
      <c r="AC55" s="33">
        <f>AD55</f>
        <v>0.99429999999999996</v>
      </c>
      <c r="AD55" s="33">
        <v>0.99429999999999996</v>
      </c>
      <c r="AE55" s="27">
        <f t="shared" si="21"/>
        <v>1.1428472785915575</v>
      </c>
      <c r="AF55" s="27">
        <f t="shared" si="22"/>
        <v>1.1676500808888519</v>
      </c>
      <c r="AG55" s="34">
        <f t="shared" si="23"/>
        <v>1</v>
      </c>
      <c r="AH55" s="34">
        <f t="shared" si="24"/>
        <v>1</v>
      </c>
      <c r="AI55" s="34">
        <f t="shared" si="25"/>
        <v>1</v>
      </c>
      <c r="AJ55" s="34">
        <f t="shared" si="26"/>
        <v>1</v>
      </c>
      <c r="AK55" s="27">
        <f t="shared" si="105"/>
        <v>0.20273255405408211</v>
      </c>
      <c r="AL55" s="27">
        <f t="shared" si="105"/>
        <v>0.23169234768262359</v>
      </c>
      <c r="AM55" s="27">
        <f t="shared" si="105"/>
        <v>0.23672068314005254</v>
      </c>
      <c r="AN55" s="27">
        <f t="shared" si="106"/>
        <v>2.895979362854148E-2</v>
      </c>
      <c r="AO55" s="27">
        <f t="shared" si="107"/>
        <v>3.3988129085970431E-2</v>
      </c>
      <c r="AP55" s="31">
        <v>-0.2</v>
      </c>
      <c r="AQ55" s="13">
        <v>-0.22763362434299497</v>
      </c>
      <c r="AR55" s="27">
        <f t="shared" si="75"/>
        <v>-0.23239591506395366</v>
      </c>
      <c r="AS55" s="50">
        <f t="shared" si="108"/>
        <v>4.9457985449100645E-3</v>
      </c>
      <c r="AT55" s="47">
        <f t="shared" si="82"/>
        <v>4.9457985449100645E-3</v>
      </c>
      <c r="AU55" s="50">
        <v>1.1775155249374769E-19</v>
      </c>
      <c r="AV55" s="47">
        <f t="shared" si="83"/>
        <v>1.3332849209980479E-3</v>
      </c>
      <c r="AW55" s="47">
        <f t="shared" si="84"/>
        <v>3.3824245248215534E-7</v>
      </c>
      <c r="AX55" s="47">
        <f t="shared" si="76"/>
        <v>1.4563342274123668E-3</v>
      </c>
      <c r="AY55" s="47">
        <f t="shared" si="63"/>
        <v>1.9280539794740121E-20</v>
      </c>
      <c r="AZ55" s="47">
        <f t="shared" si="85"/>
        <v>1.0464726377277308E-3</v>
      </c>
      <c r="BA55" s="47">
        <f t="shared" si="86"/>
        <v>1.8834928014815652E-7</v>
      </c>
      <c r="BB55" s="47">
        <f t="shared" si="27"/>
        <v>1.147180309480988E-3</v>
      </c>
      <c r="BC55" s="31">
        <f t="shared" si="109"/>
        <v>197</v>
      </c>
      <c r="BD55" s="29">
        <v>197</v>
      </c>
      <c r="BE55" s="31">
        <f t="shared" si="110"/>
        <v>1550</v>
      </c>
      <c r="BF55" s="29">
        <v>1550</v>
      </c>
      <c r="BG55" s="31">
        <f t="shared" si="110"/>
        <v>193.96804018398933</v>
      </c>
      <c r="BH55" s="57">
        <f t="shared" si="77"/>
        <v>193.96804018398933</v>
      </c>
      <c r="BI55" s="29">
        <v>2</v>
      </c>
      <c r="BJ55" s="26">
        <v>2</v>
      </c>
      <c r="BK55" s="2">
        <f t="shared" si="64"/>
        <v>1547</v>
      </c>
      <c r="BL55" s="38">
        <v>9</v>
      </c>
      <c r="BM55" s="26">
        <v>6</v>
      </c>
      <c r="BN55" s="26">
        <v>0.79</v>
      </c>
      <c r="BO55" s="33">
        <v>0.87830691573822206</v>
      </c>
      <c r="BP55" s="27">
        <f t="shared" si="87"/>
        <v>0.9154412035795243</v>
      </c>
      <c r="BQ55" s="31">
        <f t="shared" si="111"/>
        <v>0.5</v>
      </c>
      <c r="BR55" s="26">
        <v>0.5</v>
      </c>
      <c r="BS55" s="33">
        <f t="shared" si="112"/>
        <v>1</v>
      </c>
      <c r="BT55" s="26">
        <v>1</v>
      </c>
      <c r="BU55" s="57">
        <f t="shared" si="113"/>
        <v>1</v>
      </c>
      <c r="BV55" s="45">
        <v>1</v>
      </c>
      <c r="BW55" s="4" t="s">
        <v>133</v>
      </c>
      <c r="BX55" s="4" t="s">
        <v>47</v>
      </c>
      <c r="BY55" s="25" t="s">
        <v>66</v>
      </c>
      <c r="CA55" s="4" t="s">
        <v>174</v>
      </c>
      <c r="CB55" s="4" t="s">
        <v>175</v>
      </c>
      <c r="CD55" s="4" t="s">
        <v>15</v>
      </c>
      <c r="CE55" s="4" t="s">
        <v>130</v>
      </c>
      <c r="CF55" s="4" t="s">
        <v>17</v>
      </c>
      <c r="CG55" s="45" t="s">
        <v>535</v>
      </c>
      <c r="CH55" s="4" t="s">
        <v>569</v>
      </c>
      <c r="CI55" s="4" t="s">
        <v>39</v>
      </c>
      <c r="CJ55" s="4" t="s">
        <v>176</v>
      </c>
      <c r="CK55" s="4" t="s">
        <v>18</v>
      </c>
      <c r="CL55" s="29" t="s">
        <v>672</v>
      </c>
      <c r="CM55" s="29" t="s">
        <v>673</v>
      </c>
      <c r="CN55" s="29" t="s">
        <v>10</v>
      </c>
      <c r="CO55" s="4" t="s">
        <v>10</v>
      </c>
      <c r="CP55" s="4" t="s">
        <v>177</v>
      </c>
      <c r="CQ55" s="4" t="s">
        <v>10</v>
      </c>
      <c r="CR55" s="2" t="s">
        <v>20</v>
      </c>
    </row>
    <row r="56" spans="1:96" x14ac:dyDescent="0.25">
      <c r="A56" s="4">
        <v>55</v>
      </c>
      <c r="B56" s="29" t="s">
        <v>580</v>
      </c>
      <c r="C56" s="40">
        <v>49</v>
      </c>
      <c r="D56" s="4" t="s">
        <v>102</v>
      </c>
      <c r="E56" s="4" t="s">
        <v>166</v>
      </c>
      <c r="F56" s="4" t="s">
        <v>173</v>
      </c>
      <c r="G56" s="25" t="s">
        <v>91</v>
      </c>
      <c r="H56" s="29">
        <v>-1</v>
      </c>
      <c r="I56" s="31">
        <f t="shared" si="104"/>
        <v>1</v>
      </c>
      <c r="J56" s="2">
        <f t="shared" si="61"/>
        <v>1</v>
      </c>
      <c r="K56" s="33">
        <f t="shared" si="104"/>
        <v>1</v>
      </c>
      <c r="L56" s="26">
        <f t="shared" si="78"/>
        <v>1</v>
      </c>
      <c r="M56" s="33">
        <f t="shared" si="104"/>
        <v>1</v>
      </c>
      <c r="N56" s="26">
        <f t="shared" si="79"/>
        <v>1</v>
      </c>
      <c r="O56" s="33">
        <f t="shared" si="104"/>
        <v>0</v>
      </c>
      <c r="P56" s="26">
        <f t="shared" si="73"/>
        <v>0</v>
      </c>
      <c r="Q56" s="31">
        <f t="shared" si="104"/>
        <v>1</v>
      </c>
      <c r="R56" s="26">
        <f t="shared" si="62"/>
        <v>1</v>
      </c>
      <c r="S56" s="33">
        <f t="shared" si="104"/>
        <v>1</v>
      </c>
      <c r="T56" s="26">
        <f t="shared" si="80"/>
        <v>1</v>
      </c>
      <c r="U56" s="33">
        <f t="shared" si="104"/>
        <v>1</v>
      </c>
      <c r="V56" s="26">
        <f t="shared" si="81"/>
        <v>1</v>
      </c>
      <c r="W56" s="33">
        <f t="shared" si="104"/>
        <v>0</v>
      </c>
      <c r="X56" s="26">
        <f t="shared" si="74"/>
        <v>0</v>
      </c>
      <c r="Y56" s="31">
        <f>Z56</f>
        <v>1</v>
      </c>
      <c r="Z56" s="33">
        <v>1</v>
      </c>
      <c r="AA56" s="33">
        <f>AB56</f>
        <v>0.99409999999999998</v>
      </c>
      <c r="AB56" s="33">
        <v>0.99409999999999998</v>
      </c>
      <c r="AC56" s="33">
        <f>AD56</f>
        <v>1</v>
      </c>
      <c r="AD56" s="33">
        <v>1</v>
      </c>
      <c r="AE56" s="27">
        <f t="shared" si="21"/>
        <v>0.58174025732779511</v>
      </c>
      <c r="AF56" s="27">
        <f t="shared" si="22"/>
        <v>0.5942041037301975</v>
      </c>
      <c r="AG56" s="34">
        <f t="shared" si="23"/>
        <v>0</v>
      </c>
      <c r="AH56" s="34">
        <f t="shared" si="24"/>
        <v>0</v>
      </c>
      <c r="AI56" s="34">
        <f t="shared" si="25"/>
        <v>0</v>
      </c>
      <c r="AJ56" s="34">
        <f t="shared" si="26"/>
        <v>0</v>
      </c>
      <c r="AK56" s="27">
        <f t="shared" si="105"/>
        <v>0.32054540930194614</v>
      </c>
      <c r="AL56" s="27">
        <f t="shared" si="105"/>
        <v>0.18647416889255755</v>
      </c>
      <c r="AM56" s="27">
        <f t="shared" si="105"/>
        <v>0.19046939763909221</v>
      </c>
      <c r="AN56" s="27">
        <f t="shared" si="106"/>
        <v>-0.13407124040938859</v>
      </c>
      <c r="AO56" s="27">
        <f t="shared" si="107"/>
        <v>-0.13007601166285393</v>
      </c>
      <c r="AP56" s="31">
        <v>-0.31</v>
      </c>
      <c r="AQ56" s="13">
        <v>-0.1843424164319992</v>
      </c>
      <c r="AR56" s="27">
        <f t="shared" si="75"/>
        <v>-0.18819901794149507</v>
      </c>
      <c r="AS56" s="50">
        <f t="shared" si="108"/>
        <v>9.7946279571933885E-6</v>
      </c>
      <c r="AT56" s="47">
        <f t="shared" si="82"/>
        <v>9.7946279571933885E-6</v>
      </c>
      <c r="AU56" s="50">
        <v>2.6295889481151995E-13</v>
      </c>
      <c r="AV56" s="47">
        <f t="shared" si="83"/>
        <v>9.695865966691794E-3</v>
      </c>
      <c r="AW56" s="47">
        <f t="shared" si="84"/>
        <v>3.9279003817911151E-5</v>
      </c>
      <c r="AX56" s="47">
        <f t="shared" si="76"/>
        <v>0.10529313235149346</v>
      </c>
      <c r="AY56" s="47">
        <f t="shared" si="63"/>
        <v>8.1510415030155166E-14</v>
      </c>
      <c r="AZ56" s="47">
        <f t="shared" si="85"/>
        <v>8.2520279670402E-3</v>
      </c>
      <c r="BA56" s="47">
        <f t="shared" si="86"/>
        <v>2.6779829026878791E-5</v>
      </c>
      <c r="BB56" s="47">
        <f t="shared" si="27"/>
        <v>9.808443821229669E-2</v>
      </c>
      <c r="BC56" s="31">
        <f t="shared" si="109"/>
        <v>197</v>
      </c>
      <c r="BD56" s="29">
        <v>197</v>
      </c>
      <c r="BE56" s="31">
        <f t="shared" si="110"/>
        <v>1550</v>
      </c>
      <c r="BF56" s="29">
        <v>1550</v>
      </c>
      <c r="BG56" s="31">
        <f t="shared" si="110"/>
        <v>79.388600165555687</v>
      </c>
      <c r="BH56" s="57">
        <f t="shared" si="77"/>
        <v>79.388600165555687</v>
      </c>
      <c r="BI56" s="29">
        <v>2</v>
      </c>
      <c r="BJ56" s="26">
        <v>2</v>
      </c>
      <c r="BK56" s="2">
        <f t="shared" si="64"/>
        <v>1547</v>
      </c>
      <c r="BL56" s="38">
        <v>9</v>
      </c>
      <c r="BM56" s="26">
        <v>6</v>
      </c>
      <c r="BN56" s="26">
        <v>0.79</v>
      </c>
      <c r="BO56" s="33">
        <v>0.87830691573822206</v>
      </c>
      <c r="BP56" s="27">
        <f t="shared" si="87"/>
        <v>0.9154412035795243</v>
      </c>
      <c r="BQ56" s="31">
        <f t="shared" si="111"/>
        <v>0.5</v>
      </c>
      <c r="BR56" s="26">
        <v>0.5</v>
      </c>
      <c r="BS56" s="33">
        <f t="shared" si="112"/>
        <v>1</v>
      </c>
      <c r="BT56" s="26">
        <v>1</v>
      </c>
      <c r="BU56" s="57">
        <f t="shared" si="113"/>
        <v>1</v>
      </c>
      <c r="BV56" s="45">
        <v>1</v>
      </c>
      <c r="BW56" s="4" t="s">
        <v>133</v>
      </c>
      <c r="BX56" s="4" t="s">
        <v>47</v>
      </c>
      <c r="BY56" s="25" t="s">
        <v>66</v>
      </c>
      <c r="CA56" s="4" t="s">
        <v>174</v>
      </c>
      <c r="CB56" s="4" t="s">
        <v>175</v>
      </c>
      <c r="CD56" s="4" t="s">
        <v>15</v>
      </c>
      <c r="CE56" s="4" t="s">
        <v>130</v>
      </c>
      <c r="CF56" s="4" t="s">
        <v>17</v>
      </c>
      <c r="CG56" s="45" t="s">
        <v>535</v>
      </c>
      <c r="CH56" s="4" t="s">
        <v>569</v>
      </c>
      <c r="CI56" s="4" t="s">
        <v>39</v>
      </c>
      <c r="CJ56" s="4" t="s">
        <v>176</v>
      </c>
      <c r="CK56" s="4" t="s">
        <v>18</v>
      </c>
      <c r="CL56" s="29" t="s">
        <v>672</v>
      </c>
      <c r="CM56" s="29" t="s">
        <v>673</v>
      </c>
      <c r="CN56" s="29" t="s">
        <v>10</v>
      </c>
      <c r="CO56" s="4" t="s">
        <v>10</v>
      </c>
      <c r="CP56" s="4" t="s">
        <v>177</v>
      </c>
      <c r="CQ56" s="4" t="s">
        <v>10</v>
      </c>
      <c r="CR56" s="2" t="s">
        <v>20</v>
      </c>
    </row>
    <row r="57" spans="1:96" x14ac:dyDescent="0.25">
      <c r="A57" s="4">
        <v>56</v>
      </c>
      <c r="B57" s="29" t="s">
        <v>581</v>
      </c>
      <c r="C57" s="20" t="s">
        <v>384</v>
      </c>
      <c r="D57" s="21" t="s">
        <v>6</v>
      </c>
      <c r="E57" s="21" t="s">
        <v>180</v>
      </c>
      <c r="F57" s="21" t="s">
        <v>351</v>
      </c>
      <c r="G57" s="25" t="s">
        <v>60</v>
      </c>
      <c r="H57" s="29">
        <v>1</v>
      </c>
      <c r="I57" s="30">
        <f>SUM(J57:J60)/COUNT(J57:J60)</f>
        <v>0.75</v>
      </c>
      <c r="J57" s="2">
        <f t="shared" si="61"/>
        <v>1</v>
      </c>
      <c r="K57" s="33">
        <f>SUM(L57:L60)/COUNT(L57:L60)</f>
        <v>0.75</v>
      </c>
      <c r="L57" s="26">
        <f t="shared" si="78"/>
        <v>1</v>
      </c>
      <c r="M57" s="33">
        <f>SUM(N57:N60)/COUNT(N57:N60)</f>
        <v>0.75</v>
      </c>
      <c r="N57" s="26">
        <f t="shared" si="79"/>
        <v>1</v>
      </c>
      <c r="O57" s="33">
        <f>SUM(P57:P60)/COUNT(P57:P60)</f>
        <v>0.25</v>
      </c>
      <c r="P57" s="26">
        <f t="shared" si="73"/>
        <v>0</v>
      </c>
      <c r="Q57" s="30">
        <f>SUM(R57:R60)/COUNT(R57:R60)</f>
        <v>0.75</v>
      </c>
      <c r="R57" s="26">
        <f t="shared" si="62"/>
        <v>1</v>
      </c>
      <c r="S57" s="33">
        <f>SUM(T57:T60)/COUNT(T57:T60)</f>
        <v>0.75</v>
      </c>
      <c r="T57" s="26">
        <f t="shared" si="80"/>
        <v>1</v>
      </c>
      <c r="U57" s="33">
        <f>SUM(V57:V60)/COUNT(V57:V60)</f>
        <v>0.75</v>
      </c>
      <c r="V57" s="26">
        <f t="shared" si="81"/>
        <v>1</v>
      </c>
      <c r="W57" s="33">
        <f>SUM(X57:X60)/COUNT(X57:X60)</f>
        <v>0.75</v>
      </c>
      <c r="X57" s="26">
        <f t="shared" si="74"/>
        <v>1</v>
      </c>
      <c r="Y57" s="30">
        <f>SUM(Z57:Z60)/COUNT(Z57:Z60)</f>
        <v>1</v>
      </c>
      <c r="Z57" s="33">
        <v>1</v>
      </c>
      <c r="AA57" s="33">
        <f>SUM(AB57:AB60)/COUNT(AB57:AB60)</f>
        <v>0.96667500000000006</v>
      </c>
      <c r="AB57" s="33">
        <v>1</v>
      </c>
      <c r="AC57" s="33">
        <f>SUM(AD57:AD60)/COUNT(AD57:AD60)</f>
        <v>0.99990000000000001</v>
      </c>
      <c r="AD57" s="33">
        <v>1</v>
      </c>
      <c r="AE57" s="27">
        <f t="shared" si="21"/>
        <v>0.65740314751902462</v>
      </c>
      <c r="AF57" s="27">
        <f t="shared" si="22"/>
        <v>0.93136926010577625</v>
      </c>
      <c r="AG57" s="34">
        <f t="shared" si="23"/>
        <v>0</v>
      </c>
      <c r="AH57" s="34">
        <f t="shared" si="24"/>
        <v>0</v>
      </c>
      <c r="AI57" s="34">
        <f t="shared" si="25"/>
        <v>0</v>
      </c>
      <c r="AJ57" s="34">
        <f t="shared" si="26"/>
        <v>1</v>
      </c>
      <c r="AK57" s="27">
        <f>AVERAGE(FISHER(AP57*$H57),FISHER(AP58*$H58),FISHER(AP59*$H59),FISHER(AP60*$H60))</f>
        <v>0.46394920311852317</v>
      </c>
      <c r="AL57" s="27">
        <f>AVERAGE(FISHER(AQ57*$H57),FISHER(AQ58*$H58),FISHER(AQ59*$H59),FISHER(AQ60*$H60))</f>
        <v>0.3050016664190604</v>
      </c>
      <c r="AM57" s="27">
        <f>AVERAGE(FISHER(AR57*$H57),FISHER(AR58*$H58),FISHER(AR59*$H59),FISHER(AR60*$H60))</f>
        <v>0.43210802603516341</v>
      </c>
      <c r="AN57" s="27">
        <f t="shared" si="106"/>
        <v>-0.15894753669946277</v>
      </c>
      <c r="AO57" s="27">
        <f t="shared" si="107"/>
        <v>-3.1841177083359762E-2</v>
      </c>
      <c r="AP57" s="13">
        <v>0.57999999999999996</v>
      </c>
      <c r="AQ57" s="13">
        <v>0.37904719240403989</v>
      </c>
      <c r="AR57" s="13">
        <f t="shared" si="75"/>
        <v>0.49857149841520287</v>
      </c>
      <c r="AS57" s="52">
        <f>SUM(AT57:AT60)/COUNT(AT57:AT60)</f>
        <v>2.9720115485289692E-4</v>
      </c>
      <c r="AT57" s="47">
        <f t="shared" si="82"/>
        <v>7.8523193286001788E-19</v>
      </c>
      <c r="AU57" s="50">
        <v>1.2889647636162533E-52</v>
      </c>
      <c r="AV57" s="47">
        <f t="shared" si="83"/>
        <v>5.0326563701025571E-8</v>
      </c>
      <c r="AW57" s="47">
        <f t="shared" si="84"/>
        <v>5.1035903299253971E-18</v>
      </c>
      <c r="AX57" s="47">
        <f t="shared" si="76"/>
        <v>9.1956125692500459E-2</v>
      </c>
      <c r="AY57" s="47">
        <f t="shared" si="63"/>
        <v>2.2053925348153974E-95</v>
      </c>
      <c r="AZ57" s="47">
        <f t="shared" si="85"/>
        <v>1.3822112406406504E-13</v>
      </c>
      <c r="BA57" s="47">
        <f t="shared" si="86"/>
        <v>7.6901368803456557E-32</v>
      </c>
      <c r="BB57" s="47">
        <f t="shared" si="27"/>
        <v>2.2334529710995144E-2</v>
      </c>
      <c r="BC57" s="53">
        <f>SUM(BD57:BD60)/COUNT(BD57:BD60)</f>
        <v>194</v>
      </c>
      <c r="BD57" s="29">
        <v>194</v>
      </c>
      <c r="BE57" s="53">
        <f>SUM(BF57:BF60)/COUNT(BF57:BF60)</f>
        <v>1505</v>
      </c>
      <c r="BF57" s="29">
        <v>1505</v>
      </c>
      <c r="BG57" s="31">
        <f>SUM(BH57:BH60)/COUNT(BH57:BH60)</f>
        <v>74.3846450821639</v>
      </c>
      <c r="BH57" s="57">
        <f t="shared" si="77"/>
        <v>20.884829500079885</v>
      </c>
      <c r="BI57" s="29">
        <v>1</v>
      </c>
      <c r="BJ57" s="4">
        <v>1</v>
      </c>
      <c r="BK57" s="2">
        <f t="shared" si="64"/>
        <v>1503</v>
      </c>
      <c r="BL57" s="38">
        <v>16</v>
      </c>
      <c r="BM57" s="26">
        <v>4</v>
      </c>
      <c r="BN57" s="26" t="s">
        <v>666</v>
      </c>
      <c r="BO57" s="13">
        <v>0.43734013753786444</v>
      </c>
      <c r="BP57" s="13">
        <f t="shared" si="87"/>
        <v>0.75663715623250738</v>
      </c>
      <c r="BQ57" s="31">
        <f>SUM(BR57:BR60)/COUNT(BR57:BR60)</f>
        <v>0.5</v>
      </c>
      <c r="BR57" s="26">
        <v>0.5</v>
      </c>
      <c r="BS57" s="33">
        <f>SUM(BT57:BT60)/COUNT(BT57:BT60)</f>
        <v>1</v>
      </c>
      <c r="BT57" s="26">
        <v>1</v>
      </c>
      <c r="BU57" s="57">
        <f>SUM(BV57:BV60)/COUNT(BV57:BV60)</f>
        <v>1</v>
      </c>
      <c r="BV57" s="45">
        <v>1</v>
      </c>
      <c r="BW57" s="4" t="s">
        <v>11</v>
      </c>
      <c r="BX57" s="4" t="s">
        <v>10</v>
      </c>
      <c r="BY57" s="25" t="s">
        <v>64</v>
      </c>
      <c r="CB57" s="4" t="s">
        <v>663</v>
      </c>
      <c r="CC57" s="4" t="s">
        <v>181</v>
      </c>
      <c r="CD57" s="4" t="s">
        <v>29</v>
      </c>
      <c r="CE57" s="4" t="s">
        <v>30</v>
      </c>
      <c r="CF57" s="4" t="s">
        <v>17</v>
      </c>
      <c r="CG57" s="45" t="s">
        <v>535</v>
      </c>
      <c r="CH57" s="4" t="s">
        <v>569</v>
      </c>
      <c r="CI57" s="4" t="s">
        <v>182</v>
      </c>
      <c r="CJ57" s="4" t="s">
        <v>183</v>
      </c>
      <c r="CK57" s="4" t="s">
        <v>184</v>
      </c>
      <c r="CL57" s="29" t="s">
        <v>672</v>
      </c>
      <c r="CM57" s="29" t="s">
        <v>673</v>
      </c>
      <c r="CN57" s="4" t="s">
        <v>519</v>
      </c>
      <c r="CO57" s="4" t="s">
        <v>185</v>
      </c>
      <c r="CP57" s="4" t="s">
        <v>12</v>
      </c>
      <c r="CQ57" s="4" t="s">
        <v>10</v>
      </c>
      <c r="CR57" s="4" t="s">
        <v>186</v>
      </c>
    </row>
    <row r="58" spans="1:96" x14ac:dyDescent="0.25">
      <c r="A58" s="4">
        <v>57</v>
      </c>
      <c r="B58" s="29" t="s">
        <v>581</v>
      </c>
      <c r="C58" s="20" t="s">
        <v>385</v>
      </c>
      <c r="D58" s="21" t="s">
        <v>6</v>
      </c>
      <c r="E58" s="21" t="s">
        <v>180</v>
      </c>
      <c r="F58" s="21" t="s">
        <v>352</v>
      </c>
      <c r="G58" s="25" t="s">
        <v>60</v>
      </c>
      <c r="H58" s="29">
        <v>1</v>
      </c>
      <c r="J58" s="2">
        <f t="shared" si="61"/>
        <v>1</v>
      </c>
      <c r="K58" s="33"/>
      <c r="L58" s="26">
        <f t="shared" si="78"/>
        <v>1</v>
      </c>
      <c r="M58" s="33"/>
      <c r="N58" s="26">
        <f t="shared" si="79"/>
        <v>1</v>
      </c>
      <c r="O58" s="33"/>
      <c r="P58" s="26">
        <f t="shared" si="73"/>
        <v>1</v>
      </c>
      <c r="R58" s="26">
        <f t="shared" si="62"/>
        <v>1</v>
      </c>
      <c r="S58" s="33"/>
      <c r="T58" s="26">
        <f t="shared" si="80"/>
        <v>1</v>
      </c>
      <c r="U58" s="33"/>
      <c r="V58" s="26">
        <f t="shared" si="81"/>
        <v>1</v>
      </c>
      <c r="W58" s="33"/>
      <c r="X58" s="26">
        <f t="shared" si="74"/>
        <v>1</v>
      </c>
      <c r="Z58" s="33">
        <v>1</v>
      </c>
      <c r="AA58" s="33"/>
      <c r="AB58" s="33">
        <v>0.92390000000000005</v>
      </c>
      <c r="AC58" s="33"/>
      <c r="AD58" s="33">
        <v>0.99970000000000003</v>
      </c>
      <c r="AE58" s="27" t="str">
        <f t="shared" si="21"/>
        <v/>
      </c>
      <c r="AF58" s="27" t="str">
        <f t="shared" si="22"/>
        <v/>
      </c>
      <c r="AG58" s="34" t="str">
        <f t="shared" si="23"/>
        <v/>
      </c>
      <c r="AH58" s="34" t="str">
        <f t="shared" si="24"/>
        <v/>
      </c>
      <c r="AI58" s="34" t="str">
        <f t="shared" si="25"/>
        <v/>
      </c>
      <c r="AJ58" s="34" t="str">
        <f t="shared" si="26"/>
        <v/>
      </c>
      <c r="AP58" s="13">
        <v>0.24</v>
      </c>
      <c r="AQ58" s="13">
        <v>0.36350974709373535</v>
      </c>
      <c r="AR58" s="13">
        <f t="shared" si="75"/>
        <v>0.46416854554344039</v>
      </c>
      <c r="AT58" s="47">
        <f t="shared" si="82"/>
        <v>7.500194182260381E-4</v>
      </c>
      <c r="AU58" s="50">
        <v>3.1345513662701817E-48</v>
      </c>
      <c r="AV58" s="47">
        <f t="shared" si="83"/>
        <v>1.8913439692208921E-7</v>
      </c>
      <c r="AW58" s="47">
        <f t="shared" si="84"/>
        <v>1.3465009286174071E-16</v>
      </c>
      <c r="AX58" s="47">
        <f t="shared" si="76"/>
        <v>1.5804667078634789E-5</v>
      </c>
      <c r="AY58" s="47">
        <f t="shared" si="63"/>
        <v>2.8317480895715046E-81</v>
      </c>
      <c r="AZ58" s="47">
        <f t="shared" si="85"/>
        <v>9.3045322234373438E-12</v>
      </c>
      <c r="BA58" s="47">
        <f t="shared" si="86"/>
        <v>2.7568899137342222E-27</v>
      </c>
      <c r="BB58" s="47">
        <f t="shared" si="27"/>
        <v>1.613793308845675E-8</v>
      </c>
      <c r="BD58" s="29">
        <v>194</v>
      </c>
      <c r="BE58" s="31"/>
      <c r="BF58" s="29">
        <v>1505</v>
      </c>
      <c r="BH58" s="57">
        <f t="shared" si="77"/>
        <v>134.00163163635875</v>
      </c>
      <c r="BI58" s="29">
        <v>1</v>
      </c>
      <c r="BJ58" s="4">
        <v>1</v>
      </c>
      <c r="BK58" s="2">
        <f t="shared" si="64"/>
        <v>1503</v>
      </c>
      <c r="BL58" s="38">
        <v>16</v>
      </c>
      <c r="BM58" s="26">
        <v>4</v>
      </c>
      <c r="BN58" s="26" t="s">
        <v>666</v>
      </c>
      <c r="BO58" s="13">
        <v>0.48441457766228618</v>
      </c>
      <c r="BP58" s="13">
        <f t="shared" si="87"/>
        <v>0.78983522289080454</v>
      </c>
      <c r="BR58" s="26">
        <v>0.5</v>
      </c>
      <c r="BS58" s="33"/>
      <c r="BT58" s="26">
        <v>1</v>
      </c>
      <c r="BU58" s="57"/>
      <c r="BV58" s="45">
        <v>1</v>
      </c>
      <c r="BW58" s="4" t="s">
        <v>11</v>
      </c>
      <c r="BX58" s="4" t="s">
        <v>10</v>
      </c>
      <c r="BY58" s="25" t="s">
        <v>64</v>
      </c>
      <c r="CB58" s="4" t="s">
        <v>663</v>
      </c>
      <c r="CC58" s="4" t="s">
        <v>181</v>
      </c>
      <c r="CD58" s="4" t="s">
        <v>29</v>
      </c>
      <c r="CE58" s="4" t="s">
        <v>30</v>
      </c>
      <c r="CF58" s="4" t="s">
        <v>17</v>
      </c>
      <c r="CG58" s="45" t="s">
        <v>535</v>
      </c>
      <c r="CH58" s="4" t="s">
        <v>569</v>
      </c>
      <c r="CI58" s="4" t="s">
        <v>182</v>
      </c>
      <c r="CJ58" s="4" t="s">
        <v>183</v>
      </c>
      <c r="CK58" s="4" t="s">
        <v>184</v>
      </c>
      <c r="CL58" s="29" t="s">
        <v>672</v>
      </c>
      <c r="CM58" s="29" t="s">
        <v>673</v>
      </c>
      <c r="CN58" s="4" t="s">
        <v>519</v>
      </c>
      <c r="CO58" s="4" t="s">
        <v>185</v>
      </c>
      <c r="CP58" s="4" t="s">
        <v>12</v>
      </c>
      <c r="CQ58" s="4" t="s">
        <v>10</v>
      </c>
      <c r="CR58" s="4" t="s">
        <v>186</v>
      </c>
    </row>
    <row r="59" spans="1:96" x14ac:dyDescent="0.25">
      <c r="A59" s="4">
        <v>58</v>
      </c>
      <c r="B59" s="29" t="s">
        <v>581</v>
      </c>
      <c r="C59" s="20" t="s">
        <v>386</v>
      </c>
      <c r="D59" s="21" t="s">
        <v>6</v>
      </c>
      <c r="E59" s="21" t="s">
        <v>180</v>
      </c>
      <c r="F59" s="21" t="s">
        <v>353</v>
      </c>
      <c r="G59" s="25" t="s">
        <v>60</v>
      </c>
      <c r="H59" s="29">
        <v>1</v>
      </c>
      <c r="J59" s="2">
        <f t="shared" si="61"/>
        <v>0</v>
      </c>
      <c r="K59" s="33"/>
      <c r="L59" s="26">
        <f t="shared" si="78"/>
        <v>0</v>
      </c>
      <c r="M59" s="33"/>
      <c r="N59" s="26">
        <f t="shared" si="79"/>
        <v>0</v>
      </c>
      <c r="O59" s="33"/>
      <c r="P59" s="26">
        <f t="shared" si="73"/>
        <v>0</v>
      </c>
      <c r="R59" s="26">
        <f t="shared" si="62"/>
        <v>0</v>
      </c>
      <c r="S59" s="33"/>
      <c r="T59" s="26">
        <f t="shared" si="80"/>
        <v>0</v>
      </c>
      <c r="U59" s="33"/>
      <c r="V59" s="26">
        <f t="shared" si="81"/>
        <v>0</v>
      </c>
      <c r="W59" s="33"/>
      <c r="X59" s="26">
        <f t="shared" si="74"/>
        <v>0</v>
      </c>
      <c r="Z59" s="33">
        <v>1</v>
      </c>
      <c r="AA59" s="33"/>
      <c r="AB59" s="33">
        <v>0.94279999999999997</v>
      </c>
      <c r="AC59" s="33"/>
      <c r="AD59" s="33">
        <v>0.99990000000000001</v>
      </c>
      <c r="AE59" s="27" t="str">
        <f t="shared" si="21"/>
        <v/>
      </c>
      <c r="AF59" s="27" t="str">
        <f t="shared" si="22"/>
        <v/>
      </c>
      <c r="AG59" s="34" t="str">
        <f t="shared" si="23"/>
        <v/>
      </c>
      <c r="AH59" s="34" t="str">
        <f t="shared" si="24"/>
        <v/>
      </c>
      <c r="AI59" s="34" t="str">
        <f t="shared" si="25"/>
        <v/>
      </c>
      <c r="AJ59" s="34" t="str">
        <f t="shared" si="26"/>
        <v/>
      </c>
      <c r="AP59" s="13">
        <v>0.25</v>
      </c>
      <c r="AQ59" s="13">
        <v>2.4944780100109316E-2</v>
      </c>
      <c r="AR59" s="13">
        <f t="shared" si="75"/>
        <v>3.3355341843131756E-2</v>
      </c>
      <c r="AT59" s="47">
        <f t="shared" si="82"/>
        <v>4.3878520118554876E-4</v>
      </c>
      <c r="AU59" s="50">
        <v>0.33351282433341733</v>
      </c>
      <c r="AV59" s="47">
        <f t="shared" si="83"/>
        <v>0.72990719262716952</v>
      </c>
      <c r="AW59" s="47">
        <f t="shared" si="84"/>
        <v>0.58367848622809326</v>
      </c>
      <c r="AX59" s="47">
        <f t="shared" si="76"/>
        <v>0.78391108554858069</v>
      </c>
      <c r="AY59" s="47">
        <f t="shared" si="63"/>
        <v>0.19591326108800211</v>
      </c>
      <c r="AZ59" s="47">
        <f t="shared" si="85"/>
        <v>0.64428765981428238</v>
      </c>
      <c r="BA59" s="47">
        <f t="shared" si="86"/>
        <v>0.46362938379325436</v>
      </c>
      <c r="BB59" s="47">
        <f t="shared" si="27"/>
        <v>0.71381992366706537</v>
      </c>
      <c r="BD59" s="29">
        <v>194</v>
      </c>
      <c r="BE59" s="31"/>
      <c r="BF59" s="29">
        <v>1505</v>
      </c>
      <c r="BH59" s="57">
        <f t="shared" si="77"/>
        <v>123.31570437749926</v>
      </c>
      <c r="BI59" s="29">
        <v>1</v>
      </c>
      <c r="BJ59" s="4">
        <v>1</v>
      </c>
      <c r="BK59" s="2">
        <f t="shared" si="64"/>
        <v>1503</v>
      </c>
      <c r="BL59" s="38">
        <v>19</v>
      </c>
      <c r="BM59" s="26">
        <v>4</v>
      </c>
      <c r="BN59" s="26" t="s">
        <v>666</v>
      </c>
      <c r="BO59" s="13">
        <v>0.44175349002594261</v>
      </c>
      <c r="BP59" s="13">
        <f t="shared" si="87"/>
        <v>0.78986236545260202</v>
      </c>
      <c r="BR59" s="26">
        <v>0.5</v>
      </c>
      <c r="BS59" s="33"/>
      <c r="BT59" s="26">
        <v>1</v>
      </c>
      <c r="BU59" s="57"/>
      <c r="BV59" s="45">
        <v>1</v>
      </c>
      <c r="BW59" s="4" t="s">
        <v>11</v>
      </c>
      <c r="BX59" s="4" t="s">
        <v>10</v>
      </c>
      <c r="BY59" s="25" t="s">
        <v>64</v>
      </c>
      <c r="CB59" s="4" t="s">
        <v>663</v>
      </c>
      <c r="CC59" s="4" t="s">
        <v>181</v>
      </c>
      <c r="CD59" s="4" t="s">
        <v>29</v>
      </c>
      <c r="CE59" s="4" t="s">
        <v>30</v>
      </c>
      <c r="CF59" s="4" t="s">
        <v>17</v>
      </c>
      <c r="CG59" s="45" t="s">
        <v>535</v>
      </c>
      <c r="CH59" s="4" t="s">
        <v>569</v>
      </c>
      <c r="CI59" s="4" t="s">
        <v>182</v>
      </c>
      <c r="CJ59" s="4" t="s">
        <v>183</v>
      </c>
      <c r="CK59" s="4" t="s">
        <v>184</v>
      </c>
      <c r="CL59" s="29" t="s">
        <v>672</v>
      </c>
      <c r="CM59" s="29" t="s">
        <v>673</v>
      </c>
      <c r="CN59" s="4" t="s">
        <v>519</v>
      </c>
      <c r="CO59" s="4" t="s">
        <v>185</v>
      </c>
      <c r="CP59" s="4" t="s">
        <v>12</v>
      </c>
      <c r="CQ59" s="4" t="s">
        <v>10</v>
      </c>
      <c r="CR59" s="4" t="s">
        <v>186</v>
      </c>
    </row>
    <row r="60" spans="1:96" x14ac:dyDescent="0.25">
      <c r="A60" s="4">
        <v>59</v>
      </c>
      <c r="B60" s="29" t="s">
        <v>581</v>
      </c>
      <c r="C60" s="20" t="s">
        <v>387</v>
      </c>
      <c r="D60" s="21" t="s">
        <v>6</v>
      </c>
      <c r="E60" s="21" t="s">
        <v>180</v>
      </c>
      <c r="F60" s="21" t="s">
        <v>354</v>
      </c>
      <c r="G60" s="25" t="s">
        <v>60</v>
      </c>
      <c r="H60" s="29">
        <v>-1</v>
      </c>
      <c r="J60" s="2">
        <f t="shared" si="61"/>
        <v>1</v>
      </c>
      <c r="K60" s="33"/>
      <c r="L60" s="26">
        <f t="shared" si="78"/>
        <v>1</v>
      </c>
      <c r="M60" s="33"/>
      <c r="N60" s="26">
        <f t="shared" si="79"/>
        <v>1</v>
      </c>
      <c r="O60" s="33"/>
      <c r="P60" s="26">
        <f t="shared" si="73"/>
        <v>0</v>
      </c>
      <c r="R60" s="26">
        <f t="shared" si="62"/>
        <v>1</v>
      </c>
      <c r="S60" s="33"/>
      <c r="T60" s="26">
        <f t="shared" si="80"/>
        <v>1</v>
      </c>
      <c r="U60" s="33"/>
      <c r="V60" s="26">
        <f t="shared" si="81"/>
        <v>1</v>
      </c>
      <c r="W60" s="33"/>
      <c r="X60" s="26">
        <f t="shared" si="74"/>
        <v>1</v>
      </c>
      <c r="Z60" s="33">
        <v>1</v>
      </c>
      <c r="AA60" s="33"/>
      <c r="AB60" s="33">
        <v>1</v>
      </c>
      <c r="AC60" s="33"/>
      <c r="AD60" s="33">
        <v>1</v>
      </c>
      <c r="AE60" s="27" t="str">
        <f t="shared" si="21"/>
        <v/>
      </c>
      <c r="AF60" s="27" t="str">
        <f t="shared" si="22"/>
        <v/>
      </c>
      <c r="AG60" s="34" t="str">
        <f t="shared" si="23"/>
        <v/>
      </c>
      <c r="AH60" s="34" t="str">
        <f t="shared" si="24"/>
        <v/>
      </c>
      <c r="AI60" s="34" t="str">
        <f t="shared" si="25"/>
        <v/>
      </c>
      <c r="AJ60" s="34" t="str">
        <f t="shared" si="26"/>
        <v/>
      </c>
      <c r="AP60" s="13">
        <v>-0.6</v>
      </c>
      <c r="AQ60" s="13">
        <v>-0.39286723001314089</v>
      </c>
      <c r="AR60" s="13">
        <f t="shared" si="75"/>
        <v>-0.56832790562005264</v>
      </c>
      <c r="AT60" s="47">
        <f t="shared" si="82"/>
        <v>2.3493987698418022E-20</v>
      </c>
      <c r="AU60" s="50">
        <v>1.0078878929622334E-56</v>
      </c>
      <c r="AV60" s="47">
        <f t="shared" si="83"/>
        <v>1.4606154915318288E-8</v>
      </c>
      <c r="AW60" s="47">
        <f t="shared" si="84"/>
        <v>2.3874018087257751E-19</v>
      </c>
      <c r="AX60" s="47">
        <f t="shared" si="76"/>
        <v>9.3158049523069719E-2</v>
      </c>
      <c r="AY60" s="47">
        <f t="shared" si="63"/>
        <v>1.7668765281912711E-129</v>
      </c>
      <c r="AZ60" s="47">
        <f t="shared" si="85"/>
        <v>5.4610099504478912E-18</v>
      </c>
      <c r="BA60" s="47">
        <f t="shared" si="86"/>
        <v>7.7799095483785621E-43</v>
      </c>
      <c r="BB60" s="47">
        <f t="shared" si="27"/>
        <v>1.0482811941309575E-2</v>
      </c>
      <c r="BD60" s="29">
        <v>194</v>
      </c>
      <c r="BE60" s="31"/>
      <c r="BF60" s="29">
        <v>1505</v>
      </c>
      <c r="BH60" s="57">
        <f t="shared" si="77"/>
        <v>19.336414814717731</v>
      </c>
      <c r="BI60" s="29">
        <v>1</v>
      </c>
      <c r="BJ60" s="29">
        <v>1</v>
      </c>
      <c r="BK60" s="2">
        <f t="shared" si="64"/>
        <v>1503</v>
      </c>
      <c r="BL60" s="38">
        <v>18</v>
      </c>
      <c r="BM60" s="26">
        <v>4</v>
      </c>
      <c r="BN60" s="26" t="s">
        <v>666</v>
      </c>
      <c r="BO60" s="13">
        <v>0.32866719607237366</v>
      </c>
      <c r="BP60" s="13">
        <f t="shared" si="87"/>
        <v>0.68780085624821097</v>
      </c>
      <c r="BR60" s="26">
        <v>0.5</v>
      </c>
      <c r="BS60" s="33"/>
      <c r="BT60" s="26">
        <v>1</v>
      </c>
      <c r="BU60" s="57"/>
      <c r="BV60" s="45">
        <v>1</v>
      </c>
      <c r="BW60" s="4" t="s">
        <v>11</v>
      </c>
      <c r="BX60" s="4" t="s">
        <v>10</v>
      </c>
      <c r="BY60" s="25" t="s">
        <v>64</v>
      </c>
      <c r="CB60" s="4" t="s">
        <v>663</v>
      </c>
      <c r="CC60" s="4" t="s">
        <v>181</v>
      </c>
      <c r="CD60" s="4" t="s">
        <v>29</v>
      </c>
      <c r="CE60" s="4" t="s">
        <v>30</v>
      </c>
      <c r="CF60" s="4" t="s">
        <v>17</v>
      </c>
      <c r="CG60" s="45" t="s">
        <v>535</v>
      </c>
      <c r="CH60" s="4" t="s">
        <v>569</v>
      </c>
      <c r="CI60" s="4" t="s">
        <v>182</v>
      </c>
      <c r="CJ60" s="4" t="s">
        <v>183</v>
      </c>
      <c r="CK60" s="4" t="s">
        <v>184</v>
      </c>
      <c r="CL60" s="29" t="s">
        <v>672</v>
      </c>
      <c r="CM60" s="29" t="s">
        <v>673</v>
      </c>
      <c r="CN60" s="4" t="s">
        <v>519</v>
      </c>
      <c r="CO60" s="4" t="s">
        <v>185</v>
      </c>
      <c r="CP60" s="4" t="s">
        <v>12</v>
      </c>
      <c r="CQ60" s="4" t="s">
        <v>10</v>
      </c>
      <c r="CR60" s="4" t="s">
        <v>186</v>
      </c>
    </row>
    <row r="61" spans="1:96" x14ac:dyDescent="0.25">
      <c r="A61" s="4">
        <v>60</v>
      </c>
      <c r="B61" s="29" t="s">
        <v>581</v>
      </c>
      <c r="C61" s="20" t="s">
        <v>388</v>
      </c>
      <c r="D61" s="21" t="s">
        <v>6</v>
      </c>
      <c r="E61" s="21" t="s">
        <v>180</v>
      </c>
      <c r="F61" s="21" t="s">
        <v>355</v>
      </c>
      <c r="G61" s="25" t="s">
        <v>61</v>
      </c>
      <c r="H61" s="29">
        <v>-1</v>
      </c>
      <c r="I61" s="30">
        <f>SUM(J61:J63)/COUNT(J61:J63)</f>
        <v>1</v>
      </c>
      <c r="J61" s="2">
        <f t="shared" si="61"/>
        <v>1</v>
      </c>
      <c r="K61" s="33">
        <f>SUM(L61:L63)/COUNT(L61:L63)</f>
        <v>1</v>
      </c>
      <c r="L61" s="26">
        <f t="shared" si="78"/>
        <v>1</v>
      </c>
      <c r="M61" s="33">
        <f>SUM(N61:N63)/COUNT(N61:N63)</f>
        <v>1</v>
      </c>
      <c r="N61" s="26">
        <f t="shared" si="79"/>
        <v>1</v>
      </c>
      <c r="O61" s="33">
        <f>SUM(P61:P63)/COUNT(P61:P63)</f>
        <v>1</v>
      </c>
      <c r="P61" s="26">
        <f t="shared" si="73"/>
        <v>1</v>
      </c>
      <c r="Q61" s="30">
        <f>SUM(R61:R63)/COUNT(R61:R63)</f>
        <v>1</v>
      </c>
      <c r="R61" s="26">
        <f t="shared" si="62"/>
        <v>1</v>
      </c>
      <c r="S61" s="33">
        <f>SUM(T61:T63)/COUNT(T61:T63)</f>
        <v>1</v>
      </c>
      <c r="T61" s="26">
        <f t="shared" si="80"/>
        <v>1</v>
      </c>
      <c r="U61" s="33">
        <f>SUM(V61:V63)/COUNT(V61:V63)</f>
        <v>1</v>
      </c>
      <c r="V61" s="26">
        <f t="shared" si="81"/>
        <v>1</v>
      </c>
      <c r="W61" s="33">
        <f>SUM(X61:X63)/COUNT(X61:X63)</f>
        <v>1</v>
      </c>
      <c r="X61" s="26">
        <f t="shared" si="74"/>
        <v>1</v>
      </c>
      <c r="Y61" s="30">
        <f>SUM(Z61:Z63)/COUNT(Z61:Z63)</f>
        <v>1</v>
      </c>
      <c r="Z61" s="33">
        <v>1</v>
      </c>
      <c r="AA61" s="33">
        <f>SUM(AB61:AB63)/COUNT(AB61:AB63)</f>
        <v>0.9998999999999999</v>
      </c>
      <c r="AB61" s="33">
        <v>1</v>
      </c>
      <c r="AC61" s="33">
        <f>SUM(AD61:AD63)/COUNT(AD61:AD63)</f>
        <v>1</v>
      </c>
      <c r="AD61" s="33">
        <v>1</v>
      </c>
      <c r="AE61" s="27">
        <f t="shared" si="21"/>
        <v>0.95298334011247909</v>
      </c>
      <c r="AF61" s="27">
        <f t="shared" si="22"/>
        <v>1.4039925277069814</v>
      </c>
      <c r="AG61" s="34">
        <f t="shared" si="23"/>
        <v>0</v>
      </c>
      <c r="AH61" s="34">
        <f t="shared" si="24"/>
        <v>1</v>
      </c>
      <c r="AI61" s="34">
        <f t="shared" si="25"/>
        <v>1</v>
      </c>
      <c r="AJ61" s="34">
        <f t="shared" si="26"/>
        <v>1</v>
      </c>
      <c r="AK61" s="27">
        <f>AVERAGE(FISHER(AP61*$H61),FISHER(AP62*$H62),FISHER(AP63*$H63))</f>
        <v>0.47139316093190303</v>
      </c>
      <c r="AL61" s="27">
        <f>AVERAGE(FISHER(AQ61*$H61),FISHER(AQ62*$H62),FISHER(AQ63*$H63))</f>
        <v>0.44922982901106434</v>
      </c>
      <c r="AM61" s="27">
        <f>AVERAGE(FISHER(AR61*$H61),FISHER(AR62*$H62),FISHER(AR63*$H63))</f>
        <v>0.66183247556056635</v>
      </c>
      <c r="AN61" s="27">
        <f>AL61-AK61</f>
        <v>-2.2163331920838691E-2</v>
      </c>
      <c r="AO61" s="27">
        <f>AM61-AK61</f>
        <v>0.19043931462866331</v>
      </c>
      <c r="AP61" s="13">
        <v>-0.53</v>
      </c>
      <c r="AQ61" s="13">
        <v>-0.48905923470331253</v>
      </c>
      <c r="AR61" s="13">
        <f t="shared" si="75"/>
        <v>-0.66419280764524513</v>
      </c>
      <c r="AS61" s="52">
        <f>SUM(AT61:AT63)/COUNT(AT61:AT63)</f>
        <v>3.7540051996935561E-8</v>
      </c>
      <c r="AT61" s="47">
        <f t="shared" si="82"/>
        <v>1.9127789372335935E-15</v>
      </c>
      <c r="AU61" s="50">
        <v>2.5523126744829587E-91</v>
      </c>
      <c r="AV61" s="47">
        <f t="shared" si="83"/>
        <v>4.6412184102854479E-13</v>
      </c>
      <c r="AW61" s="47">
        <f t="shared" si="84"/>
        <v>1.5750977379630357E-30</v>
      </c>
      <c r="AX61" s="47">
        <f t="shared" si="76"/>
        <v>1.2207090250477915E-2</v>
      </c>
      <c r="AY61" s="47">
        <f t="shared" si="63"/>
        <v>3.8185248909658119E-192</v>
      </c>
      <c r="AZ61" s="47">
        <f t="shared" si="85"/>
        <v>4.7296299777497463E-26</v>
      </c>
      <c r="BA61" s="47">
        <f t="shared" si="86"/>
        <v>5.1019144437519514E-63</v>
      </c>
      <c r="BB61" s="47">
        <f t="shared" si="27"/>
        <v>2.5973536737294959E-4</v>
      </c>
      <c r="BC61" s="53">
        <f>SUM(BD61:BD63)/COUNT(BD61:BD63)</f>
        <v>194</v>
      </c>
      <c r="BD61" s="29">
        <v>194</v>
      </c>
      <c r="BE61" s="53">
        <f>SUM(BF61:BF63)/COUNT(BF61:BF63)</f>
        <v>1505</v>
      </c>
      <c r="BF61" s="29">
        <v>1505</v>
      </c>
      <c r="BG61" s="31">
        <f>SUM(BH61:BH63)/COUNT(BH61:BH63)</f>
        <v>41.640902491566713</v>
      </c>
      <c r="BH61" s="57">
        <f t="shared" si="77"/>
        <v>25.536681937628128</v>
      </c>
      <c r="BI61" s="29">
        <v>1</v>
      </c>
      <c r="BJ61" s="29">
        <v>1</v>
      </c>
      <c r="BK61" s="2">
        <f t="shared" si="64"/>
        <v>1503</v>
      </c>
      <c r="BL61" s="38">
        <v>20</v>
      </c>
      <c r="BM61" s="26">
        <v>4</v>
      </c>
      <c r="BN61" s="26" t="s">
        <v>666</v>
      </c>
      <c r="BO61" s="13">
        <v>0.42771110799030815</v>
      </c>
      <c r="BP61" s="13">
        <f t="shared" si="87"/>
        <v>0.78888906893279209</v>
      </c>
      <c r="BQ61" s="31">
        <f>SUM(BR61:BR63)/COUNT(BR61:BR63)</f>
        <v>0.5</v>
      </c>
      <c r="BR61" s="26">
        <v>0.5</v>
      </c>
      <c r="BS61" s="33">
        <f>SUM(BT61:BT63)/COUNT(BT61:BT63)</f>
        <v>1</v>
      </c>
      <c r="BT61" s="26">
        <v>1</v>
      </c>
      <c r="BU61" s="57">
        <f>SUM(BV61:BV63)/COUNT(BV61:BV63)</f>
        <v>1</v>
      </c>
      <c r="BV61" s="45">
        <v>1</v>
      </c>
      <c r="BW61" s="4" t="s">
        <v>11</v>
      </c>
      <c r="BX61" s="4" t="s">
        <v>10</v>
      </c>
      <c r="BY61" s="25" t="s">
        <v>64</v>
      </c>
      <c r="BZ61" s="4" t="s">
        <v>496</v>
      </c>
      <c r="CB61" s="4" t="s">
        <v>663</v>
      </c>
      <c r="CC61" s="4" t="s">
        <v>181</v>
      </c>
      <c r="CD61" s="4" t="s">
        <v>29</v>
      </c>
      <c r="CE61" s="4" t="s">
        <v>30</v>
      </c>
      <c r="CF61" s="4" t="s">
        <v>17</v>
      </c>
      <c r="CG61" s="45" t="s">
        <v>535</v>
      </c>
      <c r="CH61" s="4" t="s">
        <v>569</v>
      </c>
      <c r="CI61" s="4" t="s">
        <v>182</v>
      </c>
      <c r="CJ61" s="4" t="s">
        <v>183</v>
      </c>
      <c r="CK61" s="4" t="s">
        <v>184</v>
      </c>
      <c r="CL61" s="29" t="s">
        <v>672</v>
      </c>
      <c r="CM61" s="29" t="s">
        <v>673</v>
      </c>
      <c r="CN61" s="4" t="s">
        <v>519</v>
      </c>
      <c r="CO61" s="4" t="s">
        <v>185</v>
      </c>
      <c r="CP61" s="4" t="s">
        <v>12</v>
      </c>
      <c r="CQ61" s="4" t="s">
        <v>10</v>
      </c>
      <c r="CR61" s="4" t="s">
        <v>186</v>
      </c>
    </row>
    <row r="62" spans="1:96" x14ac:dyDescent="0.25">
      <c r="A62" s="4">
        <v>61</v>
      </c>
      <c r="B62" s="29" t="s">
        <v>581</v>
      </c>
      <c r="C62" s="20" t="s">
        <v>389</v>
      </c>
      <c r="D62" s="21" t="s">
        <v>6</v>
      </c>
      <c r="E62" s="21" t="s">
        <v>180</v>
      </c>
      <c r="F62" s="21" t="s">
        <v>356</v>
      </c>
      <c r="G62" s="25" t="s">
        <v>61</v>
      </c>
      <c r="H62" s="29">
        <v>-1</v>
      </c>
      <c r="J62" s="2">
        <f t="shared" si="61"/>
        <v>1</v>
      </c>
      <c r="K62" s="33"/>
      <c r="L62" s="26">
        <f t="shared" si="78"/>
        <v>1</v>
      </c>
      <c r="M62" s="33"/>
      <c r="N62" s="26">
        <f t="shared" si="79"/>
        <v>1</v>
      </c>
      <c r="O62" s="33"/>
      <c r="P62" s="26">
        <f t="shared" si="73"/>
        <v>1</v>
      </c>
      <c r="R62" s="26">
        <f t="shared" si="62"/>
        <v>1</v>
      </c>
      <c r="S62" s="33"/>
      <c r="T62" s="26">
        <f t="shared" si="80"/>
        <v>1</v>
      </c>
      <c r="U62" s="33"/>
      <c r="V62" s="26">
        <f t="shared" si="81"/>
        <v>1</v>
      </c>
      <c r="W62" s="33"/>
      <c r="X62" s="26">
        <f t="shared" si="74"/>
        <v>1</v>
      </c>
      <c r="Z62" s="33">
        <v>1</v>
      </c>
      <c r="AA62" s="33"/>
      <c r="AB62" s="33">
        <v>1</v>
      </c>
      <c r="AC62" s="33"/>
      <c r="AD62" s="33">
        <v>1</v>
      </c>
      <c r="AE62" s="27" t="str">
        <f t="shared" si="21"/>
        <v/>
      </c>
      <c r="AF62" s="27" t="str">
        <f t="shared" si="22"/>
        <v/>
      </c>
      <c r="AG62" s="34" t="str">
        <f t="shared" si="23"/>
        <v/>
      </c>
      <c r="AH62" s="34" t="str">
        <f t="shared" si="24"/>
        <v/>
      </c>
      <c r="AI62" s="34" t="str">
        <f t="shared" si="25"/>
        <v/>
      </c>
      <c r="AJ62" s="34" t="str">
        <f t="shared" si="26"/>
        <v/>
      </c>
      <c r="AP62" s="13">
        <v>-0.41</v>
      </c>
      <c r="AQ62" s="13">
        <v>-0.44301617734308224</v>
      </c>
      <c r="AR62" s="13">
        <f t="shared" si="75"/>
        <v>-0.58859739373846898</v>
      </c>
      <c r="AT62" s="47">
        <f t="shared" si="82"/>
        <v>2.9061222238214328E-9</v>
      </c>
      <c r="AU62" s="50">
        <v>2.2845550574826758E-73</v>
      </c>
      <c r="AV62" s="47">
        <f t="shared" si="83"/>
        <v>9.8968047778812724E-11</v>
      </c>
      <c r="AW62" s="47">
        <f t="shared" si="84"/>
        <v>9.8788705192336907E-25</v>
      </c>
      <c r="AX62" s="47">
        <f t="shared" si="76"/>
        <v>2.5007561036263955E-3</v>
      </c>
      <c r="AY62" s="47">
        <f t="shared" si="63"/>
        <v>5.3285852630847766E-141</v>
      </c>
      <c r="AZ62" s="47">
        <f t="shared" si="85"/>
        <v>1.7895523781867771E-19</v>
      </c>
      <c r="BA62" s="47">
        <f t="shared" si="86"/>
        <v>1.5086335588428484E-46</v>
      </c>
      <c r="BB62" s="47">
        <f t="shared" si="27"/>
        <v>2.4743347847311607E-5</v>
      </c>
      <c r="BD62" s="29">
        <v>194</v>
      </c>
      <c r="BE62" s="31"/>
      <c r="BF62" s="29">
        <v>1505</v>
      </c>
      <c r="BH62" s="57">
        <f t="shared" si="77"/>
        <v>44.362764136095372</v>
      </c>
      <c r="BI62" s="29">
        <v>1</v>
      </c>
      <c r="BJ62" s="29">
        <v>1</v>
      </c>
      <c r="BK62" s="2">
        <f t="shared" si="64"/>
        <v>1503</v>
      </c>
      <c r="BL62" s="38">
        <v>20</v>
      </c>
      <c r="BM62" s="26">
        <v>4</v>
      </c>
      <c r="BN62" s="26" t="s">
        <v>666</v>
      </c>
      <c r="BO62" s="13">
        <v>0.45812921824185082</v>
      </c>
      <c r="BP62" s="13">
        <f t="shared" si="87"/>
        <v>0.80869636226015695</v>
      </c>
      <c r="BR62" s="26">
        <v>0.5</v>
      </c>
      <c r="BS62" s="33"/>
      <c r="BT62" s="26">
        <v>1</v>
      </c>
      <c r="BU62" s="57"/>
      <c r="BV62" s="45">
        <v>1</v>
      </c>
      <c r="BW62" s="4" t="s">
        <v>11</v>
      </c>
      <c r="BX62" s="4" t="s">
        <v>10</v>
      </c>
      <c r="BY62" s="25" t="s">
        <v>64</v>
      </c>
      <c r="BZ62" s="4" t="s">
        <v>496</v>
      </c>
      <c r="CB62" s="4" t="s">
        <v>663</v>
      </c>
      <c r="CC62" s="4" t="s">
        <v>181</v>
      </c>
      <c r="CD62" s="4" t="s">
        <v>29</v>
      </c>
      <c r="CE62" s="4" t="s">
        <v>30</v>
      </c>
      <c r="CF62" s="4" t="s">
        <v>17</v>
      </c>
      <c r="CG62" s="45" t="s">
        <v>535</v>
      </c>
      <c r="CH62" s="4" t="s">
        <v>569</v>
      </c>
      <c r="CI62" s="4" t="s">
        <v>182</v>
      </c>
      <c r="CJ62" s="4" t="s">
        <v>183</v>
      </c>
      <c r="CK62" s="4" t="s">
        <v>184</v>
      </c>
      <c r="CL62" s="29" t="s">
        <v>672</v>
      </c>
      <c r="CM62" s="29" t="s">
        <v>673</v>
      </c>
      <c r="CN62" s="4" t="s">
        <v>519</v>
      </c>
      <c r="CO62" s="4" t="s">
        <v>185</v>
      </c>
      <c r="CP62" s="4" t="s">
        <v>12</v>
      </c>
      <c r="CQ62" s="4" t="s">
        <v>10</v>
      </c>
      <c r="CR62" s="4" t="s">
        <v>186</v>
      </c>
    </row>
    <row r="63" spans="1:96" x14ac:dyDescent="0.25">
      <c r="A63" s="4">
        <v>62</v>
      </c>
      <c r="B63" s="29" t="s">
        <v>581</v>
      </c>
      <c r="C63" s="20" t="s">
        <v>387</v>
      </c>
      <c r="D63" s="21" t="s">
        <v>6</v>
      </c>
      <c r="E63" s="21" t="s">
        <v>180</v>
      </c>
      <c r="F63" s="21" t="s">
        <v>354</v>
      </c>
      <c r="G63" s="25" t="s">
        <v>61</v>
      </c>
      <c r="H63" s="29">
        <v>-1</v>
      </c>
      <c r="J63" s="2">
        <f t="shared" si="61"/>
        <v>1</v>
      </c>
      <c r="K63" s="33"/>
      <c r="L63" s="26">
        <f t="shared" si="78"/>
        <v>1</v>
      </c>
      <c r="M63" s="33"/>
      <c r="N63" s="26">
        <f t="shared" si="79"/>
        <v>1</v>
      </c>
      <c r="O63" s="33"/>
      <c r="P63" s="26">
        <f t="shared" si="73"/>
        <v>1</v>
      </c>
      <c r="R63" s="26">
        <f t="shared" si="62"/>
        <v>1</v>
      </c>
      <c r="S63" s="33"/>
      <c r="T63" s="26">
        <f t="shared" si="80"/>
        <v>1</v>
      </c>
      <c r="U63" s="33"/>
      <c r="V63" s="26">
        <f t="shared" si="81"/>
        <v>1</v>
      </c>
      <c r="W63" s="33"/>
      <c r="X63" s="26">
        <f t="shared" si="74"/>
        <v>1</v>
      </c>
      <c r="Z63" s="33">
        <v>1</v>
      </c>
      <c r="AA63" s="33"/>
      <c r="AB63" s="33">
        <v>0.99970000000000003</v>
      </c>
      <c r="AC63" s="33"/>
      <c r="AD63" s="33">
        <v>1</v>
      </c>
      <c r="AE63" s="27" t="str">
        <f t="shared" si="21"/>
        <v/>
      </c>
      <c r="AF63" s="27" t="str">
        <f t="shared" si="22"/>
        <v/>
      </c>
      <c r="AG63" s="34" t="str">
        <f t="shared" si="23"/>
        <v/>
      </c>
      <c r="AH63" s="34" t="str">
        <f t="shared" si="24"/>
        <v/>
      </c>
      <c r="AI63" s="34" t="str">
        <f t="shared" si="25"/>
        <v/>
      </c>
      <c r="AJ63" s="34" t="str">
        <f t="shared" si="26"/>
        <v/>
      </c>
      <c r="AP63" s="13">
        <v>-0.37</v>
      </c>
      <c r="AQ63" s="13">
        <v>-0.32469731181987566</v>
      </c>
      <c r="AR63" s="13">
        <f t="shared" si="75"/>
        <v>-0.46971223123109213</v>
      </c>
      <c r="AT63" s="47">
        <f t="shared" si="82"/>
        <v>1.0971403185420632E-7</v>
      </c>
      <c r="AU63" s="50">
        <v>2.7432633141999239E-38</v>
      </c>
      <c r="AV63" s="47">
        <f t="shared" si="83"/>
        <v>3.8549411510339906E-6</v>
      </c>
      <c r="AW63" s="47">
        <f t="shared" si="84"/>
        <v>2.2699964004204246E-13</v>
      </c>
      <c r="AX63" s="47">
        <f t="shared" si="76"/>
        <v>1.5557137327164298E-2</v>
      </c>
      <c r="AY63" s="47">
        <f t="shared" si="63"/>
        <v>1.9324035486572394E-83</v>
      </c>
      <c r="AZ63" s="47">
        <f t="shared" si="85"/>
        <v>4.8722335571325645E-12</v>
      </c>
      <c r="BA63" s="47">
        <f t="shared" si="86"/>
        <v>5.5075490728431544E-28</v>
      </c>
      <c r="BB63" s="47">
        <f t="shared" si="27"/>
        <v>2.9610402258678687E-4</v>
      </c>
      <c r="BD63" s="29">
        <v>194</v>
      </c>
      <c r="BE63" s="31"/>
      <c r="BF63" s="29">
        <v>1505</v>
      </c>
      <c r="BH63" s="57">
        <f t="shared" si="77"/>
        <v>55.023261400976644</v>
      </c>
      <c r="BI63" s="29">
        <v>1</v>
      </c>
      <c r="BJ63" s="29">
        <v>1</v>
      </c>
      <c r="BK63" s="2">
        <f t="shared" si="64"/>
        <v>1503</v>
      </c>
      <c r="BL63" s="38">
        <v>18</v>
      </c>
      <c r="BM63" s="26">
        <v>4</v>
      </c>
      <c r="BN63" s="26" t="s">
        <v>666</v>
      </c>
      <c r="BO63" s="13">
        <v>0.32866719607237366</v>
      </c>
      <c r="BP63" s="13">
        <f t="shared" si="87"/>
        <v>0.68780085624821097</v>
      </c>
      <c r="BR63" s="26">
        <v>0.5</v>
      </c>
      <c r="BS63" s="33"/>
      <c r="BT63" s="26">
        <v>1</v>
      </c>
      <c r="BU63" s="57"/>
      <c r="BV63" s="45">
        <v>1</v>
      </c>
      <c r="BW63" s="4" t="s">
        <v>11</v>
      </c>
      <c r="BX63" s="4" t="s">
        <v>10</v>
      </c>
      <c r="BY63" s="25" t="s">
        <v>64</v>
      </c>
      <c r="BZ63" s="4" t="s">
        <v>496</v>
      </c>
      <c r="CB63" s="4" t="s">
        <v>663</v>
      </c>
      <c r="CC63" s="4" t="s">
        <v>181</v>
      </c>
      <c r="CD63" s="4" t="s">
        <v>29</v>
      </c>
      <c r="CE63" s="4" t="s">
        <v>30</v>
      </c>
      <c r="CF63" s="4" t="s">
        <v>17</v>
      </c>
      <c r="CG63" s="45" t="s">
        <v>535</v>
      </c>
      <c r="CH63" s="4" t="s">
        <v>569</v>
      </c>
      <c r="CI63" s="4" t="s">
        <v>182</v>
      </c>
      <c r="CJ63" s="4" t="s">
        <v>183</v>
      </c>
      <c r="CK63" s="4" t="s">
        <v>184</v>
      </c>
      <c r="CL63" s="29" t="s">
        <v>672</v>
      </c>
      <c r="CM63" s="29" t="s">
        <v>673</v>
      </c>
      <c r="CN63" s="4" t="s">
        <v>519</v>
      </c>
      <c r="CO63" s="4" t="s">
        <v>185</v>
      </c>
      <c r="CP63" s="4" t="s">
        <v>12</v>
      </c>
      <c r="CQ63" s="4" t="s">
        <v>10</v>
      </c>
      <c r="CR63" s="4" t="s">
        <v>186</v>
      </c>
    </row>
    <row r="64" spans="1:96" x14ac:dyDescent="0.25">
      <c r="A64" s="4">
        <v>63</v>
      </c>
      <c r="B64" s="29" t="s">
        <v>581</v>
      </c>
      <c r="C64" s="20" t="s">
        <v>390</v>
      </c>
      <c r="D64" s="21" t="s">
        <v>6</v>
      </c>
      <c r="E64" s="21" t="s">
        <v>180</v>
      </c>
      <c r="F64" s="21" t="s">
        <v>357</v>
      </c>
      <c r="G64" s="25" t="s">
        <v>91</v>
      </c>
      <c r="H64" s="29">
        <v>1</v>
      </c>
      <c r="I64" s="30">
        <f>SUM(J64:J68)/COUNT(J64:J68)</f>
        <v>1</v>
      </c>
      <c r="J64" s="2">
        <f t="shared" si="61"/>
        <v>1</v>
      </c>
      <c r="K64" s="33">
        <f>SUM(L64:L68)/COUNT(L64:L68)</f>
        <v>1</v>
      </c>
      <c r="L64" s="26">
        <f t="shared" si="78"/>
        <v>1</v>
      </c>
      <c r="M64" s="33">
        <f>SUM(N64:N68)/COUNT(N64:N68)</f>
        <v>1</v>
      </c>
      <c r="N64" s="26">
        <f t="shared" si="79"/>
        <v>1</v>
      </c>
      <c r="O64" s="33">
        <f>SUM(P64:P68)/COUNT(P64:P68)</f>
        <v>0.6</v>
      </c>
      <c r="P64" s="26">
        <f t="shared" si="73"/>
        <v>0</v>
      </c>
      <c r="Q64" s="30">
        <f>SUM(R64:R68)/COUNT(R64:R68)</f>
        <v>1</v>
      </c>
      <c r="R64" s="26">
        <f t="shared" si="62"/>
        <v>1</v>
      </c>
      <c r="S64" s="33">
        <f>SUM(T64:T68)/COUNT(T64:T68)</f>
        <v>1</v>
      </c>
      <c r="T64" s="26">
        <f t="shared" si="80"/>
        <v>1</v>
      </c>
      <c r="U64" s="33">
        <f>SUM(V64:V68)/COUNT(V64:V68)</f>
        <v>1</v>
      </c>
      <c r="V64" s="26">
        <f t="shared" si="81"/>
        <v>1</v>
      </c>
      <c r="W64" s="33">
        <f>SUM(X64:X68)/COUNT(X64:X68)</f>
        <v>0.8</v>
      </c>
      <c r="X64" s="26">
        <f t="shared" si="74"/>
        <v>0</v>
      </c>
      <c r="Y64" s="30">
        <f>SUM(Z64:Z68)/COUNT(Z64:Z68)</f>
        <v>1</v>
      </c>
      <c r="Z64" s="33">
        <v>1</v>
      </c>
      <c r="AA64" s="33">
        <f>SUM(AB64:AB68)/COUNT(AB64:AB68)</f>
        <v>0.98845999999999989</v>
      </c>
      <c r="AB64" s="33">
        <v>1</v>
      </c>
      <c r="AC64" s="33">
        <f>SUM(AD64:AD68)/COUNT(AD64:AD68)</f>
        <v>0.99998000000000009</v>
      </c>
      <c r="AD64" s="33">
        <v>1</v>
      </c>
      <c r="AE64" s="27">
        <f t="shared" si="21"/>
        <v>0.70691578879471983</v>
      </c>
      <c r="AF64" s="27">
        <f t="shared" si="22"/>
        <v>1.0271556314681716</v>
      </c>
      <c r="AG64" s="34">
        <f t="shared" si="23"/>
        <v>0</v>
      </c>
      <c r="AH64" s="34">
        <f t="shared" si="24"/>
        <v>1</v>
      </c>
      <c r="AI64" s="34">
        <f t="shared" si="25"/>
        <v>0</v>
      </c>
      <c r="AJ64" s="34">
        <f t="shared" si="26"/>
        <v>1</v>
      </c>
      <c r="AK64" s="27">
        <f>AVERAGE(FISHER(AP64*$H64),FISHER(AP65*$H65),FISHER(AP66*$H66),FISHER(AP67*$H67),FISHER(AP68*$H68))</f>
        <v>0.43931501431914677</v>
      </c>
      <c r="AL64" s="27">
        <f>AVERAGE(FISHER(AQ64*$H64),FISHER(AQ65*$H65),FISHER(AQ66*$H66),FISHER(AQ67*$H67),FISHER(AQ68*$H68))</f>
        <v>0.3105587198767833</v>
      </c>
      <c r="AM64" s="27">
        <f>AVERAGE(FISHER(AR64*$H64),FISHER(AR65*$H65),FISHER(AR66*$H66),FISHER(AR67*$H67),FISHER(AR68*$H68))</f>
        <v>0.451244890946432</v>
      </c>
      <c r="AN64" s="27">
        <f>AL64-AK64</f>
        <v>-0.12875629444236347</v>
      </c>
      <c r="AO64" s="27">
        <f>AM64-AK64</f>
        <v>1.192987662728523E-2</v>
      </c>
      <c r="AP64" s="13">
        <v>0.52</v>
      </c>
      <c r="AQ64" s="13">
        <v>0.2112053562839474</v>
      </c>
      <c r="AR64" s="13">
        <f t="shared" si="75"/>
        <v>0.35699809471856431</v>
      </c>
      <c r="AS64" s="52">
        <f>SUM(AT64:AT68)/COUNT(AT64:AT68)</f>
        <v>8.7788242349321296E-5</v>
      </c>
      <c r="AT64" s="47">
        <f t="shared" si="82"/>
        <v>7.8346257227003088E-15</v>
      </c>
      <c r="AU64" s="50">
        <v>1.2282388250963395E-16</v>
      </c>
      <c r="AV64" s="47">
        <f t="shared" si="83"/>
        <v>3.1149543898575135E-3</v>
      </c>
      <c r="AW64" s="47">
        <f t="shared" si="84"/>
        <v>2.7008617733871017E-6</v>
      </c>
      <c r="AX64" s="47">
        <f t="shared" si="76"/>
        <v>0.29422419973045577</v>
      </c>
      <c r="AY64" s="47">
        <f t="shared" si="63"/>
        <v>1.8347599346069589E-46</v>
      </c>
      <c r="AZ64" s="47">
        <f t="shared" si="85"/>
        <v>3.2275016007607065E-7</v>
      </c>
      <c r="BA64" s="47">
        <f t="shared" si="86"/>
        <v>5.0384116998607316E-16</v>
      </c>
      <c r="BB64" s="47">
        <f t="shared" si="27"/>
        <v>6.9968075471575228E-2</v>
      </c>
      <c r="BC64" s="53">
        <f>SUM(BD64:BD68)/COUNT(BD64:BD68)</f>
        <v>194</v>
      </c>
      <c r="BD64" s="29">
        <v>194</v>
      </c>
      <c r="BE64" s="53">
        <f>SUM(BF64:BF68)/COUNT(BF64:BF68)</f>
        <v>1505</v>
      </c>
      <c r="BF64" s="29">
        <v>1505</v>
      </c>
      <c r="BG64" s="31">
        <f>SUM(BH64:BH68)/COUNT(BH64:BH68)</f>
        <v>56.727679988020284</v>
      </c>
      <c r="BH64" s="57">
        <f t="shared" si="77"/>
        <v>26.629281682994883</v>
      </c>
      <c r="BI64" s="29">
        <v>1</v>
      </c>
      <c r="BJ64" s="29">
        <v>1</v>
      </c>
      <c r="BK64" s="2">
        <f t="shared" si="64"/>
        <v>1503</v>
      </c>
      <c r="BL64" s="38">
        <v>18</v>
      </c>
      <c r="BM64" s="26">
        <v>4</v>
      </c>
      <c r="BN64" s="26" t="s">
        <v>666</v>
      </c>
      <c r="BO64" s="13">
        <v>0.16429609150452629</v>
      </c>
      <c r="BP64" s="13">
        <f t="shared" si="87"/>
        <v>0.46940657955467363</v>
      </c>
      <c r="BQ64" s="31">
        <f>SUM(BR64:BR68)/COUNT(BR64:BR68)</f>
        <v>0.5</v>
      </c>
      <c r="BR64" s="26">
        <v>0.5</v>
      </c>
      <c r="BS64" s="33">
        <f>SUM(BT64:BT68)/COUNT(BT64:BT68)</f>
        <v>1</v>
      </c>
      <c r="BT64" s="26">
        <v>1</v>
      </c>
      <c r="BU64" s="57">
        <f>SUM(BV64:BV68)/COUNT(BV64:BV68)</f>
        <v>1</v>
      </c>
      <c r="BV64" s="45">
        <v>1</v>
      </c>
      <c r="BW64" s="4" t="s">
        <v>11</v>
      </c>
      <c r="BX64" s="4" t="s">
        <v>10</v>
      </c>
      <c r="BY64" s="25" t="s">
        <v>64</v>
      </c>
      <c r="CB64" s="4" t="s">
        <v>663</v>
      </c>
      <c r="CC64" s="4" t="s">
        <v>181</v>
      </c>
      <c r="CD64" s="4" t="s">
        <v>29</v>
      </c>
      <c r="CE64" s="4" t="s">
        <v>30</v>
      </c>
      <c r="CF64" s="4" t="s">
        <v>17</v>
      </c>
      <c r="CG64" s="45" t="s">
        <v>535</v>
      </c>
      <c r="CH64" s="4" t="s">
        <v>569</v>
      </c>
      <c r="CI64" s="4" t="s">
        <v>182</v>
      </c>
      <c r="CJ64" s="4" t="s">
        <v>183</v>
      </c>
      <c r="CK64" s="4" t="s">
        <v>184</v>
      </c>
      <c r="CL64" s="29" t="s">
        <v>672</v>
      </c>
      <c r="CM64" s="29" t="s">
        <v>673</v>
      </c>
      <c r="CN64" s="4" t="s">
        <v>519</v>
      </c>
      <c r="CO64" s="4" t="s">
        <v>185</v>
      </c>
      <c r="CP64" s="4" t="s">
        <v>12</v>
      </c>
      <c r="CQ64" s="4" t="s">
        <v>10</v>
      </c>
      <c r="CR64" s="4" t="s">
        <v>186</v>
      </c>
    </row>
    <row r="65" spans="1:96" x14ac:dyDescent="0.25">
      <c r="A65" s="4">
        <v>64</v>
      </c>
      <c r="B65" s="29" t="s">
        <v>581</v>
      </c>
      <c r="C65" s="20" t="s">
        <v>391</v>
      </c>
      <c r="D65" s="21" t="s">
        <v>6</v>
      </c>
      <c r="E65" s="21" t="s">
        <v>180</v>
      </c>
      <c r="F65" s="21" t="s">
        <v>358</v>
      </c>
      <c r="G65" s="25" t="s">
        <v>91</v>
      </c>
      <c r="H65" s="29">
        <v>1</v>
      </c>
      <c r="J65" s="2">
        <f t="shared" si="61"/>
        <v>1</v>
      </c>
      <c r="K65" s="33"/>
      <c r="L65" s="26">
        <f t="shared" si="78"/>
        <v>1</v>
      </c>
      <c r="M65" s="33"/>
      <c r="N65" s="26">
        <f t="shared" si="79"/>
        <v>1</v>
      </c>
      <c r="O65" s="33"/>
      <c r="P65" s="26">
        <f t="shared" si="73"/>
        <v>1</v>
      </c>
      <c r="R65" s="26">
        <f t="shared" si="62"/>
        <v>1</v>
      </c>
      <c r="S65" s="33"/>
      <c r="T65" s="26">
        <f t="shared" si="80"/>
        <v>1</v>
      </c>
      <c r="U65" s="33"/>
      <c r="V65" s="26">
        <f t="shared" si="81"/>
        <v>1</v>
      </c>
      <c r="W65" s="33"/>
      <c r="X65" s="26">
        <f t="shared" si="74"/>
        <v>1</v>
      </c>
      <c r="Z65" s="33">
        <v>1</v>
      </c>
      <c r="AA65" s="33"/>
      <c r="AB65" s="33">
        <v>0.94279999999999997</v>
      </c>
      <c r="AC65" s="33"/>
      <c r="AD65" s="33">
        <v>0.99990000000000001</v>
      </c>
      <c r="AE65" s="27" t="str">
        <f t="shared" si="21"/>
        <v/>
      </c>
      <c r="AF65" s="27" t="str">
        <f t="shared" si="22"/>
        <v/>
      </c>
      <c r="AG65" s="34" t="str">
        <f t="shared" si="23"/>
        <v/>
      </c>
      <c r="AH65" s="34" t="str">
        <f t="shared" si="24"/>
        <v/>
      </c>
      <c r="AI65" s="34" t="str">
        <f t="shared" si="25"/>
        <v/>
      </c>
      <c r="AJ65" s="34" t="str">
        <f t="shared" si="26"/>
        <v/>
      </c>
      <c r="AP65" s="13">
        <v>0.25</v>
      </c>
      <c r="AQ65" s="13">
        <v>0.29651402129893301</v>
      </c>
      <c r="AR65" s="13">
        <f t="shared" si="75"/>
        <v>0.39724418453753707</v>
      </c>
      <c r="AT65" s="47">
        <f t="shared" si="82"/>
        <v>4.3878520118554876E-4</v>
      </c>
      <c r="AU65" s="50">
        <v>6.3525215509984008E-32</v>
      </c>
      <c r="AV65" s="47">
        <f t="shared" si="83"/>
        <v>2.6919658307936799E-5</v>
      </c>
      <c r="AW65" s="47">
        <f t="shared" si="84"/>
        <v>2.6714348923230053E-11</v>
      </c>
      <c r="AX65" s="47">
        <f t="shared" si="76"/>
        <v>8.5517597126521128E-4</v>
      </c>
      <c r="AY65" s="47">
        <f t="shared" si="63"/>
        <v>4.583683358643857E-58</v>
      </c>
      <c r="AZ65" s="47">
        <f t="shared" si="85"/>
        <v>9.7534101152467946E-9</v>
      </c>
      <c r="BA65" s="47">
        <f t="shared" si="86"/>
        <v>8.7789536669738641E-20</v>
      </c>
      <c r="BB65" s="47">
        <f t="shared" si="27"/>
        <v>5.2445455003462999E-6</v>
      </c>
      <c r="BD65" s="29">
        <v>194</v>
      </c>
      <c r="BE65" s="31"/>
      <c r="BF65" s="29">
        <v>1505</v>
      </c>
      <c r="BH65" s="57">
        <f t="shared" si="77"/>
        <v>123.31570437749926</v>
      </c>
      <c r="BI65" s="29">
        <v>1</v>
      </c>
      <c r="BJ65" s="29">
        <v>1</v>
      </c>
      <c r="BK65" s="2">
        <f t="shared" si="64"/>
        <v>1503</v>
      </c>
      <c r="BL65" s="38">
        <v>20</v>
      </c>
      <c r="BM65" s="26">
        <v>4</v>
      </c>
      <c r="BN65" s="26" t="s">
        <v>666</v>
      </c>
      <c r="BO65" s="13">
        <v>0.44644269325400032</v>
      </c>
      <c r="BP65" s="13">
        <f t="shared" si="87"/>
        <v>0.80129114997258244</v>
      </c>
      <c r="BR65" s="26">
        <v>0.5</v>
      </c>
      <c r="BS65" s="33"/>
      <c r="BT65" s="26">
        <v>1</v>
      </c>
      <c r="BU65" s="57"/>
      <c r="BV65" s="45">
        <v>1</v>
      </c>
      <c r="BW65" s="4" t="s">
        <v>11</v>
      </c>
      <c r="BX65" s="4" t="s">
        <v>10</v>
      </c>
      <c r="BY65" s="25" t="s">
        <v>64</v>
      </c>
      <c r="CB65" s="4" t="s">
        <v>663</v>
      </c>
      <c r="CC65" s="4" t="s">
        <v>181</v>
      </c>
      <c r="CD65" s="4" t="s">
        <v>29</v>
      </c>
      <c r="CE65" s="4" t="s">
        <v>30</v>
      </c>
      <c r="CF65" s="4" t="s">
        <v>17</v>
      </c>
      <c r="CG65" s="45" t="s">
        <v>535</v>
      </c>
      <c r="CH65" s="4" t="s">
        <v>569</v>
      </c>
      <c r="CI65" s="4" t="s">
        <v>182</v>
      </c>
      <c r="CJ65" s="4" t="s">
        <v>183</v>
      </c>
      <c r="CK65" s="4" t="s">
        <v>184</v>
      </c>
      <c r="CL65" s="29" t="s">
        <v>672</v>
      </c>
      <c r="CM65" s="29" t="s">
        <v>673</v>
      </c>
      <c r="CN65" s="4" t="s">
        <v>519</v>
      </c>
      <c r="CO65" s="4" t="s">
        <v>185</v>
      </c>
      <c r="CP65" s="4" t="s">
        <v>12</v>
      </c>
      <c r="CQ65" s="4" t="s">
        <v>10</v>
      </c>
      <c r="CR65" s="4" t="s">
        <v>186</v>
      </c>
    </row>
    <row r="66" spans="1:96" x14ac:dyDescent="0.25">
      <c r="A66" s="4">
        <v>65</v>
      </c>
      <c r="B66" s="29" t="s">
        <v>581</v>
      </c>
      <c r="C66" s="20" t="s">
        <v>386</v>
      </c>
      <c r="D66" s="21" t="s">
        <v>6</v>
      </c>
      <c r="E66" s="21" t="s">
        <v>180</v>
      </c>
      <c r="F66" s="21" t="s">
        <v>353</v>
      </c>
      <c r="G66" s="25" t="s">
        <v>91</v>
      </c>
      <c r="H66" s="29">
        <v>-1</v>
      </c>
      <c r="J66" s="2">
        <f t="shared" ref="J66:J97" si="114">IF(AND(AQ66*H66&gt;0,AU66&lt;0.05),1,0)</f>
        <v>1</v>
      </c>
      <c r="K66" s="33"/>
      <c r="L66" s="26">
        <f t="shared" si="78"/>
        <v>1</v>
      </c>
      <c r="M66" s="33"/>
      <c r="N66" s="26">
        <f t="shared" si="79"/>
        <v>1</v>
      </c>
      <c r="O66" s="33"/>
      <c r="P66" s="26">
        <f t="shared" si="73"/>
        <v>0</v>
      </c>
      <c r="R66" s="26">
        <f t="shared" ref="R66:R97" si="115">IF(AND(AR66*H66&gt;0,AY66&lt;0.05),1,0)</f>
        <v>1</v>
      </c>
      <c r="S66" s="33"/>
      <c r="T66" s="26">
        <f t="shared" si="80"/>
        <v>1</v>
      </c>
      <c r="U66" s="33"/>
      <c r="V66" s="26">
        <f t="shared" si="81"/>
        <v>1</v>
      </c>
      <c r="W66" s="33"/>
      <c r="X66" s="26">
        <f t="shared" si="74"/>
        <v>1</v>
      </c>
      <c r="Z66" s="33">
        <v>1</v>
      </c>
      <c r="AA66" s="33"/>
      <c r="AB66" s="33">
        <v>1</v>
      </c>
      <c r="AC66" s="33"/>
      <c r="AD66" s="33">
        <v>1</v>
      </c>
      <c r="AE66" s="27" t="str">
        <f t="shared" si="21"/>
        <v/>
      </c>
      <c r="AF66" s="27" t="str">
        <f t="shared" si="22"/>
        <v/>
      </c>
      <c r="AG66" s="34" t="str">
        <f t="shared" si="23"/>
        <v/>
      </c>
      <c r="AH66" s="34" t="str">
        <f t="shared" si="24"/>
        <v/>
      </c>
      <c r="AI66" s="34" t="str">
        <f t="shared" si="25"/>
        <v/>
      </c>
      <c r="AJ66" s="34" t="str">
        <f t="shared" si="26"/>
        <v/>
      </c>
      <c r="AP66" s="13">
        <v>-0.52</v>
      </c>
      <c r="AQ66" s="13">
        <v>-0.36641908355855607</v>
      </c>
      <c r="AR66" s="13">
        <f t="shared" si="75"/>
        <v>-0.48996358119385208</v>
      </c>
      <c r="AT66" s="47">
        <f t="shared" si="82"/>
        <v>7.8346257227003088E-15</v>
      </c>
      <c r="AU66" s="50">
        <v>4.9334752957620777E-49</v>
      </c>
      <c r="AV66" s="47">
        <f t="shared" si="83"/>
        <v>1.4838725476623171E-7</v>
      </c>
      <c r="AW66" s="47">
        <f t="shared" si="84"/>
        <v>7.3941772618794145E-17</v>
      </c>
      <c r="AX66" s="47">
        <f t="shared" si="76"/>
        <v>6.2401985072823372E-2</v>
      </c>
      <c r="AY66" s="47">
        <f t="shared" ref="AY66:AY97" si="116">_xlfn.T.DIST.2T(ABS(AR66)/SQRT((1-AR66^2)/(BF66-BJ66-1)),BF66-BJ66-1)</f>
        <v>1.0619687584204498E-91</v>
      </c>
      <c r="AZ66" s="47">
        <f t="shared" si="85"/>
        <v>4.143007142863897E-13</v>
      </c>
      <c r="BA66" s="47">
        <f t="shared" si="86"/>
        <v>1.1868477299030674E-30</v>
      </c>
      <c r="BB66" s="47">
        <f t="shared" si="27"/>
        <v>1.0177953070596659E-2</v>
      </c>
      <c r="BD66" s="29">
        <v>194</v>
      </c>
      <c r="BE66" s="31"/>
      <c r="BF66" s="29">
        <v>1505</v>
      </c>
      <c r="BH66" s="57">
        <f t="shared" si="77"/>
        <v>26.629281682994883</v>
      </c>
      <c r="BI66" s="29">
        <v>1</v>
      </c>
      <c r="BJ66" s="29">
        <v>1</v>
      </c>
      <c r="BK66" s="2">
        <f t="shared" ref="BK66:BK97" si="117">BF66-BJ66-1</f>
        <v>1503</v>
      </c>
      <c r="BL66" s="38">
        <v>19</v>
      </c>
      <c r="BM66" s="26">
        <v>4</v>
      </c>
      <c r="BN66" s="26" t="s">
        <v>666</v>
      </c>
      <c r="BO66" s="13">
        <v>0.44175349002594261</v>
      </c>
      <c r="BP66" s="13">
        <f t="shared" si="87"/>
        <v>0.78986236545260202</v>
      </c>
      <c r="BR66" s="26">
        <v>0.5</v>
      </c>
      <c r="BS66" s="33"/>
      <c r="BT66" s="26">
        <v>1</v>
      </c>
      <c r="BU66" s="57"/>
      <c r="BV66" s="45">
        <v>1</v>
      </c>
      <c r="BW66" s="4" t="s">
        <v>11</v>
      </c>
      <c r="BX66" s="4" t="s">
        <v>10</v>
      </c>
      <c r="BY66" s="25" t="s">
        <v>64</v>
      </c>
      <c r="CB66" s="4" t="s">
        <v>663</v>
      </c>
      <c r="CC66" s="4" t="s">
        <v>181</v>
      </c>
      <c r="CD66" s="4" t="s">
        <v>29</v>
      </c>
      <c r="CE66" s="4" t="s">
        <v>30</v>
      </c>
      <c r="CF66" s="4" t="s">
        <v>17</v>
      </c>
      <c r="CG66" s="45" t="s">
        <v>535</v>
      </c>
      <c r="CH66" s="4" t="s">
        <v>569</v>
      </c>
      <c r="CI66" s="4" t="s">
        <v>182</v>
      </c>
      <c r="CJ66" s="4" t="s">
        <v>183</v>
      </c>
      <c r="CK66" s="4" t="s">
        <v>184</v>
      </c>
      <c r="CL66" s="29" t="s">
        <v>672</v>
      </c>
      <c r="CM66" s="29" t="s">
        <v>673</v>
      </c>
      <c r="CN66" s="4" t="s">
        <v>519</v>
      </c>
      <c r="CO66" s="4" t="s">
        <v>185</v>
      </c>
      <c r="CP66" s="4" t="s">
        <v>12</v>
      </c>
      <c r="CQ66" s="4" t="s">
        <v>10</v>
      </c>
      <c r="CR66" s="4" t="s">
        <v>186</v>
      </c>
    </row>
    <row r="67" spans="1:96" x14ac:dyDescent="0.25">
      <c r="A67" s="4">
        <v>66</v>
      </c>
      <c r="B67" s="29" t="s">
        <v>581</v>
      </c>
      <c r="C67" s="20" t="s">
        <v>389</v>
      </c>
      <c r="D67" s="21" t="s">
        <v>6</v>
      </c>
      <c r="E67" s="21" t="s">
        <v>180</v>
      </c>
      <c r="F67" s="21" t="s">
        <v>356</v>
      </c>
      <c r="G67" s="25" t="s">
        <v>91</v>
      </c>
      <c r="H67" s="29">
        <v>-1</v>
      </c>
      <c r="J67" s="2">
        <f t="shared" si="114"/>
        <v>1</v>
      </c>
      <c r="K67" s="33"/>
      <c r="L67" s="26">
        <f t="shared" si="78"/>
        <v>1</v>
      </c>
      <c r="M67" s="33"/>
      <c r="N67" s="26">
        <f t="shared" si="79"/>
        <v>1</v>
      </c>
      <c r="O67" s="33"/>
      <c r="P67" s="26">
        <f t="shared" si="73"/>
        <v>1</v>
      </c>
      <c r="R67" s="26">
        <f t="shared" si="115"/>
        <v>1</v>
      </c>
      <c r="S67" s="33"/>
      <c r="T67" s="26">
        <f t="shared" si="80"/>
        <v>1</v>
      </c>
      <c r="U67" s="33"/>
      <c r="V67" s="26">
        <f t="shared" si="81"/>
        <v>1</v>
      </c>
      <c r="W67" s="33"/>
      <c r="X67" s="26">
        <f t="shared" si="74"/>
        <v>1</v>
      </c>
      <c r="Z67" s="33">
        <v>1</v>
      </c>
      <c r="AA67" s="33"/>
      <c r="AB67" s="33">
        <v>0.99970000000000003</v>
      </c>
      <c r="AC67" s="33"/>
      <c r="AD67" s="33">
        <v>1</v>
      </c>
      <c r="AE67" s="27" t="str">
        <f t="shared" ref="AE67:AE122" si="118">IF(AK67="","",AL67/AK67)</f>
        <v/>
      </c>
      <c r="AF67" s="27" t="str">
        <f t="shared" ref="AF67:AF122" si="119">IF(AK67="","",AM67/AK67)</f>
        <v/>
      </c>
      <c r="AG67" s="34" t="str">
        <f t="shared" ref="AG67:AG122" si="120">IF(AK67="","",IF(AL67&gt;=AK67,1,0))</f>
        <v/>
      </c>
      <c r="AH67" s="34" t="str">
        <f t="shared" ref="AH67:AH122" si="121">IF(AK67="","",IF(AM67&gt;=AK67,1,0))</f>
        <v/>
      </c>
      <c r="AI67" s="34" t="str">
        <f t="shared" ref="AI67:AI122" si="122">IF(AN67="","",IF(OR(AN67&lt;-0.1,AP67*AQ67&lt;0),0,1))</f>
        <v/>
      </c>
      <c r="AJ67" s="34" t="str">
        <f t="shared" ref="AJ67:AJ122" si="123">IF(AO67="","",IF(OR(AO67&lt;-0.1,AP67*AR67&lt;0),0,1))</f>
        <v/>
      </c>
      <c r="AP67" s="13">
        <v>-0.37</v>
      </c>
      <c r="AQ67" s="13">
        <v>-0.32337814758601757</v>
      </c>
      <c r="AR67" s="13">
        <f t="shared" si="75"/>
        <v>-0.42964465993687734</v>
      </c>
      <c r="AT67" s="47">
        <f t="shared" si="82"/>
        <v>1.0971403185420632E-7</v>
      </c>
      <c r="AU67" s="50">
        <v>5.6463786659781661E-38</v>
      </c>
      <c r="AV67" s="47">
        <f t="shared" si="83"/>
        <v>4.2409812371696939E-6</v>
      </c>
      <c r="AW67" s="47">
        <f t="shared" si="84"/>
        <v>2.8702141137437923E-13</v>
      </c>
      <c r="AX67" s="47">
        <f t="shared" ref="AX67:AX122" si="124">_xlfn.T.DIST.2T(ABS(AQ67)/SQRT((1-AQ67^2)/(BH67-BJ67-1)),BH67-BJ67-1)</f>
        <v>1.6007304374557881E-2</v>
      </c>
      <c r="AY67" s="47">
        <f t="shared" si="116"/>
        <v>1.1920314829237675E-68</v>
      </c>
      <c r="AZ67" s="47">
        <f t="shared" si="85"/>
        <v>4.0653342789957953E-10</v>
      </c>
      <c r="BA67" s="47">
        <f t="shared" si="86"/>
        <v>3.3074368037762928E-23</v>
      </c>
      <c r="BB67" s="47">
        <f t="shared" ref="BB67:BB122" si="125">_xlfn.T.DIST.2T(ABS(AR67)/SQRT((1-AR67^2)/(BH67-BJ67-1)),BH67-BJ67-1)</f>
        <v>1.0597575531953421E-3</v>
      </c>
      <c r="BD67" s="29">
        <v>194</v>
      </c>
      <c r="BE67" s="31"/>
      <c r="BF67" s="29">
        <v>1505</v>
      </c>
      <c r="BH67" s="57">
        <f t="shared" si="77"/>
        <v>55.023261400976644</v>
      </c>
      <c r="BI67" s="29">
        <v>1</v>
      </c>
      <c r="BJ67" s="29">
        <v>1</v>
      </c>
      <c r="BK67" s="2">
        <f t="shared" si="117"/>
        <v>1503</v>
      </c>
      <c r="BL67" s="38">
        <v>20</v>
      </c>
      <c r="BM67" s="26">
        <v>4</v>
      </c>
      <c r="BN67" s="26" t="s">
        <v>666</v>
      </c>
      <c r="BO67" s="13">
        <v>0.45812921824185082</v>
      </c>
      <c r="BP67" s="13">
        <f t="shared" si="87"/>
        <v>0.80869636226015695</v>
      </c>
      <c r="BR67" s="26">
        <v>0.5</v>
      </c>
      <c r="BS67" s="33"/>
      <c r="BT67" s="26">
        <v>1</v>
      </c>
      <c r="BU67" s="57"/>
      <c r="BV67" s="45">
        <v>1</v>
      </c>
      <c r="BW67" s="4" t="s">
        <v>11</v>
      </c>
      <c r="BX67" s="4" t="s">
        <v>10</v>
      </c>
      <c r="BY67" s="25" t="s">
        <v>64</v>
      </c>
      <c r="CB67" s="4" t="s">
        <v>663</v>
      </c>
      <c r="CC67" s="4" t="s">
        <v>181</v>
      </c>
      <c r="CD67" s="4" t="s">
        <v>29</v>
      </c>
      <c r="CE67" s="4" t="s">
        <v>30</v>
      </c>
      <c r="CF67" s="4" t="s">
        <v>17</v>
      </c>
      <c r="CG67" s="45" t="s">
        <v>535</v>
      </c>
      <c r="CH67" s="4" t="s">
        <v>569</v>
      </c>
      <c r="CI67" s="4" t="s">
        <v>182</v>
      </c>
      <c r="CJ67" s="4" t="s">
        <v>183</v>
      </c>
      <c r="CK67" s="4" t="s">
        <v>184</v>
      </c>
      <c r="CL67" s="29" t="s">
        <v>672</v>
      </c>
      <c r="CM67" s="29" t="s">
        <v>673</v>
      </c>
      <c r="CN67" s="4" t="s">
        <v>519</v>
      </c>
      <c r="CO67" s="4" t="s">
        <v>185</v>
      </c>
      <c r="CP67" s="4" t="s">
        <v>12</v>
      </c>
      <c r="CQ67" s="4" t="s">
        <v>10</v>
      </c>
      <c r="CR67" s="4" t="s">
        <v>186</v>
      </c>
    </row>
    <row r="68" spans="1:96" x14ac:dyDescent="0.25">
      <c r="A68" s="4">
        <v>67</v>
      </c>
      <c r="B68" s="29" t="s">
        <v>581</v>
      </c>
      <c r="C68" s="20" t="s">
        <v>392</v>
      </c>
      <c r="D68" s="21" t="s">
        <v>6</v>
      </c>
      <c r="E68" s="21" t="s">
        <v>180</v>
      </c>
      <c r="F68" s="21" t="s">
        <v>359</v>
      </c>
      <c r="G68" s="25" t="s">
        <v>91</v>
      </c>
      <c r="H68" s="29">
        <v>-1</v>
      </c>
      <c r="J68" s="2">
        <f t="shared" si="114"/>
        <v>1</v>
      </c>
      <c r="K68" s="33"/>
      <c r="L68" s="26">
        <f t="shared" si="78"/>
        <v>1</v>
      </c>
      <c r="M68" s="33"/>
      <c r="N68" s="26">
        <f t="shared" si="79"/>
        <v>1</v>
      </c>
      <c r="O68" s="33"/>
      <c r="P68" s="26">
        <f t="shared" si="73"/>
        <v>1</v>
      </c>
      <c r="R68" s="26">
        <f t="shared" si="115"/>
        <v>1</v>
      </c>
      <c r="S68" s="33"/>
      <c r="T68" s="26">
        <f t="shared" si="80"/>
        <v>1</v>
      </c>
      <c r="U68" s="33"/>
      <c r="V68" s="26">
        <f t="shared" si="81"/>
        <v>1</v>
      </c>
      <c r="W68" s="33"/>
      <c r="X68" s="26">
        <f t="shared" si="74"/>
        <v>1</v>
      </c>
      <c r="Z68" s="33">
        <v>1</v>
      </c>
      <c r="AA68" s="33"/>
      <c r="AB68" s="33">
        <v>0.99980000000000002</v>
      </c>
      <c r="AC68" s="33"/>
      <c r="AD68" s="33">
        <v>1</v>
      </c>
      <c r="AE68" s="27" t="str">
        <f t="shared" si="118"/>
        <v/>
      </c>
      <c r="AF68" s="27" t="str">
        <f t="shared" si="119"/>
        <v/>
      </c>
      <c r="AG68" s="34" t="str">
        <f t="shared" si="120"/>
        <v/>
      </c>
      <c r="AH68" s="34" t="str">
        <f t="shared" si="121"/>
        <v/>
      </c>
      <c r="AI68" s="34" t="str">
        <f t="shared" si="122"/>
        <v/>
      </c>
      <c r="AJ68" s="34" t="str">
        <f t="shared" si="123"/>
        <v/>
      </c>
      <c r="AP68" s="13">
        <v>-0.38</v>
      </c>
      <c r="AQ68" s="13">
        <v>-0.3031384027625954</v>
      </c>
      <c r="AR68" s="13">
        <f t="shared" si="75"/>
        <v>-0.43572151957795002</v>
      </c>
      <c r="AT68" s="47">
        <f t="shared" si="82"/>
        <v>4.6296513534354931E-8</v>
      </c>
      <c r="AU68" s="50">
        <v>2.3385848823418071E-33</v>
      </c>
      <c r="AV68" s="47">
        <f t="shared" si="83"/>
        <v>1.7353536665462983E-5</v>
      </c>
      <c r="AW68" s="47">
        <f t="shared" si="84"/>
        <v>9.1151684866175499E-12</v>
      </c>
      <c r="AX68" s="47">
        <f t="shared" si="124"/>
        <v>2.8862432740913411E-2</v>
      </c>
      <c r="AY68" s="47">
        <f t="shared" si="116"/>
        <v>9.0902459840304848E-71</v>
      </c>
      <c r="AZ68" s="47">
        <f t="shared" si="85"/>
        <v>2.1555003686137067E-10</v>
      </c>
      <c r="BA68" s="47">
        <f t="shared" si="86"/>
        <v>6.8379343448351751E-24</v>
      </c>
      <c r="BB68" s="47">
        <f t="shared" si="125"/>
        <v>1.2386498860563454E-3</v>
      </c>
      <c r="BD68" s="29">
        <v>194</v>
      </c>
      <c r="BE68" s="31"/>
      <c r="BF68" s="29">
        <v>1505</v>
      </c>
      <c r="BH68" s="57">
        <f t="shared" si="77"/>
        <v>52.04087079563574</v>
      </c>
      <c r="BI68" s="29">
        <v>1</v>
      </c>
      <c r="BJ68" s="29">
        <v>1</v>
      </c>
      <c r="BK68" s="2">
        <f t="shared" si="117"/>
        <v>1503</v>
      </c>
      <c r="BL68" s="38">
        <v>18</v>
      </c>
      <c r="BM68" s="26">
        <v>4</v>
      </c>
      <c r="BN68" s="26" t="s">
        <v>666</v>
      </c>
      <c r="BO68" s="13">
        <v>0.33659798758049497</v>
      </c>
      <c r="BP68" s="13">
        <f t="shared" si="87"/>
        <v>0.69542070716951054</v>
      </c>
      <c r="BR68" s="26">
        <v>0.5</v>
      </c>
      <c r="BS68" s="33"/>
      <c r="BT68" s="26">
        <v>1</v>
      </c>
      <c r="BU68" s="57"/>
      <c r="BV68" s="45">
        <v>1</v>
      </c>
      <c r="BW68" s="4" t="s">
        <v>11</v>
      </c>
      <c r="BX68" s="4" t="s">
        <v>10</v>
      </c>
      <c r="BY68" s="25" t="s">
        <v>64</v>
      </c>
      <c r="CB68" s="4" t="s">
        <v>663</v>
      </c>
      <c r="CC68" s="4" t="s">
        <v>181</v>
      </c>
      <c r="CD68" s="4" t="s">
        <v>29</v>
      </c>
      <c r="CE68" s="4" t="s">
        <v>30</v>
      </c>
      <c r="CF68" s="4" t="s">
        <v>17</v>
      </c>
      <c r="CG68" s="45" t="s">
        <v>535</v>
      </c>
      <c r="CH68" s="4" t="s">
        <v>569</v>
      </c>
      <c r="CI68" s="4" t="s">
        <v>182</v>
      </c>
      <c r="CJ68" s="4" t="s">
        <v>183</v>
      </c>
      <c r="CK68" s="4" t="s">
        <v>184</v>
      </c>
      <c r="CL68" s="29" t="s">
        <v>672</v>
      </c>
      <c r="CM68" s="29" t="s">
        <v>673</v>
      </c>
      <c r="CN68" s="4" t="s">
        <v>519</v>
      </c>
      <c r="CO68" s="4" t="s">
        <v>185</v>
      </c>
      <c r="CP68" s="4" t="s">
        <v>12</v>
      </c>
      <c r="CQ68" s="4" t="s">
        <v>10</v>
      </c>
      <c r="CR68" s="4" t="s">
        <v>186</v>
      </c>
    </row>
    <row r="69" spans="1:96" x14ac:dyDescent="0.25">
      <c r="A69" s="4">
        <v>68</v>
      </c>
      <c r="B69" s="29" t="s">
        <v>581</v>
      </c>
      <c r="C69" s="20" t="s">
        <v>393</v>
      </c>
      <c r="D69" s="21" t="s">
        <v>6</v>
      </c>
      <c r="E69" s="21" t="s">
        <v>180</v>
      </c>
      <c r="F69" s="21" t="s">
        <v>360</v>
      </c>
      <c r="G69" s="25" t="s">
        <v>62</v>
      </c>
      <c r="H69" s="29">
        <v>1</v>
      </c>
      <c r="I69" s="30">
        <f>SUM(J69:J72)/COUNT(J69:J72)</f>
        <v>1</v>
      </c>
      <c r="J69" s="2">
        <f t="shared" si="114"/>
        <v>1</v>
      </c>
      <c r="K69" s="33">
        <f>SUM(L69:L72)/COUNT(L69:L72)</f>
        <v>1</v>
      </c>
      <c r="L69" s="26">
        <f t="shared" si="78"/>
        <v>1</v>
      </c>
      <c r="M69" s="33">
        <f>SUM(N69:N72)/COUNT(N69:N72)</f>
        <v>1</v>
      </c>
      <c r="N69" s="26">
        <f t="shared" si="79"/>
        <v>1</v>
      </c>
      <c r="O69" s="33">
        <f>SUM(P69:P72)/COUNT(P69:P72)</f>
        <v>0.5</v>
      </c>
      <c r="P69" s="26">
        <f t="shared" si="73"/>
        <v>1</v>
      </c>
      <c r="Q69" s="30">
        <f>SUM(R69:R72)/COUNT(R69:R72)</f>
        <v>1</v>
      </c>
      <c r="R69" s="26">
        <f t="shared" si="115"/>
        <v>1</v>
      </c>
      <c r="S69" s="33">
        <f>SUM(T69:T72)/COUNT(T69:T72)</f>
        <v>1</v>
      </c>
      <c r="T69" s="26">
        <f t="shared" si="80"/>
        <v>1</v>
      </c>
      <c r="U69" s="33">
        <f>SUM(V69:V72)/COUNT(V69:V72)</f>
        <v>1</v>
      </c>
      <c r="V69" s="26">
        <f t="shared" si="81"/>
        <v>1</v>
      </c>
      <c r="W69" s="33">
        <f>SUM(X69:X72)/COUNT(X69:X72)</f>
        <v>1</v>
      </c>
      <c r="X69" s="26">
        <f t="shared" si="74"/>
        <v>1</v>
      </c>
      <c r="Y69" s="30">
        <f>SUM(Z69:Z72)/COUNT(Z69:Z72)</f>
        <v>1</v>
      </c>
      <c r="Z69" s="33">
        <v>1</v>
      </c>
      <c r="AA69" s="33">
        <f>SUM(AB69:AB72)/COUNT(AB69:AB72)</f>
        <v>0.99740000000000006</v>
      </c>
      <c r="AB69" s="33">
        <v>1</v>
      </c>
      <c r="AC69" s="33">
        <f>SUM(AD69:AD72)/COUNT(AD69:AD72)</f>
        <v>1</v>
      </c>
      <c r="AD69" s="33">
        <v>1</v>
      </c>
      <c r="AE69" s="27">
        <f t="shared" si="118"/>
        <v>0.82078846011634621</v>
      </c>
      <c r="AF69" s="27">
        <f t="shared" si="119"/>
        <v>1.1106701249400543</v>
      </c>
      <c r="AG69" s="34">
        <f t="shared" si="120"/>
        <v>0</v>
      </c>
      <c r="AH69" s="34">
        <f t="shared" si="121"/>
        <v>1</v>
      </c>
      <c r="AI69" s="34">
        <f t="shared" si="122"/>
        <v>1</v>
      </c>
      <c r="AJ69" s="34">
        <f t="shared" si="123"/>
        <v>1</v>
      </c>
      <c r="AK69" s="27">
        <f>AVERAGE(FISHER(AP69*$H69),FISHER(AP70*$H70),FISHER(AP71*$H71),FISHER(AP72*$H72))</f>
        <v>0.39567565814287908</v>
      </c>
      <c r="AL69" s="27">
        <f>AVERAGE(FISHER(AQ69*$H69),FISHER(AQ70*$H70),FISHER(AQ71*$H71),FISHER(AQ72*$H72))</f>
        <v>0.32476601415261552</v>
      </c>
      <c r="AM69" s="27">
        <f>AVERAGE(FISHER(AR69*$H69),FISHER(AR70*$H70),FISHER(AR71*$H71),FISHER(AR72*$H72))</f>
        <v>0.43946513266528975</v>
      </c>
      <c r="AN69" s="27">
        <f>AL69-AK69</f>
        <v>-7.090964399026356E-2</v>
      </c>
      <c r="AO69" s="27">
        <f>AM69-AK69</f>
        <v>4.3789474522410665E-2</v>
      </c>
      <c r="AP69" s="13">
        <v>0.45</v>
      </c>
      <c r="AQ69" s="13">
        <v>0.48470114509917972</v>
      </c>
      <c r="AR69" s="13">
        <f t="shared" si="75"/>
        <v>0.55827764237772237</v>
      </c>
      <c r="AS69" s="52">
        <f>SUM(AT69:AT72)/COUNT(AT69:AT72)</f>
        <v>5.3876935990851838E-6</v>
      </c>
      <c r="AT69" s="47">
        <f t="shared" si="82"/>
        <v>4.6157829798514907E-11</v>
      </c>
      <c r="AU69" s="50">
        <v>1.6834203234953376E-89</v>
      </c>
      <c r="AV69" s="47">
        <f t="shared" si="83"/>
        <v>7.9848954423620095E-13</v>
      </c>
      <c r="AW69" s="47">
        <f t="shared" si="84"/>
        <v>6.0886238300194399E-30</v>
      </c>
      <c r="AX69" s="47">
        <f t="shared" si="124"/>
        <v>2.5988249101291951E-3</v>
      </c>
      <c r="AY69" s="47">
        <f t="shared" si="116"/>
        <v>4.6586519352692793E-124</v>
      </c>
      <c r="AZ69" s="47">
        <f t="shared" si="85"/>
        <v>2.7309067612886913E-17</v>
      </c>
      <c r="BA69" s="47">
        <f t="shared" si="86"/>
        <v>4.3475060058435452E-41</v>
      </c>
      <c r="BB69" s="47">
        <f t="shared" si="125"/>
        <v>3.7664489481294475E-4</v>
      </c>
      <c r="BC69" s="53">
        <f>SUM(BD69:BD72)/COUNT(BD69:BD72)</f>
        <v>194</v>
      </c>
      <c r="BD69" s="29">
        <v>194</v>
      </c>
      <c r="BE69" s="53">
        <f>SUM(BF69:BF72)/COUNT(BF69:BF72)</f>
        <v>1505</v>
      </c>
      <c r="BF69" s="29">
        <v>1505</v>
      </c>
      <c r="BG69" s="31">
        <f>SUM(BH69:BH72)/COUNT(BH69:BH72)</f>
        <v>57.100190814245813</v>
      </c>
      <c r="BH69" s="57">
        <f t="shared" si="77"/>
        <v>36.408819944595685</v>
      </c>
      <c r="BI69" s="29">
        <v>1</v>
      </c>
      <c r="BJ69" s="29">
        <v>1</v>
      </c>
      <c r="BK69" s="2">
        <f t="shared" si="117"/>
        <v>1503</v>
      </c>
      <c r="BL69" s="38">
        <v>16</v>
      </c>
      <c r="BM69" s="26">
        <v>4</v>
      </c>
      <c r="BN69" s="26" t="s">
        <v>666</v>
      </c>
      <c r="BO69" s="13">
        <v>0.67171363179271415</v>
      </c>
      <c r="BP69" s="13">
        <f t="shared" si="87"/>
        <v>0.89112072052403579</v>
      </c>
      <c r="BQ69" s="31">
        <f>SUM(BR69:BR72)/COUNT(BR69:BR72)</f>
        <v>0.5</v>
      </c>
      <c r="BR69" s="26">
        <v>0.5</v>
      </c>
      <c r="BS69" s="33">
        <f>SUM(BT69:BT72)/COUNT(BT69:BT72)</f>
        <v>1</v>
      </c>
      <c r="BT69" s="26">
        <v>1</v>
      </c>
      <c r="BU69" s="57">
        <f>SUM(BV69:BV72)/COUNT(BV69:BV72)</f>
        <v>1</v>
      </c>
      <c r="BV69" s="45">
        <v>1</v>
      </c>
      <c r="BW69" s="4" t="s">
        <v>11</v>
      </c>
      <c r="BX69" s="4" t="s">
        <v>10</v>
      </c>
      <c r="BY69" s="25" t="s">
        <v>64</v>
      </c>
      <c r="BZ69" s="4" t="s">
        <v>497</v>
      </c>
      <c r="CB69" s="4" t="s">
        <v>663</v>
      </c>
      <c r="CC69" s="4" t="s">
        <v>181</v>
      </c>
      <c r="CD69" s="4" t="s">
        <v>29</v>
      </c>
      <c r="CE69" s="4" t="s">
        <v>30</v>
      </c>
      <c r="CF69" s="4" t="s">
        <v>17</v>
      </c>
      <c r="CG69" s="45" t="s">
        <v>535</v>
      </c>
      <c r="CH69" s="4" t="s">
        <v>569</v>
      </c>
      <c r="CI69" s="4" t="s">
        <v>182</v>
      </c>
      <c r="CJ69" s="4" t="s">
        <v>183</v>
      </c>
      <c r="CK69" s="4" t="s">
        <v>184</v>
      </c>
      <c r="CL69" s="29" t="s">
        <v>672</v>
      </c>
      <c r="CM69" s="29" t="s">
        <v>673</v>
      </c>
      <c r="CN69" s="4" t="s">
        <v>519</v>
      </c>
      <c r="CO69" s="4" t="s">
        <v>185</v>
      </c>
      <c r="CP69" s="4" t="s">
        <v>12</v>
      </c>
      <c r="CQ69" s="4" t="s">
        <v>10</v>
      </c>
      <c r="CR69" s="4" t="s">
        <v>186</v>
      </c>
    </row>
    <row r="70" spans="1:96" x14ac:dyDescent="0.25">
      <c r="A70" s="4">
        <v>69</v>
      </c>
      <c r="B70" s="29" t="s">
        <v>581</v>
      </c>
      <c r="C70" s="20" t="s">
        <v>392</v>
      </c>
      <c r="D70" s="21" t="s">
        <v>6</v>
      </c>
      <c r="E70" s="21" t="s">
        <v>180</v>
      </c>
      <c r="F70" s="21" t="s">
        <v>359</v>
      </c>
      <c r="G70" s="25" t="s">
        <v>62</v>
      </c>
      <c r="H70" s="29">
        <v>1</v>
      </c>
      <c r="J70" s="2">
        <f t="shared" si="114"/>
        <v>1</v>
      </c>
      <c r="K70" s="33"/>
      <c r="L70" s="26">
        <f t="shared" si="78"/>
        <v>1</v>
      </c>
      <c r="M70" s="33"/>
      <c r="N70" s="26">
        <f t="shared" si="79"/>
        <v>1</v>
      </c>
      <c r="O70" s="33"/>
      <c r="P70" s="26">
        <f t="shared" si="73"/>
        <v>1</v>
      </c>
      <c r="R70" s="26">
        <f t="shared" si="115"/>
        <v>1</v>
      </c>
      <c r="S70" s="33"/>
      <c r="T70" s="26">
        <f t="shared" si="80"/>
        <v>1</v>
      </c>
      <c r="U70" s="33"/>
      <c r="V70" s="26">
        <f t="shared" si="81"/>
        <v>1</v>
      </c>
      <c r="W70" s="33"/>
      <c r="X70" s="26">
        <f t="shared" si="74"/>
        <v>1</v>
      </c>
      <c r="Z70" s="33">
        <v>1</v>
      </c>
      <c r="AA70" s="33"/>
      <c r="AB70" s="33">
        <v>0.99970000000000003</v>
      </c>
      <c r="AC70" s="33"/>
      <c r="AD70" s="33">
        <v>1</v>
      </c>
      <c r="AE70" s="27" t="str">
        <f t="shared" si="118"/>
        <v/>
      </c>
      <c r="AF70" s="27" t="str">
        <f t="shared" si="119"/>
        <v/>
      </c>
      <c r="AG70" s="34" t="str">
        <f t="shared" si="120"/>
        <v/>
      </c>
      <c r="AH70" s="34" t="str">
        <f t="shared" si="121"/>
        <v/>
      </c>
      <c r="AI70" s="34" t="str">
        <f t="shared" si="122"/>
        <v/>
      </c>
      <c r="AJ70" s="34" t="str">
        <f t="shared" si="123"/>
        <v/>
      </c>
      <c r="AP70" s="13">
        <v>0.37</v>
      </c>
      <c r="AQ70" s="13">
        <v>0.2670233779835795</v>
      </c>
      <c r="AR70" s="13">
        <f t="shared" si="75"/>
        <v>0.38381092912520576</v>
      </c>
      <c r="AT70" s="47">
        <f t="shared" si="82"/>
        <v>1.0971403185420632E-7</v>
      </c>
      <c r="AU70" s="50">
        <v>5.508509083391143E-26</v>
      </c>
      <c r="AV70" s="47">
        <f t="shared" si="83"/>
        <v>1.673903297922655E-4</v>
      </c>
      <c r="AW70" s="47">
        <f t="shared" si="84"/>
        <v>2.3119278028514707E-9</v>
      </c>
      <c r="AX70" s="47">
        <f t="shared" si="124"/>
        <v>4.8703861851180433E-2</v>
      </c>
      <c r="AY70" s="47">
        <f t="shared" si="116"/>
        <v>5.2103040445028952E-54</v>
      </c>
      <c r="AZ70" s="47">
        <f t="shared" si="85"/>
        <v>3.3067422370833423E-8</v>
      </c>
      <c r="BA70" s="47">
        <f t="shared" si="86"/>
        <v>1.8053119249994745E-18</v>
      </c>
      <c r="BB70" s="47">
        <f t="shared" si="125"/>
        <v>3.8120494370589147E-3</v>
      </c>
      <c r="BD70" s="29">
        <v>194</v>
      </c>
      <c r="BE70" s="31"/>
      <c r="BF70" s="29">
        <v>1505</v>
      </c>
      <c r="BH70" s="57">
        <f t="shared" si="77"/>
        <v>55.023261400976644</v>
      </c>
      <c r="BI70" s="29">
        <v>1</v>
      </c>
      <c r="BJ70" s="29">
        <v>1</v>
      </c>
      <c r="BK70" s="2">
        <f t="shared" si="117"/>
        <v>1503</v>
      </c>
      <c r="BL70" s="38">
        <v>18</v>
      </c>
      <c r="BM70" s="26">
        <v>4</v>
      </c>
      <c r="BN70" s="26" t="s">
        <v>666</v>
      </c>
      <c r="BO70" s="13">
        <v>0.33659798758049497</v>
      </c>
      <c r="BP70" s="13">
        <f t="shared" si="87"/>
        <v>0.69542070716951054</v>
      </c>
      <c r="BR70" s="26">
        <v>0.5</v>
      </c>
      <c r="BS70" s="33"/>
      <c r="BT70" s="26">
        <v>1</v>
      </c>
      <c r="BU70" s="57"/>
      <c r="BV70" s="45">
        <v>1</v>
      </c>
      <c r="BW70" s="4" t="s">
        <v>11</v>
      </c>
      <c r="BX70" s="4" t="s">
        <v>10</v>
      </c>
      <c r="BY70" s="25" t="s">
        <v>64</v>
      </c>
      <c r="BZ70" s="4" t="s">
        <v>497</v>
      </c>
      <c r="CB70" s="4" t="s">
        <v>663</v>
      </c>
      <c r="CC70" s="4" t="s">
        <v>181</v>
      </c>
      <c r="CD70" s="4" t="s">
        <v>29</v>
      </c>
      <c r="CE70" s="4" t="s">
        <v>30</v>
      </c>
      <c r="CF70" s="4" t="s">
        <v>17</v>
      </c>
      <c r="CG70" s="45" t="s">
        <v>535</v>
      </c>
      <c r="CH70" s="4" t="s">
        <v>569</v>
      </c>
      <c r="CI70" s="4" t="s">
        <v>182</v>
      </c>
      <c r="CJ70" s="4" t="s">
        <v>183</v>
      </c>
      <c r="CK70" s="4" t="s">
        <v>184</v>
      </c>
      <c r="CL70" s="29" t="s">
        <v>672</v>
      </c>
      <c r="CM70" s="29" t="s">
        <v>673</v>
      </c>
      <c r="CN70" s="4" t="s">
        <v>519</v>
      </c>
      <c r="CO70" s="4" t="s">
        <v>185</v>
      </c>
      <c r="CP70" s="4" t="s">
        <v>12</v>
      </c>
      <c r="CQ70" s="4" t="s">
        <v>10</v>
      </c>
      <c r="CR70" s="4" t="s">
        <v>186</v>
      </c>
    </row>
    <row r="71" spans="1:96" x14ac:dyDescent="0.25">
      <c r="A71" s="4">
        <v>70</v>
      </c>
      <c r="B71" s="29" t="s">
        <v>581</v>
      </c>
      <c r="C71" s="20" t="s">
        <v>395</v>
      </c>
      <c r="D71" s="21" t="s">
        <v>6</v>
      </c>
      <c r="E71" s="21" t="s">
        <v>180</v>
      </c>
      <c r="F71" s="21" t="s">
        <v>394</v>
      </c>
      <c r="G71" s="25" t="s">
        <v>62</v>
      </c>
      <c r="H71" s="29">
        <v>1</v>
      </c>
      <c r="J71" s="2">
        <f t="shared" si="114"/>
        <v>1</v>
      </c>
      <c r="K71" s="33"/>
      <c r="L71" s="26">
        <f t="shared" si="78"/>
        <v>1</v>
      </c>
      <c r="M71" s="33"/>
      <c r="N71" s="26">
        <f t="shared" si="79"/>
        <v>1</v>
      </c>
      <c r="O71" s="33"/>
      <c r="P71" s="26">
        <f t="shared" si="73"/>
        <v>0</v>
      </c>
      <c r="R71" s="26">
        <f t="shared" si="115"/>
        <v>1</v>
      </c>
      <c r="S71" s="33"/>
      <c r="T71" s="26">
        <f t="shared" si="80"/>
        <v>1</v>
      </c>
      <c r="U71" s="33"/>
      <c r="V71" s="26">
        <f t="shared" si="81"/>
        <v>1</v>
      </c>
      <c r="W71" s="33"/>
      <c r="X71" s="26">
        <f t="shared" si="74"/>
        <v>1</v>
      </c>
      <c r="Z71" s="33">
        <v>1</v>
      </c>
      <c r="AA71" s="33"/>
      <c r="AB71" s="33">
        <v>0.99980000000000002</v>
      </c>
      <c r="AC71" s="33"/>
      <c r="AD71" s="33">
        <v>1</v>
      </c>
      <c r="AE71" s="27" t="str">
        <f t="shared" si="118"/>
        <v/>
      </c>
      <c r="AF71" s="27" t="str">
        <f t="shared" si="119"/>
        <v/>
      </c>
      <c r="AG71" s="34" t="str">
        <f t="shared" si="120"/>
        <v/>
      </c>
      <c r="AH71" s="34" t="str">
        <f t="shared" si="121"/>
        <v/>
      </c>
      <c r="AI71" s="34" t="str">
        <f t="shared" si="122"/>
        <v/>
      </c>
      <c r="AJ71" s="34" t="str">
        <f t="shared" si="123"/>
        <v/>
      </c>
      <c r="AP71" s="13">
        <v>0.38</v>
      </c>
      <c r="AQ71" s="13">
        <v>0.27303444032143104</v>
      </c>
      <c r="AR71" s="13">
        <f t="shared" si="75"/>
        <v>0.40151534859362115</v>
      </c>
      <c r="AT71" s="47">
        <f t="shared" si="82"/>
        <v>4.6296513534354931E-8</v>
      </c>
      <c r="AU71" s="50">
        <v>3.8786682040760414E-27</v>
      </c>
      <c r="AV71" s="47">
        <f t="shared" si="83"/>
        <v>1.1725407622503659E-4</v>
      </c>
      <c r="AW71" s="47">
        <f t="shared" si="84"/>
        <v>9.71692293481468E-10</v>
      </c>
      <c r="AX71" s="47">
        <f t="shared" si="124"/>
        <v>5.0092312651769673E-2</v>
      </c>
      <c r="AY71" s="47">
        <f t="shared" si="116"/>
        <v>2.1469916094945434E-59</v>
      </c>
      <c r="AZ71" s="47">
        <f t="shared" si="85"/>
        <v>6.5395085836930804E-9</v>
      </c>
      <c r="BA71" s="47">
        <f t="shared" si="86"/>
        <v>3.2597571848069318E-20</v>
      </c>
      <c r="BB71" s="47">
        <f t="shared" si="125"/>
        <v>3.1640440988081569E-3</v>
      </c>
      <c r="BD71" s="29">
        <v>194</v>
      </c>
      <c r="BE71" s="31"/>
      <c r="BF71" s="29">
        <v>1505</v>
      </c>
      <c r="BH71" s="57">
        <f t="shared" si="77"/>
        <v>52.04087079563574</v>
      </c>
      <c r="BI71" s="29">
        <v>1</v>
      </c>
      <c r="BJ71" s="29">
        <v>1</v>
      </c>
      <c r="BK71" s="2">
        <f t="shared" si="117"/>
        <v>1503</v>
      </c>
      <c r="BL71" s="38">
        <v>19</v>
      </c>
      <c r="BM71" s="26">
        <v>4</v>
      </c>
      <c r="BN71" s="26" t="s">
        <v>666</v>
      </c>
      <c r="BO71" s="13">
        <v>0.31905717584085364</v>
      </c>
      <c r="BP71" s="13">
        <f t="shared" si="87"/>
        <v>0.68998230918562231</v>
      </c>
      <c r="BR71" s="26">
        <v>0.5</v>
      </c>
      <c r="BS71" s="33"/>
      <c r="BT71" s="26">
        <v>1</v>
      </c>
      <c r="BU71" s="57"/>
      <c r="BV71" s="45">
        <v>1</v>
      </c>
      <c r="BW71" s="4" t="s">
        <v>11</v>
      </c>
      <c r="BX71" s="4" t="s">
        <v>10</v>
      </c>
      <c r="BY71" s="25" t="s">
        <v>64</v>
      </c>
      <c r="BZ71" s="4" t="s">
        <v>497</v>
      </c>
      <c r="CB71" s="4" t="s">
        <v>663</v>
      </c>
      <c r="CC71" s="4" t="s">
        <v>181</v>
      </c>
      <c r="CD71" s="4" t="s">
        <v>29</v>
      </c>
      <c r="CE71" s="4" t="s">
        <v>30</v>
      </c>
      <c r="CF71" s="4" t="s">
        <v>17</v>
      </c>
      <c r="CG71" s="45" t="s">
        <v>535</v>
      </c>
      <c r="CH71" s="4" t="s">
        <v>569</v>
      </c>
      <c r="CI71" s="4" t="s">
        <v>182</v>
      </c>
      <c r="CJ71" s="4" t="s">
        <v>183</v>
      </c>
      <c r="CK71" s="4" t="s">
        <v>184</v>
      </c>
      <c r="CL71" s="29" t="s">
        <v>672</v>
      </c>
      <c r="CM71" s="29" t="s">
        <v>673</v>
      </c>
      <c r="CN71" s="4" t="s">
        <v>519</v>
      </c>
      <c r="CO71" s="4" t="s">
        <v>185</v>
      </c>
      <c r="CP71" s="4" t="s">
        <v>12</v>
      </c>
      <c r="CQ71" s="4" t="s">
        <v>10</v>
      </c>
      <c r="CR71" s="4" t="s">
        <v>186</v>
      </c>
    </row>
    <row r="72" spans="1:96" x14ac:dyDescent="0.25">
      <c r="A72" s="4">
        <v>71</v>
      </c>
      <c r="B72" s="29" t="s">
        <v>581</v>
      </c>
      <c r="C72" s="20" t="s">
        <v>388</v>
      </c>
      <c r="D72" s="21" t="s">
        <v>6</v>
      </c>
      <c r="E72" s="21" t="s">
        <v>180</v>
      </c>
      <c r="F72" s="21" t="s">
        <v>355</v>
      </c>
      <c r="G72" s="25" t="s">
        <v>62</v>
      </c>
      <c r="H72" s="29">
        <v>1</v>
      </c>
      <c r="J72" s="2">
        <f t="shared" si="114"/>
        <v>1</v>
      </c>
      <c r="K72" s="33"/>
      <c r="L72" s="26">
        <f t="shared" si="78"/>
        <v>1</v>
      </c>
      <c r="M72" s="33"/>
      <c r="N72" s="26">
        <f t="shared" si="79"/>
        <v>1</v>
      </c>
      <c r="O72" s="33"/>
      <c r="P72" s="26">
        <f t="shared" si="73"/>
        <v>0</v>
      </c>
      <c r="R72" s="26">
        <f t="shared" si="115"/>
        <v>1</v>
      </c>
      <c r="S72" s="33"/>
      <c r="T72" s="26">
        <f t="shared" si="80"/>
        <v>1</v>
      </c>
      <c r="U72" s="33"/>
      <c r="V72" s="26">
        <f t="shared" si="81"/>
        <v>1</v>
      </c>
      <c r="W72" s="33"/>
      <c r="X72" s="26">
        <f t="shared" si="74"/>
        <v>1</v>
      </c>
      <c r="Z72" s="33">
        <v>1</v>
      </c>
      <c r="AA72" s="33"/>
      <c r="AB72" s="33">
        <v>0.99009999999999998</v>
      </c>
      <c r="AC72" s="33"/>
      <c r="AD72" s="33">
        <v>1</v>
      </c>
      <c r="AE72" s="27" t="str">
        <f t="shared" si="118"/>
        <v/>
      </c>
      <c r="AF72" s="27" t="str">
        <f t="shared" si="119"/>
        <v/>
      </c>
      <c r="AG72" s="34" t="str">
        <f t="shared" si="120"/>
        <v/>
      </c>
      <c r="AH72" s="34" t="str">
        <f t="shared" si="121"/>
        <v/>
      </c>
      <c r="AI72" s="34" t="str">
        <f t="shared" si="122"/>
        <v/>
      </c>
      <c r="AJ72" s="34" t="str">
        <f t="shared" si="123"/>
        <v/>
      </c>
      <c r="AP72" s="13">
        <v>0.3</v>
      </c>
      <c r="AQ72" s="13">
        <v>0.21285266251982424</v>
      </c>
      <c r="AR72" s="13">
        <f t="shared" si="75"/>
        <v>0.28907583683512911</v>
      </c>
      <c r="AT72" s="47">
        <f t="shared" si="82"/>
        <v>2.1394717693122375E-5</v>
      </c>
      <c r="AU72" s="50">
        <v>7.0352796534076184E-17</v>
      </c>
      <c r="AV72" s="47">
        <f t="shared" si="83"/>
        <v>2.8847654973186698E-3</v>
      </c>
      <c r="AW72" s="47">
        <f t="shared" si="84"/>
        <v>2.2473526602862007E-6</v>
      </c>
      <c r="AX72" s="47">
        <f t="shared" si="124"/>
        <v>5.0624497997769254E-2</v>
      </c>
      <c r="AY72" s="47">
        <f t="shared" si="116"/>
        <v>2.3373704603738996E-30</v>
      </c>
      <c r="AZ72" s="47">
        <f t="shared" si="85"/>
        <v>4.3518183660341993E-5</v>
      </c>
      <c r="BA72" s="47">
        <f t="shared" si="86"/>
        <v>8.6492843356707625E-11</v>
      </c>
      <c r="BB72" s="47">
        <f t="shared" si="125"/>
        <v>7.3331597283807235E-3</v>
      </c>
      <c r="BD72" s="29">
        <v>194</v>
      </c>
      <c r="BE72" s="31"/>
      <c r="BF72" s="29">
        <v>1505</v>
      </c>
      <c r="BH72" s="57">
        <f t="shared" si="77"/>
        <v>84.927811115775199</v>
      </c>
      <c r="BI72" s="29">
        <v>1</v>
      </c>
      <c r="BJ72" s="29">
        <v>1</v>
      </c>
      <c r="BK72" s="2">
        <f t="shared" si="117"/>
        <v>1503</v>
      </c>
      <c r="BL72" s="38">
        <v>20</v>
      </c>
      <c r="BM72" s="26">
        <v>4</v>
      </c>
      <c r="BN72" s="26" t="s">
        <v>666</v>
      </c>
      <c r="BO72" s="13">
        <v>0.42771110799030815</v>
      </c>
      <c r="BP72" s="13">
        <f t="shared" si="87"/>
        <v>0.78888906893279209</v>
      </c>
      <c r="BR72" s="26">
        <v>0.5</v>
      </c>
      <c r="BS72" s="33"/>
      <c r="BT72" s="26">
        <v>1</v>
      </c>
      <c r="BU72" s="57"/>
      <c r="BV72" s="45">
        <v>1</v>
      </c>
      <c r="BW72" s="4" t="s">
        <v>11</v>
      </c>
      <c r="BX72" s="4" t="s">
        <v>10</v>
      </c>
      <c r="BY72" s="25" t="s">
        <v>64</v>
      </c>
      <c r="BZ72" s="4" t="s">
        <v>497</v>
      </c>
      <c r="CB72" s="4" t="s">
        <v>663</v>
      </c>
      <c r="CC72" s="4" t="s">
        <v>181</v>
      </c>
      <c r="CD72" s="4" t="s">
        <v>29</v>
      </c>
      <c r="CE72" s="4" t="s">
        <v>30</v>
      </c>
      <c r="CF72" s="4" t="s">
        <v>17</v>
      </c>
      <c r="CG72" s="45" t="s">
        <v>535</v>
      </c>
      <c r="CH72" s="4" t="s">
        <v>569</v>
      </c>
      <c r="CI72" s="4" t="s">
        <v>182</v>
      </c>
      <c r="CJ72" s="4" t="s">
        <v>183</v>
      </c>
      <c r="CK72" s="4" t="s">
        <v>184</v>
      </c>
      <c r="CL72" s="29" t="s">
        <v>672</v>
      </c>
      <c r="CM72" s="29" t="s">
        <v>673</v>
      </c>
      <c r="CN72" s="4" t="s">
        <v>519</v>
      </c>
      <c r="CO72" s="4" t="s">
        <v>185</v>
      </c>
      <c r="CP72" s="4" t="s">
        <v>12</v>
      </c>
      <c r="CQ72" s="4" t="s">
        <v>10</v>
      </c>
      <c r="CR72" s="4" t="s">
        <v>186</v>
      </c>
    </row>
    <row r="73" spans="1:96" x14ac:dyDescent="0.25">
      <c r="A73" s="4">
        <v>72</v>
      </c>
      <c r="B73" s="29" t="s">
        <v>581</v>
      </c>
      <c r="C73" s="20">
        <v>32</v>
      </c>
      <c r="D73" s="21" t="s">
        <v>102</v>
      </c>
      <c r="E73" s="21" t="s">
        <v>187</v>
      </c>
      <c r="F73" s="46" t="s">
        <v>529</v>
      </c>
      <c r="G73" s="25" t="s">
        <v>63</v>
      </c>
      <c r="H73" s="29">
        <v>1</v>
      </c>
      <c r="I73" s="31">
        <f t="shared" ref="I73:W86" si="126">J73</f>
        <v>1</v>
      </c>
      <c r="J73" s="2">
        <f t="shared" si="114"/>
        <v>1</v>
      </c>
      <c r="K73" s="33">
        <f t="shared" si="126"/>
        <v>1</v>
      </c>
      <c r="L73" s="26">
        <f t="shared" si="78"/>
        <v>1</v>
      </c>
      <c r="M73" s="33">
        <f t="shared" si="126"/>
        <v>1</v>
      </c>
      <c r="N73" s="26">
        <f t="shared" si="79"/>
        <v>1</v>
      </c>
      <c r="O73" s="33">
        <f t="shared" si="126"/>
        <v>0</v>
      </c>
      <c r="P73" s="26">
        <f t="shared" ref="P73:P103" si="127">IF(AND(AQ73*H73&gt;0,AX73&lt;0.05),1,0)</f>
        <v>0</v>
      </c>
      <c r="Q73" s="31">
        <f t="shared" si="126"/>
        <v>1</v>
      </c>
      <c r="R73" s="26">
        <f t="shared" si="115"/>
        <v>1</v>
      </c>
      <c r="S73" s="33">
        <f t="shared" si="126"/>
        <v>1</v>
      </c>
      <c r="T73" s="26">
        <f t="shared" si="80"/>
        <v>1</v>
      </c>
      <c r="U73" s="33">
        <f t="shared" si="126"/>
        <v>1</v>
      </c>
      <c r="V73" s="26">
        <f t="shared" si="81"/>
        <v>1</v>
      </c>
      <c r="W73" s="33">
        <f t="shared" si="126"/>
        <v>0</v>
      </c>
      <c r="X73" s="26">
        <f t="shared" ref="X73:X103" si="128">IF(AND(AR73*H73&gt;0,BB73&lt;0.05),1,0)</f>
        <v>0</v>
      </c>
      <c r="Y73" s="31">
        <f t="shared" ref="Y73:AC87" si="129">Z73</f>
        <v>1</v>
      </c>
      <c r="Z73" s="33">
        <v>1</v>
      </c>
      <c r="AA73" s="33">
        <f t="shared" si="129"/>
        <v>1</v>
      </c>
      <c r="AB73" s="33">
        <v>1</v>
      </c>
      <c r="AC73" s="33">
        <f t="shared" si="129"/>
        <v>1</v>
      </c>
      <c r="AD73" s="33">
        <v>1</v>
      </c>
      <c r="AE73" s="27">
        <f t="shared" si="118"/>
        <v>0.57933996125332898</v>
      </c>
      <c r="AF73" s="27">
        <f t="shared" si="119"/>
        <v>0.63251658127592414</v>
      </c>
      <c r="AG73" s="34">
        <f t="shared" si="120"/>
        <v>0</v>
      </c>
      <c r="AH73" s="34">
        <f t="shared" si="121"/>
        <v>0</v>
      </c>
      <c r="AI73" s="34">
        <f t="shared" si="122"/>
        <v>0</v>
      </c>
      <c r="AJ73" s="34">
        <f t="shared" si="123"/>
        <v>1</v>
      </c>
      <c r="AK73" s="27">
        <f t="shared" ref="AK73:AK87" si="130">FISHER(AP73*$H73)</f>
        <v>0.25541281188299536</v>
      </c>
      <c r="AL73" s="27">
        <f t="shared" ref="AL73:AL87" si="131">FISHER(AQ73*$H73)</f>
        <v>0.14797084853989834</v>
      </c>
      <c r="AM73" s="13">
        <f t="shared" ref="AM73:AM87" si="132">FISHER(AR73*$H73)</f>
        <v>0.16155283858630295</v>
      </c>
      <c r="AN73" s="27">
        <f t="shared" ref="AN73:AN88" si="133">AL73-AK73</f>
        <v>-0.10744196334309702</v>
      </c>
      <c r="AO73" s="27">
        <f t="shared" ref="AO73:AO88" si="134">AM73-AK73</f>
        <v>-9.3859973296692406E-2</v>
      </c>
      <c r="AP73" s="13">
        <v>0.25</v>
      </c>
      <c r="AQ73" s="13">
        <v>0.14690026496795699</v>
      </c>
      <c r="AR73" s="13">
        <f t="shared" ref="AR73:AR96" si="135">IF(BM73=BL73,AQ73,AQ73/SQRT(BO73)*SQRT(BP73))</f>
        <v>0.1601618849030928</v>
      </c>
      <c r="AS73" s="50">
        <f t="shared" ref="AS73:AS86" si="136">AT73</f>
        <v>8.8641525054518749E-12</v>
      </c>
      <c r="AT73" s="47">
        <f t="shared" si="82"/>
        <v>8.8641525054518749E-12</v>
      </c>
      <c r="AU73" s="50">
        <v>1.0681957414641132E-8</v>
      </c>
      <c r="AV73" s="47">
        <f t="shared" si="83"/>
        <v>7.2662620053447202E-5</v>
      </c>
      <c r="AW73" s="47">
        <f t="shared" si="84"/>
        <v>3.3400508599444252E-10</v>
      </c>
      <c r="AX73" s="47">
        <f t="shared" si="124"/>
        <v>0.10593555448836417</v>
      </c>
      <c r="AY73" s="47">
        <f t="shared" si="116"/>
        <v>4.3105275007237812E-10</v>
      </c>
      <c r="AZ73" s="47">
        <f t="shared" si="85"/>
        <v>1.4907446175156769E-5</v>
      </c>
      <c r="BA73" s="47">
        <f t="shared" si="86"/>
        <v>7.0640848817732201E-12</v>
      </c>
      <c r="BB73" s="47">
        <f t="shared" si="125"/>
        <v>7.7645198619917255E-2</v>
      </c>
      <c r="BC73" s="31">
        <f t="shared" ref="BC73:BC86" si="137">BD73</f>
        <v>725</v>
      </c>
      <c r="BD73" s="29">
        <v>725</v>
      </c>
      <c r="BE73" s="31">
        <f t="shared" ref="BE73:BG86" si="138">BF73</f>
        <v>1503</v>
      </c>
      <c r="BF73" s="29">
        <v>1503</v>
      </c>
      <c r="BG73" s="31">
        <f t="shared" si="138"/>
        <v>123.31570437749926</v>
      </c>
      <c r="BH73" s="57">
        <f t="shared" ref="BH73:BH104" si="139">((_xlfn.NORM.INV(0.975,0,1)+_xlfn.NORM.INV(0.8,0,1))/(0.5*LN((1+ABS(AP73))/(1-ABS(AP73)))))^2+3</f>
        <v>123.31570437749926</v>
      </c>
      <c r="BI73" s="29">
        <v>2</v>
      </c>
      <c r="BJ73" s="29">
        <v>2</v>
      </c>
      <c r="BK73" s="2">
        <f t="shared" si="117"/>
        <v>1500</v>
      </c>
      <c r="BL73" s="38">
        <v>14</v>
      </c>
      <c r="BM73" s="26">
        <v>6</v>
      </c>
      <c r="BN73" s="26" t="s">
        <v>666</v>
      </c>
      <c r="BO73" s="13">
        <v>0.72219339331623877</v>
      </c>
      <c r="BP73" s="13">
        <f t="shared" si="87"/>
        <v>0.85847310824871725</v>
      </c>
      <c r="BQ73" s="31">
        <f t="shared" ref="BQ73:BQ86" si="140">BR73</f>
        <v>0.5</v>
      </c>
      <c r="BR73" s="26">
        <v>0.5</v>
      </c>
      <c r="BS73" s="33">
        <f t="shared" ref="BS73:BS86" si="141">BT73</f>
        <v>1</v>
      </c>
      <c r="BT73" s="26">
        <v>1</v>
      </c>
      <c r="BU73" s="57">
        <f t="shared" ref="BU73:BU86" si="142">BV73</f>
        <v>1</v>
      </c>
      <c r="BV73" s="45">
        <v>1</v>
      </c>
      <c r="BW73" s="4" t="s">
        <v>133</v>
      </c>
      <c r="BX73" s="4" t="s">
        <v>47</v>
      </c>
      <c r="BY73" s="25" t="s">
        <v>66</v>
      </c>
      <c r="CA73" s="4" t="s">
        <v>174</v>
      </c>
      <c r="CB73" s="4" t="s">
        <v>188</v>
      </c>
      <c r="CD73" s="4" t="s">
        <v>29</v>
      </c>
      <c r="CE73" s="4" t="s">
        <v>30</v>
      </c>
      <c r="CF73" s="4" t="s">
        <v>17</v>
      </c>
      <c r="CG73" s="29" t="s">
        <v>542</v>
      </c>
      <c r="CH73" s="4" t="s">
        <v>569</v>
      </c>
      <c r="CI73" s="4" t="s">
        <v>94</v>
      </c>
      <c r="CJ73" s="4" t="s">
        <v>189</v>
      </c>
      <c r="CK73" s="4" t="s">
        <v>18</v>
      </c>
      <c r="CL73" s="29" t="s">
        <v>672</v>
      </c>
      <c r="CM73" s="29" t="s">
        <v>673</v>
      </c>
      <c r="CN73" s="4" t="s">
        <v>190</v>
      </c>
      <c r="CO73" s="4" t="s">
        <v>10</v>
      </c>
      <c r="CP73" s="4" t="s">
        <v>12</v>
      </c>
      <c r="CQ73" s="4" t="s">
        <v>10</v>
      </c>
      <c r="CR73" s="4" t="s">
        <v>191</v>
      </c>
    </row>
    <row r="74" spans="1:96" x14ac:dyDescent="0.25">
      <c r="A74" s="4">
        <v>73</v>
      </c>
      <c r="B74" s="29" t="s">
        <v>581</v>
      </c>
      <c r="C74" s="20">
        <v>33</v>
      </c>
      <c r="D74" s="21" t="s">
        <v>102</v>
      </c>
      <c r="E74" s="21" t="s">
        <v>187</v>
      </c>
      <c r="F74" s="46" t="s">
        <v>530</v>
      </c>
      <c r="G74" s="25" t="s">
        <v>63</v>
      </c>
      <c r="H74" s="29">
        <v>1</v>
      </c>
      <c r="I74" s="31">
        <f t="shared" si="126"/>
        <v>1</v>
      </c>
      <c r="J74" s="2">
        <f t="shared" si="114"/>
        <v>1</v>
      </c>
      <c r="K74" s="33">
        <f t="shared" si="126"/>
        <v>1</v>
      </c>
      <c r="L74" s="26">
        <f t="shared" ref="L74:L103" si="143">IF(AND(AQ74*H74&gt;0,AV74&lt;0.05),1,0)</f>
        <v>1</v>
      </c>
      <c r="M74" s="33">
        <f t="shared" si="126"/>
        <v>1</v>
      </c>
      <c r="N74" s="26">
        <f t="shared" ref="N74:N103" si="144">IF(AND(AQ74*H74&gt;0,AW74&lt;0.05),1,0)</f>
        <v>1</v>
      </c>
      <c r="O74" s="33">
        <f t="shared" si="126"/>
        <v>1</v>
      </c>
      <c r="P74" s="26">
        <f t="shared" si="127"/>
        <v>1</v>
      </c>
      <c r="Q74" s="31">
        <f t="shared" si="126"/>
        <v>1</v>
      </c>
      <c r="R74" s="26">
        <f t="shared" si="115"/>
        <v>1</v>
      </c>
      <c r="S74" s="33">
        <f t="shared" si="126"/>
        <v>1</v>
      </c>
      <c r="T74" s="26">
        <f t="shared" ref="T74:T103" si="145">IF(AND(AR74*H74&gt;0,AZ74&lt;0.05),1,0)</f>
        <v>1</v>
      </c>
      <c r="U74" s="33">
        <f t="shared" si="126"/>
        <v>1</v>
      </c>
      <c r="V74" s="26">
        <f t="shared" ref="V74:V103" si="146">IF(AND(AR74*H74&gt;0,BA74&lt;0.05),1,0)</f>
        <v>1</v>
      </c>
      <c r="W74" s="33">
        <f t="shared" si="126"/>
        <v>1</v>
      </c>
      <c r="X74" s="26">
        <f t="shared" si="128"/>
        <v>1</v>
      </c>
      <c r="Y74" s="31">
        <f t="shared" si="129"/>
        <v>1</v>
      </c>
      <c r="Z74" s="33">
        <v>1</v>
      </c>
      <c r="AA74" s="33">
        <f t="shared" si="129"/>
        <v>1</v>
      </c>
      <c r="AB74" s="33">
        <v>1</v>
      </c>
      <c r="AC74" s="33">
        <f t="shared" si="129"/>
        <v>1</v>
      </c>
      <c r="AD74" s="33">
        <v>1</v>
      </c>
      <c r="AE74" s="27">
        <f t="shared" si="118"/>
        <v>1.3937604032401152</v>
      </c>
      <c r="AF74" s="27">
        <f t="shared" si="119"/>
        <v>1.5052239665519676</v>
      </c>
      <c r="AG74" s="34">
        <f t="shared" si="120"/>
        <v>1</v>
      </c>
      <c r="AH74" s="34">
        <f t="shared" si="121"/>
        <v>1</v>
      </c>
      <c r="AI74" s="34">
        <f t="shared" si="122"/>
        <v>1</v>
      </c>
      <c r="AJ74" s="34">
        <f t="shared" si="123"/>
        <v>1</v>
      </c>
      <c r="AK74" s="27">
        <f t="shared" si="130"/>
        <v>0.30951960420311181</v>
      </c>
      <c r="AL74" s="27">
        <f t="shared" si="131"/>
        <v>0.43139616836484995</v>
      </c>
      <c r="AM74" s="13">
        <f t="shared" si="132"/>
        <v>0.46589632636420297</v>
      </c>
      <c r="AN74" s="27">
        <f t="shared" si="133"/>
        <v>0.12187656416173814</v>
      </c>
      <c r="AO74" s="27">
        <f t="shared" si="134"/>
        <v>0.15637672216109116</v>
      </c>
      <c r="AP74" s="13">
        <v>0.3</v>
      </c>
      <c r="AQ74" s="13">
        <v>0.40648744635602407</v>
      </c>
      <c r="AR74" s="13">
        <f t="shared" si="135"/>
        <v>0.43487766859732513</v>
      </c>
      <c r="AS74" s="50">
        <f t="shared" si="136"/>
        <v>1.5976260898067304E-16</v>
      </c>
      <c r="AT74" s="47">
        <f t="shared" ref="AT74:AT105" si="147">_xlfn.T.DIST.2T(ABS(AP74)/SQRT((1-AP74^2)/(BD74-BI74-1)),BD74-BI74-1)</f>
        <v>1.5976260898067304E-16</v>
      </c>
      <c r="AU74" s="50">
        <v>7.5448977336000767E-61</v>
      </c>
      <c r="AV74" s="47">
        <f t="shared" ref="AV74:AV105" si="148">_xlfn.T.DIST.2T(ABS(AQ74)/SQRT((1-AQ74^2)/(BD74-BJ74-1)),BD74-BJ74-1)</f>
        <v>3.513477748017538E-30</v>
      </c>
      <c r="AW74" s="47">
        <f t="shared" ref="AW74:AW105" si="149">_xlfn.T.DIST.2T(ABS(AQ74)/SQRT((1-AQ74^2)/(BD74*2.5-BJ74-1)),BD74*2.5-BJ74-1)</f>
        <v>5.0252742936062809E-73</v>
      </c>
      <c r="AX74" s="47">
        <f t="shared" si="124"/>
        <v>1.2656208334687854E-4</v>
      </c>
      <c r="AY74" s="47">
        <f t="shared" si="116"/>
        <v>2.4673642798449595E-70</v>
      </c>
      <c r="AZ74" s="47">
        <f t="shared" ref="AZ74:AZ105" si="150">_xlfn.T.DIST.2T(ABS(AR74)/SQRT((1-AR74^2)/(BD74-BJ74-1)),BD74-BJ74-1)</f>
        <v>9.230404477003122E-35</v>
      </c>
      <c r="BA74" s="47">
        <f t="shared" ref="BA74:BA105" si="151">_xlfn.T.DIST.2T(ABS(AR74)/SQRT((1-AR74^2)/(BD74*2.5-BJ74-1)),BD74*2.5-BJ74-1)</f>
        <v>1.8412366535128831E-84</v>
      </c>
      <c r="BB74" s="47">
        <f t="shared" si="125"/>
        <v>3.6372255707652362E-5</v>
      </c>
      <c r="BC74" s="31">
        <f t="shared" si="137"/>
        <v>725</v>
      </c>
      <c r="BD74" s="29">
        <v>725</v>
      </c>
      <c r="BE74" s="31">
        <f t="shared" si="138"/>
        <v>1503</v>
      </c>
      <c r="BF74" s="29">
        <v>1503</v>
      </c>
      <c r="BG74" s="31">
        <f t="shared" si="138"/>
        <v>84.927811115775199</v>
      </c>
      <c r="BH74" s="57">
        <f t="shared" si="139"/>
        <v>84.927811115775199</v>
      </c>
      <c r="BI74" s="29">
        <v>2</v>
      </c>
      <c r="BJ74" s="29">
        <v>2</v>
      </c>
      <c r="BK74" s="2">
        <f t="shared" si="117"/>
        <v>1500</v>
      </c>
      <c r="BL74" s="38">
        <v>14</v>
      </c>
      <c r="BM74" s="26">
        <v>6</v>
      </c>
      <c r="BN74" s="26" t="s">
        <v>666</v>
      </c>
      <c r="BO74" s="13">
        <v>0.7789669947785135</v>
      </c>
      <c r="BP74" s="13">
        <f t="shared" si="87"/>
        <v>0.8915772842172246</v>
      </c>
      <c r="BQ74" s="31">
        <f t="shared" si="140"/>
        <v>0.5</v>
      </c>
      <c r="BR74" s="26">
        <v>0.5</v>
      </c>
      <c r="BS74" s="33">
        <f t="shared" si="141"/>
        <v>1</v>
      </c>
      <c r="BT74" s="26">
        <v>1</v>
      </c>
      <c r="BU74" s="57">
        <f t="shared" si="142"/>
        <v>1</v>
      </c>
      <c r="BV74" s="45">
        <v>1</v>
      </c>
      <c r="BW74" s="4" t="s">
        <v>133</v>
      </c>
      <c r="BX74" s="4" t="s">
        <v>47</v>
      </c>
      <c r="BY74" s="25" t="s">
        <v>66</v>
      </c>
      <c r="CA74" s="4" t="s">
        <v>174</v>
      </c>
      <c r="CB74" s="4" t="s">
        <v>188</v>
      </c>
      <c r="CD74" s="4" t="s">
        <v>29</v>
      </c>
      <c r="CE74" s="4" t="s">
        <v>30</v>
      </c>
      <c r="CF74" s="4" t="s">
        <v>17</v>
      </c>
      <c r="CG74" s="29" t="s">
        <v>542</v>
      </c>
      <c r="CH74" s="4" t="s">
        <v>569</v>
      </c>
      <c r="CI74" s="4" t="s">
        <v>94</v>
      </c>
      <c r="CJ74" s="4" t="s">
        <v>189</v>
      </c>
      <c r="CK74" s="4" t="s">
        <v>18</v>
      </c>
      <c r="CL74" s="29" t="s">
        <v>672</v>
      </c>
      <c r="CM74" s="29" t="s">
        <v>673</v>
      </c>
      <c r="CN74" s="4" t="s">
        <v>190</v>
      </c>
      <c r="CO74" s="4" t="s">
        <v>10</v>
      </c>
      <c r="CP74" s="4" t="s">
        <v>12</v>
      </c>
      <c r="CQ74" s="4" t="s">
        <v>10</v>
      </c>
      <c r="CR74" s="4" t="s">
        <v>191</v>
      </c>
    </row>
    <row r="75" spans="1:96" x14ac:dyDescent="0.25">
      <c r="A75" s="4">
        <v>74</v>
      </c>
      <c r="B75" s="29" t="s">
        <v>581</v>
      </c>
      <c r="C75" s="20">
        <v>34</v>
      </c>
      <c r="D75" s="21" t="s">
        <v>102</v>
      </c>
      <c r="E75" s="21" t="s">
        <v>187</v>
      </c>
      <c r="F75" s="46" t="s">
        <v>531</v>
      </c>
      <c r="G75" s="25" t="s">
        <v>60</v>
      </c>
      <c r="H75" s="29">
        <v>1</v>
      </c>
      <c r="I75" s="31">
        <f t="shared" si="126"/>
        <v>1</v>
      </c>
      <c r="J75" s="2">
        <f t="shared" si="114"/>
        <v>1</v>
      </c>
      <c r="K75" s="33">
        <f t="shared" si="126"/>
        <v>1</v>
      </c>
      <c r="L75" s="26">
        <f t="shared" si="143"/>
        <v>1</v>
      </c>
      <c r="M75" s="33">
        <f t="shared" si="126"/>
        <v>1</v>
      </c>
      <c r="N75" s="26">
        <f t="shared" si="144"/>
        <v>1</v>
      </c>
      <c r="O75" s="33">
        <f t="shared" si="126"/>
        <v>1</v>
      </c>
      <c r="P75" s="26">
        <f t="shared" si="127"/>
        <v>1</v>
      </c>
      <c r="Q75" s="31">
        <f t="shared" si="126"/>
        <v>1</v>
      </c>
      <c r="R75" s="26">
        <f t="shared" si="115"/>
        <v>1</v>
      </c>
      <c r="S75" s="33">
        <f t="shared" si="126"/>
        <v>1</v>
      </c>
      <c r="T75" s="26">
        <f t="shared" si="145"/>
        <v>1</v>
      </c>
      <c r="U75" s="33">
        <f t="shared" si="126"/>
        <v>1</v>
      </c>
      <c r="V75" s="26">
        <f t="shared" si="146"/>
        <v>1</v>
      </c>
      <c r="W75" s="33">
        <f t="shared" si="126"/>
        <v>1</v>
      </c>
      <c r="X75" s="26">
        <f t="shared" si="128"/>
        <v>1</v>
      </c>
      <c r="Y75" s="31">
        <f t="shared" si="129"/>
        <v>1</v>
      </c>
      <c r="Z75" s="33">
        <v>1</v>
      </c>
      <c r="AA75" s="33">
        <f t="shared" si="129"/>
        <v>0.99129999999999996</v>
      </c>
      <c r="AB75" s="33">
        <v>0.99129999999999996</v>
      </c>
      <c r="AC75" s="33">
        <f t="shared" si="129"/>
        <v>1</v>
      </c>
      <c r="AD75" s="33">
        <v>1</v>
      </c>
      <c r="AE75" s="27">
        <f t="shared" si="118"/>
        <v>0.95599613000129613</v>
      </c>
      <c r="AF75" s="27">
        <f t="shared" si="119"/>
        <v>1.0537025177834887</v>
      </c>
      <c r="AG75" s="34">
        <f t="shared" si="120"/>
        <v>0</v>
      </c>
      <c r="AH75" s="34">
        <f t="shared" si="121"/>
        <v>1</v>
      </c>
      <c r="AI75" s="34">
        <f t="shared" si="122"/>
        <v>1</v>
      </c>
      <c r="AJ75" s="34">
        <f t="shared" si="123"/>
        <v>1</v>
      </c>
      <c r="AK75" s="27">
        <f t="shared" si="130"/>
        <v>0.16138669613152551</v>
      </c>
      <c r="AL75" s="27">
        <f t="shared" si="131"/>
        <v>0.15428505693543354</v>
      </c>
      <c r="AM75" s="13">
        <f t="shared" si="132"/>
        <v>0.17005356805054725</v>
      </c>
      <c r="AN75" s="27">
        <f t="shared" si="133"/>
        <v>-7.1016391960919689E-3</v>
      </c>
      <c r="AO75" s="27">
        <f t="shared" si="134"/>
        <v>8.6668719190217403E-3</v>
      </c>
      <c r="AP75" s="13">
        <v>0.16</v>
      </c>
      <c r="AQ75" s="13">
        <v>0.15307240766553487</v>
      </c>
      <c r="AR75" s="13">
        <f t="shared" si="135"/>
        <v>0.16843309468101034</v>
      </c>
      <c r="AS75" s="50">
        <f t="shared" si="136"/>
        <v>1.521050915700907E-5</v>
      </c>
      <c r="AT75" s="47">
        <f t="shared" si="147"/>
        <v>1.521050915700907E-5</v>
      </c>
      <c r="AU75" s="50">
        <v>2.4817580634076768E-9</v>
      </c>
      <c r="AV75" s="47">
        <f t="shared" si="148"/>
        <v>3.5335211335891874E-5</v>
      </c>
      <c r="AW75" s="47">
        <f t="shared" si="149"/>
        <v>5.7866295536717972E-11</v>
      </c>
      <c r="AX75" s="47">
        <f t="shared" si="124"/>
        <v>7.5673657459317733E-3</v>
      </c>
      <c r="AY75" s="47">
        <f t="shared" si="116"/>
        <v>5.0557489059079019E-11</v>
      </c>
      <c r="AZ75" s="47">
        <f t="shared" si="150"/>
        <v>5.1930315875572448E-6</v>
      </c>
      <c r="BA75" s="47">
        <f t="shared" si="151"/>
        <v>5.3757126647890558E-13</v>
      </c>
      <c r="BB75" s="47">
        <f t="shared" si="125"/>
        <v>3.2556766032747144E-3</v>
      </c>
      <c r="BC75" s="31">
        <f t="shared" si="137"/>
        <v>725</v>
      </c>
      <c r="BD75" s="29">
        <v>725</v>
      </c>
      <c r="BE75" s="31">
        <f t="shared" si="138"/>
        <v>1503</v>
      </c>
      <c r="BF75" s="29">
        <v>1503</v>
      </c>
      <c r="BG75" s="31">
        <f t="shared" si="138"/>
        <v>304.35070565273185</v>
      </c>
      <c r="BH75" s="57">
        <f t="shared" si="139"/>
        <v>304.35070565273185</v>
      </c>
      <c r="BI75" s="29">
        <v>2</v>
      </c>
      <c r="BJ75" s="29">
        <v>2</v>
      </c>
      <c r="BK75" s="2">
        <f t="shared" si="117"/>
        <v>1500</v>
      </c>
      <c r="BL75" s="38">
        <v>14</v>
      </c>
      <c r="BM75" s="26">
        <v>6</v>
      </c>
      <c r="BN75" s="26" t="s">
        <v>666</v>
      </c>
      <c r="BO75" s="13">
        <v>0.69536328574538919</v>
      </c>
      <c r="BP75" s="13">
        <f t="shared" si="87"/>
        <v>0.84192380009629919</v>
      </c>
      <c r="BQ75" s="31">
        <f t="shared" si="140"/>
        <v>0.5</v>
      </c>
      <c r="BR75" s="26">
        <v>0.5</v>
      </c>
      <c r="BS75" s="33">
        <f t="shared" si="141"/>
        <v>1</v>
      </c>
      <c r="BT75" s="26">
        <v>1</v>
      </c>
      <c r="BU75" s="57">
        <f t="shared" si="142"/>
        <v>1</v>
      </c>
      <c r="BV75" s="45">
        <v>1</v>
      </c>
      <c r="BW75" s="4" t="s">
        <v>133</v>
      </c>
      <c r="BX75" s="4" t="s">
        <v>47</v>
      </c>
      <c r="BY75" s="25" t="s">
        <v>66</v>
      </c>
      <c r="CA75" s="4" t="s">
        <v>174</v>
      </c>
      <c r="CB75" s="4" t="s">
        <v>188</v>
      </c>
      <c r="CD75" s="4" t="s">
        <v>29</v>
      </c>
      <c r="CE75" s="4" t="s">
        <v>30</v>
      </c>
      <c r="CF75" s="4" t="s">
        <v>17</v>
      </c>
      <c r="CG75" s="29" t="s">
        <v>542</v>
      </c>
      <c r="CH75" s="4" t="s">
        <v>569</v>
      </c>
      <c r="CI75" s="4" t="s">
        <v>94</v>
      </c>
      <c r="CJ75" s="4" t="s">
        <v>189</v>
      </c>
      <c r="CK75" s="4" t="s">
        <v>18</v>
      </c>
      <c r="CL75" s="29" t="s">
        <v>672</v>
      </c>
      <c r="CM75" s="29" t="s">
        <v>673</v>
      </c>
      <c r="CN75" s="4" t="s">
        <v>190</v>
      </c>
      <c r="CO75" s="4" t="s">
        <v>10</v>
      </c>
      <c r="CP75" s="4" t="s">
        <v>12</v>
      </c>
      <c r="CQ75" s="4" t="s">
        <v>10</v>
      </c>
      <c r="CR75" s="4" t="s">
        <v>191</v>
      </c>
    </row>
    <row r="76" spans="1:96" x14ac:dyDescent="0.25">
      <c r="A76" s="4">
        <v>75</v>
      </c>
      <c r="B76" s="29" t="s">
        <v>581</v>
      </c>
      <c r="C76" s="20">
        <v>34</v>
      </c>
      <c r="D76" s="21" t="s">
        <v>102</v>
      </c>
      <c r="E76" s="21" t="s">
        <v>187</v>
      </c>
      <c r="F76" s="46" t="s">
        <v>531</v>
      </c>
      <c r="G76" s="25" t="s">
        <v>61</v>
      </c>
      <c r="H76" s="29">
        <v>1</v>
      </c>
      <c r="I76" s="31">
        <f t="shared" si="126"/>
        <v>1</v>
      </c>
      <c r="J76" s="2">
        <f t="shared" si="114"/>
        <v>1</v>
      </c>
      <c r="K76" s="33">
        <f t="shared" si="126"/>
        <v>1</v>
      </c>
      <c r="L76" s="26">
        <f t="shared" si="143"/>
        <v>1</v>
      </c>
      <c r="M76" s="33">
        <f t="shared" si="126"/>
        <v>1</v>
      </c>
      <c r="N76" s="26">
        <f t="shared" si="144"/>
        <v>1</v>
      </c>
      <c r="O76" s="33">
        <f t="shared" si="126"/>
        <v>1</v>
      </c>
      <c r="P76" s="26">
        <f t="shared" si="127"/>
        <v>1</v>
      </c>
      <c r="Q76" s="31">
        <f t="shared" si="126"/>
        <v>1</v>
      </c>
      <c r="R76" s="26">
        <f t="shared" si="115"/>
        <v>1</v>
      </c>
      <c r="S76" s="33">
        <f t="shared" si="126"/>
        <v>1</v>
      </c>
      <c r="T76" s="26">
        <f t="shared" si="145"/>
        <v>1</v>
      </c>
      <c r="U76" s="33">
        <f t="shared" si="126"/>
        <v>1</v>
      </c>
      <c r="V76" s="26">
        <f t="shared" si="146"/>
        <v>1</v>
      </c>
      <c r="W76" s="33">
        <f t="shared" si="126"/>
        <v>1</v>
      </c>
      <c r="X76" s="26">
        <f t="shared" si="128"/>
        <v>1</v>
      </c>
      <c r="Y76" s="31">
        <f t="shared" si="129"/>
        <v>0.98980000000000001</v>
      </c>
      <c r="Z76" s="33">
        <v>0.98980000000000001</v>
      </c>
      <c r="AA76" s="33">
        <f t="shared" si="129"/>
        <v>0.84370000000000001</v>
      </c>
      <c r="AB76" s="33">
        <v>0.84370000000000001</v>
      </c>
      <c r="AC76" s="33">
        <f t="shared" si="129"/>
        <v>0.99690000000000001</v>
      </c>
      <c r="AD76" s="33">
        <v>0.99690000000000001</v>
      </c>
      <c r="AE76" s="27">
        <f t="shared" si="118"/>
        <v>0.7650235197915044</v>
      </c>
      <c r="AF76" s="27">
        <f t="shared" si="119"/>
        <v>0.8422161980570958</v>
      </c>
      <c r="AG76" s="34">
        <f t="shared" si="120"/>
        <v>0</v>
      </c>
      <c r="AH76" s="34">
        <f t="shared" si="121"/>
        <v>0</v>
      </c>
      <c r="AI76" s="34">
        <f t="shared" si="122"/>
        <v>1</v>
      </c>
      <c r="AJ76" s="34">
        <f t="shared" si="123"/>
        <v>1</v>
      </c>
      <c r="AK76" s="27">
        <f t="shared" si="130"/>
        <v>0.11044691579009722</v>
      </c>
      <c r="AL76" s="27">
        <f t="shared" si="131"/>
        <v>8.4494488267856063E-2</v>
      </c>
      <c r="AM76" s="13">
        <f t="shared" si="132"/>
        <v>9.3020181503867899E-2</v>
      </c>
      <c r="AN76" s="27">
        <f t="shared" si="133"/>
        <v>-2.5952427522241153E-2</v>
      </c>
      <c r="AO76" s="27">
        <f t="shared" si="134"/>
        <v>-1.7426734286229317E-2</v>
      </c>
      <c r="AP76" s="13">
        <v>0.11</v>
      </c>
      <c r="AQ76" s="13">
        <v>8.4293983147278317E-2</v>
      </c>
      <c r="AR76" s="13">
        <f t="shared" si="135"/>
        <v>9.2752813266696627E-2</v>
      </c>
      <c r="AS76" s="50">
        <f t="shared" si="136"/>
        <v>3.0398313305909429E-3</v>
      </c>
      <c r="AT76" s="47">
        <f t="shared" si="147"/>
        <v>3.0398313305909429E-3</v>
      </c>
      <c r="AU76" s="50">
        <v>1.075592946492258E-3</v>
      </c>
      <c r="AV76" s="47">
        <f t="shared" si="148"/>
        <v>2.3314696753058917E-2</v>
      </c>
      <c r="AW76" s="47">
        <f t="shared" si="149"/>
        <v>3.286386712098154E-4</v>
      </c>
      <c r="AX76" s="47">
        <f t="shared" si="124"/>
        <v>3.2260266797956336E-2</v>
      </c>
      <c r="AY76" s="47">
        <f t="shared" si="116"/>
        <v>3.1887387821643974E-4</v>
      </c>
      <c r="AZ76" s="47">
        <f t="shared" si="150"/>
        <v>1.2532144917118055E-2</v>
      </c>
      <c r="BA76" s="47">
        <f t="shared" si="151"/>
        <v>7.7010866119536425E-5</v>
      </c>
      <c r="BB76" s="47">
        <f t="shared" si="125"/>
        <v>1.8427062518435382E-2</v>
      </c>
      <c r="BC76" s="31">
        <f t="shared" si="137"/>
        <v>725</v>
      </c>
      <c r="BD76" s="29">
        <v>725</v>
      </c>
      <c r="BE76" s="31">
        <f t="shared" si="138"/>
        <v>1503</v>
      </c>
      <c r="BF76" s="29">
        <v>1503</v>
      </c>
      <c r="BG76" s="31">
        <f t="shared" si="138"/>
        <v>646.42878950725026</v>
      </c>
      <c r="BH76" s="57">
        <f t="shared" si="139"/>
        <v>646.42878950725026</v>
      </c>
      <c r="BI76" s="29">
        <v>2</v>
      </c>
      <c r="BJ76" s="29">
        <v>2</v>
      </c>
      <c r="BK76" s="2">
        <f t="shared" si="117"/>
        <v>1500</v>
      </c>
      <c r="BL76" s="38">
        <v>14</v>
      </c>
      <c r="BM76" s="26">
        <v>6</v>
      </c>
      <c r="BN76" s="26" t="s">
        <v>666</v>
      </c>
      <c r="BO76" s="13">
        <v>0.69536328574538919</v>
      </c>
      <c r="BP76" s="13">
        <f t="shared" si="87"/>
        <v>0.84192380009629919</v>
      </c>
      <c r="BQ76" s="31">
        <f t="shared" si="140"/>
        <v>0.5</v>
      </c>
      <c r="BR76" s="26">
        <v>0.5</v>
      </c>
      <c r="BS76" s="33">
        <f t="shared" si="141"/>
        <v>1</v>
      </c>
      <c r="BT76" s="26">
        <v>1</v>
      </c>
      <c r="BU76" s="57">
        <f t="shared" si="142"/>
        <v>1</v>
      </c>
      <c r="BV76" s="45">
        <v>1</v>
      </c>
      <c r="BW76" s="4" t="s">
        <v>133</v>
      </c>
      <c r="BX76" s="4" t="s">
        <v>47</v>
      </c>
      <c r="BY76" s="25" t="s">
        <v>66</v>
      </c>
      <c r="CA76" s="4" t="s">
        <v>174</v>
      </c>
      <c r="CB76" s="4" t="s">
        <v>188</v>
      </c>
      <c r="CD76" s="4" t="s">
        <v>29</v>
      </c>
      <c r="CE76" s="4" t="s">
        <v>30</v>
      </c>
      <c r="CF76" s="4" t="s">
        <v>17</v>
      </c>
      <c r="CG76" s="29" t="s">
        <v>542</v>
      </c>
      <c r="CH76" s="4" t="s">
        <v>569</v>
      </c>
      <c r="CI76" s="4" t="s">
        <v>94</v>
      </c>
      <c r="CJ76" s="4" t="s">
        <v>189</v>
      </c>
      <c r="CK76" s="4" t="s">
        <v>18</v>
      </c>
      <c r="CL76" s="29" t="s">
        <v>672</v>
      </c>
      <c r="CM76" s="29" t="s">
        <v>673</v>
      </c>
      <c r="CN76" s="4" t="s">
        <v>190</v>
      </c>
      <c r="CO76" s="4" t="s">
        <v>10</v>
      </c>
      <c r="CP76" s="4" t="s">
        <v>12</v>
      </c>
      <c r="CQ76" s="4" t="s">
        <v>10</v>
      </c>
      <c r="CR76" s="4" t="s">
        <v>191</v>
      </c>
    </row>
    <row r="77" spans="1:96" x14ac:dyDescent="0.25">
      <c r="A77" s="4">
        <v>76</v>
      </c>
      <c r="B77" s="29" t="s">
        <v>581</v>
      </c>
      <c r="C77" s="20">
        <v>35</v>
      </c>
      <c r="D77" s="21" t="s">
        <v>102</v>
      </c>
      <c r="E77" s="21" t="s">
        <v>187</v>
      </c>
      <c r="F77" s="46" t="s">
        <v>532</v>
      </c>
      <c r="G77" s="25" t="s">
        <v>60</v>
      </c>
      <c r="H77" s="29">
        <v>1</v>
      </c>
      <c r="I77" s="31">
        <f t="shared" si="126"/>
        <v>1</v>
      </c>
      <c r="J77" s="2">
        <f t="shared" si="114"/>
        <v>1</v>
      </c>
      <c r="K77" s="33">
        <f t="shared" si="126"/>
        <v>1</v>
      </c>
      <c r="L77" s="26">
        <f t="shared" si="143"/>
        <v>1</v>
      </c>
      <c r="M77" s="33">
        <f t="shared" si="126"/>
        <v>1</v>
      </c>
      <c r="N77" s="26">
        <f t="shared" si="144"/>
        <v>1</v>
      </c>
      <c r="O77" s="33">
        <f t="shared" si="126"/>
        <v>1</v>
      </c>
      <c r="P77" s="26">
        <f t="shared" si="127"/>
        <v>1</v>
      </c>
      <c r="Q77" s="31">
        <f t="shared" si="126"/>
        <v>1</v>
      </c>
      <c r="R77" s="26">
        <f t="shared" si="115"/>
        <v>1</v>
      </c>
      <c r="S77" s="33">
        <f t="shared" si="126"/>
        <v>1</v>
      </c>
      <c r="T77" s="26">
        <f t="shared" si="145"/>
        <v>1</v>
      </c>
      <c r="U77" s="33">
        <f t="shared" si="126"/>
        <v>1</v>
      </c>
      <c r="V77" s="26">
        <f t="shared" si="146"/>
        <v>1</v>
      </c>
      <c r="W77" s="33">
        <f t="shared" si="126"/>
        <v>1</v>
      </c>
      <c r="X77" s="26">
        <f t="shared" si="128"/>
        <v>1</v>
      </c>
      <c r="Y77" s="31">
        <f t="shared" si="129"/>
        <v>1</v>
      </c>
      <c r="Z77" s="33">
        <v>1</v>
      </c>
      <c r="AA77" s="33">
        <f t="shared" si="129"/>
        <v>0.99129999999999996</v>
      </c>
      <c r="AB77" s="33">
        <v>0.99129999999999996</v>
      </c>
      <c r="AC77" s="33">
        <f t="shared" si="129"/>
        <v>1</v>
      </c>
      <c r="AD77" s="33">
        <v>1</v>
      </c>
      <c r="AE77" s="27">
        <f t="shared" si="118"/>
        <v>1.135172755743695</v>
      </c>
      <c r="AF77" s="27">
        <f t="shared" si="119"/>
        <v>1.2325356560265779</v>
      </c>
      <c r="AG77" s="34">
        <f t="shared" si="120"/>
        <v>1</v>
      </c>
      <c r="AH77" s="34">
        <f t="shared" si="121"/>
        <v>1</v>
      </c>
      <c r="AI77" s="34">
        <f t="shared" si="122"/>
        <v>1</v>
      </c>
      <c r="AJ77" s="34">
        <f t="shared" si="123"/>
        <v>1</v>
      </c>
      <c r="AK77" s="27">
        <f t="shared" si="130"/>
        <v>0.16138669613152551</v>
      </c>
      <c r="AL77" s="27">
        <f t="shared" si="131"/>
        <v>0.18320178058799413</v>
      </c>
      <c r="AM77" s="13">
        <f t="shared" si="132"/>
        <v>0.19891485739043177</v>
      </c>
      <c r="AN77" s="27">
        <f t="shared" si="133"/>
        <v>2.1815084456468625E-2</v>
      </c>
      <c r="AO77" s="27">
        <f t="shared" si="134"/>
        <v>3.7528161258906262E-2</v>
      </c>
      <c r="AP77" s="13">
        <v>0.16</v>
      </c>
      <c r="AQ77" s="13">
        <v>0.18117933403366315</v>
      </c>
      <c r="AR77" s="13">
        <f t="shared" si="135"/>
        <v>0.19633222853412205</v>
      </c>
      <c r="AS77" s="50">
        <f t="shared" si="136"/>
        <v>1.521050915700907E-5</v>
      </c>
      <c r="AT77" s="47">
        <f t="shared" si="147"/>
        <v>1.521050915700907E-5</v>
      </c>
      <c r="AU77" s="50">
        <v>1.4998647841241131E-12</v>
      </c>
      <c r="AV77" s="47">
        <f t="shared" si="148"/>
        <v>9.2346976933920954E-7</v>
      </c>
      <c r="AW77" s="47">
        <f t="shared" si="149"/>
        <v>7.8266329525859004E-15</v>
      </c>
      <c r="AX77" s="47">
        <f t="shared" si="124"/>
        <v>1.5307038076555885E-3</v>
      </c>
      <c r="AY77" s="47">
        <f t="shared" si="116"/>
        <v>1.6224146029421916E-14</v>
      </c>
      <c r="AZ77" s="47">
        <f t="shared" si="150"/>
        <v>1.0064956400169512E-7</v>
      </c>
      <c r="BA77" s="47">
        <f t="shared" si="151"/>
        <v>3.3793772469752597E-17</v>
      </c>
      <c r="BB77" s="47">
        <f t="shared" si="125"/>
        <v>5.8412302577647024E-4</v>
      </c>
      <c r="BC77" s="31">
        <f t="shared" si="137"/>
        <v>725</v>
      </c>
      <c r="BD77" s="29">
        <v>725</v>
      </c>
      <c r="BE77" s="31">
        <f t="shared" si="138"/>
        <v>1503</v>
      </c>
      <c r="BF77" s="29">
        <v>1503</v>
      </c>
      <c r="BG77" s="31">
        <f t="shared" si="138"/>
        <v>304.35070565273185</v>
      </c>
      <c r="BH77" s="57">
        <f t="shared" si="139"/>
        <v>304.35070565273185</v>
      </c>
      <c r="BI77" s="29">
        <v>2</v>
      </c>
      <c r="BJ77" s="29">
        <v>2</v>
      </c>
      <c r="BK77" s="2">
        <f t="shared" si="117"/>
        <v>1500</v>
      </c>
      <c r="BL77" s="38">
        <v>14</v>
      </c>
      <c r="BM77" s="26">
        <v>6</v>
      </c>
      <c r="BN77" s="26" t="s">
        <v>666</v>
      </c>
      <c r="BO77" s="13">
        <v>0.74029475919698295</v>
      </c>
      <c r="BP77" s="13">
        <f t="shared" si="87"/>
        <v>0.86930174088029699</v>
      </c>
      <c r="BQ77" s="31">
        <f t="shared" si="140"/>
        <v>0.5</v>
      </c>
      <c r="BR77" s="26">
        <v>0.5</v>
      </c>
      <c r="BS77" s="33">
        <f t="shared" si="141"/>
        <v>1</v>
      </c>
      <c r="BT77" s="26">
        <v>1</v>
      </c>
      <c r="BU77" s="57">
        <f t="shared" si="142"/>
        <v>1</v>
      </c>
      <c r="BV77" s="45">
        <v>1</v>
      </c>
      <c r="BW77" s="4" t="s">
        <v>133</v>
      </c>
      <c r="BX77" s="4" t="s">
        <v>47</v>
      </c>
      <c r="BY77" s="25" t="s">
        <v>66</v>
      </c>
      <c r="CA77" s="4" t="s">
        <v>174</v>
      </c>
      <c r="CB77" s="4" t="s">
        <v>188</v>
      </c>
      <c r="CD77" s="4" t="s">
        <v>29</v>
      </c>
      <c r="CE77" s="4" t="s">
        <v>30</v>
      </c>
      <c r="CF77" s="4" t="s">
        <v>17</v>
      </c>
      <c r="CG77" s="29" t="s">
        <v>542</v>
      </c>
      <c r="CH77" s="4" t="s">
        <v>569</v>
      </c>
      <c r="CI77" s="4" t="s">
        <v>94</v>
      </c>
      <c r="CJ77" s="4" t="s">
        <v>189</v>
      </c>
      <c r="CK77" s="4" t="s">
        <v>18</v>
      </c>
      <c r="CL77" s="29" t="s">
        <v>672</v>
      </c>
      <c r="CM77" s="29" t="s">
        <v>673</v>
      </c>
      <c r="CN77" s="4" t="s">
        <v>190</v>
      </c>
      <c r="CO77" s="4" t="s">
        <v>10</v>
      </c>
      <c r="CP77" s="4" t="s">
        <v>12</v>
      </c>
      <c r="CQ77" s="4" t="s">
        <v>10</v>
      </c>
      <c r="CR77" s="4" t="s">
        <v>191</v>
      </c>
    </row>
    <row r="78" spans="1:96" x14ac:dyDescent="0.25">
      <c r="A78" s="4">
        <v>77</v>
      </c>
      <c r="B78" s="4" t="s">
        <v>341</v>
      </c>
      <c r="C78" s="40">
        <v>39</v>
      </c>
      <c r="D78" s="4" t="s">
        <v>102</v>
      </c>
      <c r="E78" s="4" t="s">
        <v>187</v>
      </c>
      <c r="F78" s="4" t="s">
        <v>326</v>
      </c>
      <c r="G78" s="25" t="s">
        <v>61</v>
      </c>
      <c r="H78" s="29">
        <v>1</v>
      </c>
      <c r="I78" s="13">
        <f>J78</f>
        <v>0</v>
      </c>
      <c r="J78" s="26">
        <f t="shared" si="114"/>
        <v>0</v>
      </c>
      <c r="K78" s="33">
        <f>L78</f>
        <v>0</v>
      </c>
      <c r="L78" s="26">
        <f t="shared" si="143"/>
        <v>0</v>
      </c>
      <c r="M78" s="33">
        <f>N78</f>
        <v>0</v>
      </c>
      <c r="N78" s="26">
        <f t="shared" si="144"/>
        <v>0</v>
      </c>
      <c r="O78" s="33">
        <f>P78</f>
        <v>0</v>
      </c>
      <c r="P78" s="26">
        <f t="shared" si="127"/>
        <v>0</v>
      </c>
      <c r="Q78" s="13">
        <f>R78</f>
        <v>0</v>
      </c>
      <c r="R78" s="26">
        <f t="shared" si="115"/>
        <v>0</v>
      </c>
      <c r="S78" s="33">
        <f>T78</f>
        <v>0</v>
      </c>
      <c r="T78" s="26">
        <f t="shared" si="145"/>
        <v>0</v>
      </c>
      <c r="U78" s="33">
        <f>V78</f>
        <v>0</v>
      </c>
      <c r="V78" s="26">
        <f t="shared" si="146"/>
        <v>0</v>
      </c>
      <c r="W78" s="33">
        <f>X78</f>
        <v>0</v>
      </c>
      <c r="X78" s="26">
        <f t="shared" si="128"/>
        <v>0</v>
      </c>
      <c r="Y78" s="31">
        <f t="shared" si="129"/>
        <v>0.99980000000000002</v>
      </c>
      <c r="Z78" s="33">
        <v>0.99980000000000002</v>
      </c>
      <c r="AA78" s="33">
        <f t="shared" si="129"/>
        <v>0.99990000000000001</v>
      </c>
      <c r="AB78" s="33">
        <v>0.99990000000000001</v>
      </c>
      <c r="AC78" s="33">
        <f t="shared" si="129"/>
        <v>1</v>
      </c>
      <c r="AD78" s="33">
        <v>1</v>
      </c>
      <c r="AE78" s="27">
        <f t="shared" si="118"/>
        <v>-9.2056749385368397E-2</v>
      </c>
      <c r="AF78" s="27">
        <f t="shared" si="119"/>
        <v>-9.2056749385368397E-2</v>
      </c>
      <c r="AG78" s="34">
        <f t="shared" si="120"/>
        <v>0</v>
      </c>
      <c r="AH78" s="34">
        <f t="shared" si="121"/>
        <v>0</v>
      </c>
      <c r="AI78" s="34">
        <f t="shared" si="122"/>
        <v>0</v>
      </c>
      <c r="AJ78" s="34">
        <f t="shared" si="123"/>
        <v>0</v>
      </c>
      <c r="AK78" s="13">
        <f t="shared" si="130"/>
        <v>0.19233716921954527</v>
      </c>
      <c r="AL78" s="13">
        <f t="shared" si="131"/>
        <v>-1.7705934584334872E-2</v>
      </c>
      <c r="AM78" s="13">
        <f t="shared" si="132"/>
        <v>-1.7705934584334872E-2</v>
      </c>
      <c r="AN78" s="13">
        <f>AL78-AK78</f>
        <v>-0.21004310380388014</v>
      </c>
      <c r="AO78" s="27">
        <f t="shared" si="134"/>
        <v>-0.21004310380388014</v>
      </c>
      <c r="AP78" s="13">
        <v>0.19</v>
      </c>
      <c r="AQ78" s="13">
        <v>-1.7704084545460186E-2</v>
      </c>
      <c r="AR78" s="13">
        <f t="shared" si="135"/>
        <v>-1.7704084545460186E-2</v>
      </c>
      <c r="AS78" s="50">
        <f>AT78</f>
        <v>2.003031005497551E-8</v>
      </c>
      <c r="AT78" s="47">
        <f t="shared" si="147"/>
        <v>2.003031005497551E-8</v>
      </c>
      <c r="AU78" s="50">
        <v>0.60902153038204299</v>
      </c>
      <c r="AV78" s="47">
        <f t="shared" si="148"/>
        <v>0.6045516335696125</v>
      </c>
      <c r="AW78" s="47">
        <f t="shared" si="149"/>
        <v>0.41231724355101496</v>
      </c>
      <c r="AX78" s="47">
        <f t="shared" si="124"/>
        <v>0.79672015413307773</v>
      </c>
      <c r="AY78" s="47">
        <f t="shared" si="116"/>
        <v>0.60902153038214135</v>
      </c>
      <c r="AZ78" s="47">
        <f t="shared" si="150"/>
        <v>0.6045516335696125</v>
      </c>
      <c r="BA78" s="47">
        <f t="shared" si="151"/>
        <v>0.41231724355101496</v>
      </c>
      <c r="BB78" s="47">
        <f t="shared" si="125"/>
        <v>0.79672015413307773</v>
      </c>
      <c r="BC78" s="31">
        <f>BD78</f>
        <v>859</v>
      </c>
      <c r="BD78" s="29">
        <v>859</v>
      </c>
      <c r="BE78" s="31">
        <f>BF78</f>
        <v>838</v>
      </c>
      <c r="BF78" s="29">
        <v>838</v>
      </c>
      <c r="BG78" s="31">
        <f>BH78</f>
        <v>215.16866063211461</v>
      </c>
      <c r="BH78" s="57">
        <f t="shared" si="139"/>
        <v>215.16866063211461</v>
      </c>
      <c r="BI78" s="29">
        <v>1</v>
      </c>
      <c r="BJ78" s="29">
        <v>2</v>
      </c>
      <c r="BK78" s="26">
        <f t="shared" si="117"/>
        <v>835</v>
      </c>
      <c r="BL78" s="38">
        <v>5</v>
      </c>
      <c r="BM78" s="26">
        <v>5</v>
      </c>
      <c r="BN78" s="26">
        <v>0.75</v>
      </c>
      <c r="BO78" s="13">
        <v>0.73005189734714127</v>
      </c>
      <c r="BP78" s="13">
        <f t="shared" si="87"/>
        <v>0.73005189734714127</v>
      </c>
      <c r="BQ78" s="31">
        <f>BR78</f>
        <v>0.5</v>
      </c>
      <c r="BR78" s="26">
        <v>0.5</v>
      </c>
      <c r="BS78" s="33">
        <f>BT78</f>
        <v>0.5</v>
      </c>
      <c r="BT78" s="26">
        <v>0.5</v>
      </c>
      <c r="BU78" s="57">
        <f>BV78</f>
        <v>0</v>
      </c>
      <c r="BV78" s="45">
        <v>0</v>
      </c>
      <c r="BW78" s="4" t="s">
        <v>11</v>
      </c>
      <c r="BX78" s="4" t="s">
        <v>199</v>
      </c>
      <c r="BY78" s="25" t="s">
        <v>66</v>
      </c>
      <c r="CB78" s="4" t="s">
        <v>218</v>
      </c>
      <c r="CD78" s="4" t="s">
        <v>29</v>
      </c>
      <c r="CE78" s="4" t="s">
        <v>30</v>
      </c>
      <c r="CF78" s="4" t="s">
        <v>131</v>
      </c>
      <c r="CG78" s="29" t="s">
        <v>543</v>
      </c>
      <c r="CH78" s="43" t="s">
        <v>327</v>
      </c>
      <c r="CI78" s="4" t="s">
        <v>157</v>
      </c>
      <c r="CJ78" s="4" t="s">
        <v>328</v>
      </c>
      <c r="CK78" s="4" t="s">
        <v>329</v>
      </c>
      <c r="CL78" s="29" t="s">
        <v>672</v>
      </c>
      <c r="CM78" s="29" t="s">
        <v>678</v>
      </c>
      <c r="CN78" s="4" t="s">
        <v>655</v>
      </c>
      <c r="CO78" s="4" t="s">
        <v>660</v>
      </c>
      <c r="CP78" s="4" t="s">
        <v>330</v>
      </c>
      <c r="CQ78" s="4" t="s">
        <v>10</v>
      </c>
      <c r="CR78" s="4" t="s">
        <v>35</v>
      </c>
    </row>
    <row r="79" spans="1:96" x14ac:dyDescent="0.25">
      <c r="A79" s="4">
        <v>78</v>
      </c>
      <c r="B79" s="4" t="s">
        <v>341</v>
      </c>
      <c r="C79" s="40">
        <v>42</v>
      </c>
      <c r="D79" s="4" t="s">
        <v>102</v>
      </c>
      <c r="E79" s="4" t="s">
        <v>187</v>
      </c>
      <c r="F79" s="4" t="s">
        <v>331</v>
      </c>
      <c r="G79" s="25" t="s">
        <v>61</v>
      </c>
      <c r="H79" s="29">
        <v>-1</v>
      </c>
      <c r="I79" s="13">
        <f t="shared" ref="I79:W81" si="152">J79</f>
        <v>1</v>
      </c>
      <c r="J79" s="26">
        <f t="shared" si="114"/>
        <v>1</v>
      </c>
      <c r="K79" s="33">
        <f t="shared" si="152"/>
        <v>1</v>
      </c>
      <c r="L79" s="26">
        <f t="shared" si="143"/>
        <v>1</v>
      </c>
      <c r="M79" s="33">
        <f t="shared" si="152"/>
        <v>1</v>
      </c>
      <c r="N79" s="26">
        <f t="shared" si="144"/>
        <v>1</v>
      </c>
      <c r="O79" s="33">
        <f t="shared" si="152"/>
        <v>0</v>
      </c>
      <c r="P79" s="26">
        <f t="shared" si="127"/>
        <v>0</v>
      </c>
      <c r="Q79" s="13">
        <f t="shared" si="152"/>
        <v>1</v>
      </c>
      <c r="R79" s="26">
        <f t="shared" si="115"/>
        <v>1</v>
      </c>
      <c r="S79" s="33">
        <f t="shared" si="152"/>
        <v>1</v>
      </c>
      <c r="T79" s="26">
        <f t="shared" si="145"/>
        <v>1</v>
      </c>
      <c r="U79" s="33">
        <f t="shared" si="152"/>
        <v>1</v>
      </c>
      <c r="V79" s="26">
        <f t="shared" si="146"/>
        <v>1</v>
      </c>
      <c r="W79" s="33">
        <f t="shared" si="152"/>
        <v>0</v>
      </c>
      <c r="X79" s="26">
        <f t="shared" si="128"/>
        <v>0</v>
      </c>
      <c r="Y79" s="31">
        <f t="shared" si="129"/>
        <v>0.99970000000000003</v>
      </c>
      <c r="Z79" s="33">
        <v>0.99970000000000003</v>
      </c>
      <c r="AA79" s="33">
        <f t="shared" si="129"/>
        <v>0.92390000000000005</v>
      </c>
      <c r="AB79" s="33">
        <v>0.92390000000000005</v>
      </c>
      <c r="AC79" s="33">
        <f t="shared" si="129"/>
        <v>0.99970000000000003</v>
      </c>
      <c r="AD79" s="33">
        <v>0.99970000000000003</v>
      </c>
      <c r="AE79" s="27">
        <f t="shared" si="118"/>
        <v>0.63197825632027071</v>
      </c>
      <c r="AF79" s="27">
        <f t="shared" si="119"/>
        <v>0.63197825632027071</v>
      </c>
      <c r="AG79" s="34">
        <f t="shared" si="120"/>
        <v>0</v>
      </c>
      <c r="AH79" s="34">
        <f t="shared" si="121"/>
        <v>0</v>
      </c>
      <c r="AI79" s="34">
        <f t="shared" si="122"/>
        <v>1</v>
      </c>
      <c r="AJ79" s="34">
        <f t="shared" si="123"/>
        <v>1</v>
      </c>
      <c r="AK79" s="13">
        <f t="shared" si="130"/>
        <v>0.24477411265935289</v>
      </c>
      <c r="AL79" s="13">
        <f t="shared" si="131"/>
        <v>0.15469191691079934</v>
      </c>
      <c r="AM79" s="13">
        <f t="shared" si="132"/>
        <v>0.15469191691079934</v>
      </c>
      <c r="AN79" s="13">
        <f t="shared" ref="AN79:AN81" si="153">AL79-AK79</f>
        <v>-9.0082195748553556E-2</v>
      </c>
      <c r="AO79" s="27">
        <f t="shared" si="134"/>
        <v>-9.0082195748553556E-2</v>
      </c>
      <c r="AP79" s="13">
        <v>-0.24</v>
      </c>
      <c r="AQ79" s="13">
        <v>-0.1534697096734027</v>
      </c>
      <c r="AR79" s="13">
        <f t="shared" si="135"/>
        <v>-0.1534697096734027</v>
      </c>
      <c r="AS79" s="50">
        <f t="shared" ref="AS79:AS81" si="154">AT79</f>
        <v>8.5231083729311039E-4</v>
      </c>
      <c r="AT79" s="47">
        <f t="shared" si="147"/>
        <v>8.5231083729311039E-4</v>
      </c>
      <c r="AU79" s="50">
        <v>7.159881504593184E-3</v>
      </c>
      <c r="AV79" s="47">
        <f t="shared" si="148"/>
        <v>3.4999045971018251E-2</v>
      </c>
      <c r="AW79" s="47">
        <f t="shared" si="149"/>
        <v>7.4194127509523942E-4</v>
      </c>
      <c r="AX79" s="47">
        <f t="shared" si="124"/>
        <v>8.2488186725461474E-2</v>
      </c>
      <c r="AY79" s="47">
        <f t="shared" si="116"/>
        <v>7.8102715208237274E-4</v>
      </c>
      <c r="AZ79" s="47">
        <f t="shared" si="150"/>
        <v>3.4999045971018251E-2</v>
      </c>
      <c r="BA79" s="47">
        <f t="shared" si="151"/>
        <v>7.4194127509523942E-4</v>
      </c>
      <c r="BB79" s="47">
        <f t="shared" si="125"/>
        <v>8.2488186725461474E-2</v>
      </c>
      <c r="BC79" s="31">
        <f t="shared" ref="BC79:BC81" si="155">BD79</f>
        <v>194</v>
      </c>
      <c r="BD79" s="29">
        <v>194</v>
      </c>
      <c r="BE79" s="31">
        <f t="shared" ref="BE79:BG81" si="156">BF79</f>
        <v>481</v>
      </c>
      <c r="BF79" s="29">
        <v>481</v>
      </c>
      <c r="BG79" s="31">
        <f t="shared" si="156"/>
        <v>134.00163163635875</v>
      </c>
      <c r="BH79" s="57">
        <f t="shared" si="139"/>
        <v>134.00163163635875</v>
      </c>
      <c r="BI79" s="29">
        <v>5</v>
      </c>
      <c r="BJ79" s="29">
        <v>6</v>
      </c>
      <c r="BK79" s="26">
        <f t="shared" si="117"/>
        <v>474</v>
      </c>
      <c r="BL79" s="38">
        <v>2</v>
      </c>
      <c r="BM79" s="26">
        <v>2</v>
      </c>
      <c r="BN79" s="26">
        <v>0.52</v>
      </c>
      <c r="BO79" s="13">
        <v>0.54710401293844124</v>
      </c>
      <c r="BP79" s="13">
        <f t="shared" si="87"/>
        <v>0.54710401293844124</v>
      </c>
      <c r="BQ79" s="31">
        <f t="shared" ref="BQ79:BQ81" si="157">BR79</f>
        <v>0.5</v>
      </c>
      <c r="BR79" s="26">
        <v>0.5</v>
      </c>
      <c r="BS79" s="33">
        <f t="shared" ref="BS79:BS81" si="158">BT79</f>
        <v>0.5</v>
      </c>
      <c r="BT79" s="26">
        <v>0.5</v>
      </c>
      <c r="BU79" s="57">
        <f t="shared" ref="BU79:BU81" si="159">BV79</f>
        <v>1</v>
      </c>
      <c r="BV79" s="45">
        <v>1</v>
      </c>
      <c r="BW79" s="4" t="s">
        <v>491</v>
      </c>
      <c r="BX79" s="4" t="s">
        <v>492</v>
      </c>
      <c r="BY79" s="25" t="s">
        <v>65</v>
      </c>
      <c r="BZ79" s="4" t="s">
        <v>193</v>
      </c>
      <c r="CA79" s="4" t="s">
        <v>490</v>
      </c>
      <c r="CB79" s="4" t="s">
        <v>195</v>
      </c>
      <c r="CD79" s="4" t="s">
        <v>29</v>
      </c>
      <c r="CE79" s="4" t="s">
        <v>30</v>
      </c>
      <c r="CF79" s="4" t="s">
        <v>156</v>
      </c>
      <c r="CG79" s="29" t="s">
        <v>544</v>
      </c>
      <c r="CH79" s="4" t="s">
        <v>196</v>
      </c>
      <c r="CI79" s="4" t="s">
        <v>197</v>
      </c>
      <c r="CJ79" s="4" t="s">
        <v>332</v>
      </c>
      <c r="CK79" s="4" t="s">
        <v>333</v>
      </c>
      <c r="CL79" s="29" t="s">
        <v>672</v>
      </c>
      <c r="CM79" s="29" t="s">
        <v>678</v>
      </c>
      <c r="CN79" s="4" t="s">
        <v>661</v>
      </c>
      <c r="CO79" s="4" t="s">
        <v>522</v>
      </c>
      <c r="CP79" s="4" t="s">
        <v>334</v>
      </c>
      <c r="CQ79" s="4" t="s">
        <v>10</v>
      </c>
      <c r="CR79" s="4" t="s">
        <v>26</v>
      </c>
    </row>
    <row r="80" spans="1:96" x14ac:dyDescent="0.25">
      <c r="A80" s="4">
        <v>79</v>
      </c>
      <c r="B80" s="4" t="s">
        <v>341</v>
      </c>
      <c r="C80" s="40">
        <v>42</v>
      </c>
      <c r="D80" s="4" t="s">
        <v>102</v>
      </c>
      <c r="E80" s="4" t="s">
        <v>187</v>
      </c>
      <c r="F80" s="4" t="s">
        <v>331</v>
      </c>
      <c r="G80" s="25" t="s">
        <v>91</v>
      </c>
      <c r="H80" s="29">
        <v>1</v>
      </c>
      <c r="I80" s="13">
        <f t="shared" si="152"/>
        <v>0</v>
      </c>
      <c r="J80" s="26">
        <f t="shared" si="114"/>
        <v>0</v>
      </c>
      <c r="K80" s="33">
        <f t="shared" si="152"/>
        <v>0</v>
      </c>
      <c r="L80" s="26">
        <f t="shared" si="143"/>
        <v>0</v>
      </c>
      <c r="M80" s="33">
        <f t="shared" si="152"/>
        <v>0</v>
      </c>
      <c r="N80" s="26">
        <f t="shared" si="144"/>
        <v>0</v>
      </c>
      <c r="O80" s="33">
        <f t="shared" si="152"/>
        <v>0</v>
      </c>
      <c r="P80" s="26">
        <f t="shared" si="127"/>
        <v>0</v>
      </c>
      <c r="Q80" s="13">
        <f t="shared" si="152"/>
        <v>0</v>
      </c>
      <c r="R80" s="26">
        <f t="shared" si="115"/>
        <v>0</v>
      </c>
      <c r="S80" s="33">
        <f t="shared" si="152"/>
        <v>0</v>
      </c>
      <c r="T80" s="26">
        <f t="shared" si="145"/>
        <v>0</v>
      </c>
      <c r="U80" s="33">
        <f t="shared" si="152"/>
        <v>0</v>
      </c>
      <c r="V80" s="26">
        <f t="shared" si="146"/>
        <v>0</v>
      </c>
      <c r="W80" s="33">
        <f t="shared" si="152"/>
        <v>0</v>
      </c>
      <c r="X80" s="26">
        <f t="shared" si="128"/>
        <v>0</v>
      </c>
      <c r="Y80" s="31">
        <f t="shared" si="129"/>
        <v>1</v>
      </c>
      <c r="Z80" s="33">
        <v>1</v>
      </c>
      <c r="AA80" s="33">
        <f t="shared" si="129"/>
        <v>1</v>
      </c>
      <c r="AB80" s="33">
        <v>1</v>
      </c>
      <c r="AC80" s="33">
        <f t="shared" si="129"/>
        <v>1</v>
      </c>
      <c r="AD80" s="33">
        <v>1</v>
      </c>
      <c r="AE80" s="27">
        <f t="shared" si="118"/>
        <v>-0.126871675148722</v>
      </c>
      <c r="AF80" s="27">
        <f t="shared" si="119"/>
        <v>-0.126871675148722</v>
      </c>
      <c r="AG80" s="34">
        <f t="shared" si="120"/>
        <v>0</v>
      </c>
      <c r="AH80" s="34">
        <f t="shared" si="121"/>
        <v>0</v>
      </c>
      <c r="AI80" s="34">
        <f t="shared" si="122"/>
        <v>0</v>
      </c>
      <c r="AJ80" s="34">
        <f t="shared" si="123"/>
        <v>0</v>
      </c>
      <c r="AK80" s="13">
        <f t="shared" si="130"/>
        <v>0.54930614433405489</v>
      </c>
      <c r="AL80" s="13">
        <f t="shared" si="131"/>
        <v>-6.9691390701147216E-2</v>
      </c>
      <c r="AM80" s="13">
        <f t="shared" si="132"/>
        <v>-6.9691390701147216E-2</v>
      </c>
      <c r="AN80" s="13">
        <f t="shared" si="153"/>
        <v>-0.61899753503520216</v>
      </c>
      <c r="AO80" s="27">
        <f t="shared" si="134"/>
        <v>-0.61899753503520216</v>
      </c>
      <c r="AP80" s="13">
        <v>0.5</v>
      </c>
      <c r="AQ80" s="13">
        <v>-6.9578781663219277E-2</v>
      </c>
      <c r="AR80" s="13">
        <f t="shared" si="135"/>
        <v>-6.9578781663219277E-2</v>
      </c>
      <c r="AS80" s="50">
        <f t="shared" si="154"/>
        <v>1.1485726856583694E-13</v>
      </c>
      <c r="AT80" s="47">
        <f t="shared" si="147"/>
        <v>1.1485726856583694E-13</v>
      </c>
      <c r="AU80" s="50">
        <v>0.12794256469801094</v>
      </c>
      <c r="AV80" s="47">
        <f t="shared" si="148"/>
        <v>0.33629783192591889</v>
      </c>
      <c r="AW80" s="47">
        <f t="shared" si="149"/>
        <v>0.12635664319979897</v>
      </c>
      <c r="AX80" s="47">
        <f t="shared" si="124"/>
        <v>0.7249131280661254</v>
      </c>
      <c r="AY80" s="47">
        <f t="shared" si="116"/>
        <v>0.12794256469802531</v>
      </c>
      <c r="AZ80" s="47">
        <f t="shared" si="150"/>
        <v>0.33629783192591889</v>
      </c>
      <c r="BA80" s="47">
        <f t="shared" si="151"/>
        <v>0.12635664319979897</v>
      </c>
      <c r="BB80" s="47">
        <f t="shared" si="125"/>
        <v>0.7249131280661254</v>
      </c>
      <c r="BC80" s="31">
        <f t="shared" si="155"/>
        <v>194</v>
      </c>
      <c r="BD80" s="29">
        <v>194</v>
      </c>
      <c r="BE80" s="31">
        <f t="shared" si="156"/>
        <v>481</v>
      </c>
      <c r="BF80" s="29">
        <v>481</v>
      </c>
      <c r="BG80" s="31">
        <f t="shared" si="156"/>
        <v>29.012300401053597</v>
      </c>
      <c r="BH80" s="57">
        <f t="shared" si="139"/>
        <v>29.012300401053597</v>
      </c>
      <c r="BI80" s="29">
        <v>1</v>
      </c>
      <c r="BJ80" s="29">
        <v>2</v>
      </c>
      <c r="BK80" s="26">
        <f t="shared" si="117"/>
        <v>478</v>
      </c>
      <c r="BL80" s="38">
        <v>2</v>
      </c>
      <c r="BM80" s="26">
        <v>2</v>
      </c>
      <c r="BN80" s="26">
        <v>0.52</v>
      </c>
      <c r="BO80" s="13">
        <v>0.54710401293844124</v>
      </c>
      <c r="BP80" s="13">
        <f t="shared" si="87"/>
        <v>0.54710401293844124</v>
      </c>
      <c r="BQ80" s="31">
        <f t="shared" si="157"/>
        <v>0.5</v>
      </c>
      <c r="BR80" s="26">
        <v>0.5</v>
      </c>
      <c r="BS80" s="33">
        <f t="shared" si="158"/>
        <v>0.5</v>
      </c>
      <c r="BT80" s="26">
        <v>0.5</v>
      </c>
      <c r="BU80" s="57">
        <f t="shared" si="159"/>
        <v>1</v>
      </c>
      <c r="BV80" s="45">
        <v>1</v>
      </c>
      <c r="BW80" s="4" t="s">
        <v>11</v>
      </c>
      <c r="BX80" s="4" t="s">
        <v>199</v>
      </c>
      <c r="BY80" s="25" t="s">
        <v>66</v>
      </c>
      <c r="BZ80" s="4" t="s">
        <v>193</v>
      </c>
      <c r="CA80" s="4" t="s">
        <v>194</v>
      </c>
      <c r="CB80" s="4" t="s">
        <v>195</v>
      </c>
      <c r="CD80" s="4" t="s">
        <v>29</v>
      </c>
      <c r="CE80" s="4" t="s">
        <v>30</v>
      </c>
      <c r="CF80" s="4" t="s">
        <v>156</v>
      </c>
      <c r="CG80" s="29" t="s">
        <v>544</v>
      </c>
      <c r="CH80" s="4" t="s">
        <v>196</v>
      </c>
      <c r="CI80" s="4" t="s">
        <v>197</v>
      </c>
      <c r="CJ80" s="4" t="s">
        <v>332</v>
      </c>
      <c r="CK80" s="4" t="s">
        <v>333</v>
      </c>
      <c r="CL80" s="29" t="s">
        <v>672</v>
      </c>
      <c r="CM80" s="29" t="s">
        <v>678</v>
      </c>
      <c r="CN80" s="4" t="s">
        <v>661</v>
      </c>
      <c r="CO80" s="4" t="s">
        <v>522</v>
      </c>
      <c r="CP80" s="4" t="s">
        <v>334</v>
      </c>
      <c r="CQ80" s="4" t="s">
        <v>10</v>
      </c>
      <c r="CR80" s="4" t="s">
        <v>26</v>
      </c>
    </row>
    <row r="81" spans="1:96" x14ac:dyDescent="0.25">
      <c r="A81" s="4">
        <v>80</v>
      </c>
      <c r="B81" s="4" t="s">
        <v>341</v>
      </c>
      <c r="C81" s="40">
        <v>42</v>
      </c>
      <c r="D81" s="4" t="s">
        <v>102</v>
      </c>
      <c r="E81" s="4" t="s">
        <v>187</v>
      </c>
      <c r="F81" s="4" t="s">
        <v>331</v>
      </c>
      <c r="G81" s="25" t="s">
        <v>62</v>
      </c>
      <c r="H81" s="29">
        <v>-1</v>
      </c>
      <c r="I81" s="13">
        <f t="shared" si="152"/>
        <v>1</v>
      </c>
      <c r="J81" s="26">
        <f t="shared" si="114"/>
        <v>1</v>
      </c>
      <c r="K81" s="33">
        <f t="shared" si="152"/>
        <v>0</v>
      </c>
      <c r="L81" s="26">
        <f t="shared" si="143"/>
        <v>0</v>
      </c>
      <c r="M81" s="33">
        <f t="shared" si="152"/>
        <v>1</v>
      </c>
      <c r="N81" s="26">
        <f t="shared" si="144"/>
        <v>1</v>
      </c>
      <c r="O81" s="33">
        <f t="shared" si="152"/>
        <v>0</v>
      </c>
      <c r="P81" s="26">
        <f t="shared" si="127"/>
        <v>0</v>
      </c>
      <c r="Q81" s="13">
        <f t="shared" si="152"/>
        <v>1</v>
      </c>
      <c r="R81" s="26">
        <f t="shared" si="115"/>
        <v>1</v>
      </c>
      <c r="S81" s="33">
        <f t="shared" si="152"/>
        <v>0</v>
      </c>
      <c r="T81" s="26">
        <f t="shared" si="145"/>
        <v>0</v>
      </c>
      <c r="U81" s="33">
        <f t="shared" si="152"/>
        <v>1</v>
      </c>
      <c r="V81" s="26">
        <f t="shared" si="146"/>
        <v>1</v>
      </c>
      <c r="W81" s="33">
        <f t="shared" si="152"/>
        <v>0</v>
      </c>
      <c r="X81" s="26">
        <f t="shared" si="128"/>
        <v>0</v>
      </c>
      <c r="Y81" s="31">
        <f t="shared" si="129"/>
        <v>1</v>
      </c>
      <c r="Z81" s="33">
        <v>1</v>
      </c>
      <c r="AA81" s="33">
        <f t="shared" si="129"/>
        <v>0.99839999999999995</v>
      </c>
      <c r="AB81" s="33">
        <v>0.99839999999999995</v>
      </c>
      <c r="AC81" s="33">
        <f t="shared" si="129"/>
        <v>1</v>
      </c>
      <c r="AD81" s="33">
        <v>1</v>
      </c>
      <c r="AE81" s="27">
        <f t="shared" si="118"/>
        <v>0.27560493955210819</v>
      </c>
      <c r="AF81" s="27">
        <f t="shared" si="119"/>
        <v>0.27560493955210819</v>
      </c>
      <c r="AG81" s="34">
        <f t="shared" si="120"/>
        <v>0</v>
      </c>
      <c r="AH81" s="34">
        <f t="shared" si="121"/>
        <v>0</v>
      </c>
      <c r="AI81" s="34">
        <f t="shared" si="122"/>
        <v>0</v>
      </c>
      <c r="AJ81" s="34">
        <f t="shared" si="123"/>
        <v>0</v>
      </c>
      <c r="AK81" s="13">
        <f t="shared" si="130"/>
        <v>0.35409252896224302</v>
      </c>
      <c r="AL81" s="13">
        <f t="shared" si="131"/>
        <v>9.758965004049211E-2</v>
      </c>
      <c r="AM81" s="13">
        <f t="shared" si="132"/>
        <v>9.758965004049211E-2</v>
      </c>
      <c r="AN81" s="13">
        <f t="shared" si="153"/>
        <v>-0.25650287892175094</v>
      </c>
      <c r="AO81" s="27">
        <f t="shared" si="134"/>
        <v>-0.25650287892175094</v>
      </c>
      <c r="AP81" s="13">
        <v>-0.34</v>
      </c>
      <c r="AQ81" s="13">
        <v>-9.7281019569157176E-2</v>
      </c>
      <c r="AR81" s="13">
        <f t="shared" si="135"/>
        <v>-9.7281019569157176E-2</v>
      </c>
      <c r="AS81" s="50">
        <f t="shared" si="154"/>
        <v>1.2325724683931594E-6</v>
      </c>
      <c r="AT81" s="47">
        <f t="shared" si="147"/>
        <v>1.2325724683931594E-6</v>
      </c>
      <c r="AU81" s="50">
        <v>3.3104011196072647E-2</v>
      </c>
      <c r="AV81" s="47">
        <f t="shared" si="148"/>
        <v>0.17833918522591816</v>
      </c>
      <c r="AW81" s="47">
        <f t="shared" si="149"/>
        <v>3.2376931325885691E-2</v>
      </c>
      <c r="AX81" s="47">
        <f t="shared" si="124"/>
        <v>0.44224984833755376</v>
      </c>
      <c r="AY81" s="47">
        <f t="shared" si="116"/>
        <v>3.3104011196073473E-2</v>
      </c>
      <c r="AZ81" s="47">
        <f t="shared" si="150"/>
        <v>0.17833918522591816</v>
      </c>
      <c r="BA81" s="47">
        <f t="shared" si="151"/>
        <v>3.2376931325885691E-2</v>
      </c>
      <c r="BB81" s="47">
        <f t="shared" si="125"/>
        <v>0.44224984833755376</v>
      </c>
      <c r="BC81" s="31">
        <f t="shared" si="155"/>
        <v>194</v>
      </c>
      <c r="BD81" s="29">
        <v>194</v>
      </c>
      <c r="BE81" s="31">
        <f t="shared" si="156"/>
        <v>481</v>
      </c>
      <c r="BF81" s="29">
        <v>481</v>
      </c>
      <c r="BG81" s="31">
        <f t="shared" si="156"/>
        <v>65.599973207874399</v>
      </c>
      <c r="BH81" s="57">
        <f t="shared" si="139"/>
        <v>65.599973207874399</v>
      </c>
      <c r="BI81" s="29">
        <v>1</v>
      </c>
      <c r="BJ81" s="29">
        <v>2</v>
      </c>
      <c r="BK81" s="26">
        <f t="shared" si="117"/>
        <v>478</v>
      </c>
      <c r="BL81" s="38">
        <v>2</v>
      </c>
      <c r="BM81" s="26">
        <v>2</v>
      </c>
      <c r="BN81" s="26">
        <v>0.52</v>
      </c>
      <c r="BO81" s="13">
        <v>0.54710401293844124</v>
      </c>
      <c r="BP81" s="13">
        <f t="shared" si="87"/>
        <v>0.54710401293844124</v>
      </c>
      <c r="BQ81" s="31">
        <f t="shared" si="157"/>
        <v>0.5</v>
      </c>
      <c r="BR81" s="26">
        <v>0.5</v>
      </c>
      <c r="BS81" s="33">
        <f t="shared" si="158"/>
        <v>0.5</v>
      </c>
      <c r="BT81" s="26">
        <v>0.5</v>
      </c>
      <c r="BU81" s="57">
        <f t="shared" si="159"/>
        <v>1</v>
      </c>
      <c r="BV81" s="45">
        <v>1</v>
      </c>
      <c r="BW81" s="4" t="s">
        <v>11</v>
      </c>
      <c r="BX81" s="4" t="s">
        <v>199</v>
      </c>
      <c r="BY81" s="25" t="s">
        <v>66</v>
      </c>
      <c r="BZ81" s="4" t="s">
        <v>193</v>
      </c>
      <c r="CA81" s="4" t="s">
        <v>194</v>
      </c>
      <c r="CB81" s="4" t="s">
        <v>195</v>
      </c>
      <c r="CD81" s="4" t="s">
        <v>29</v>
      </c>
      <c r="CE81" s="4" t="s">
        <v>30</v>
      </c>
      <c r="CF81" s="4" t="s">
        <v>156</v>
      </c>
      <c r="CG81" s="29" t="s">
        <v>544</v>
      </c>
      <c r="CH81" s="4" t="s">
        <v>196</v>
      </c>
      <c r="CI81" s="4" t="s">
        <v>197</v>
      </c>
      <c r="CJ81" s="4" t="s">
        <v>332</v>
      </c>
      <c r="CK81" s="4" t="s">
        <v>333</v>
      </c>
      <c r="CL81" s="29" t="s">
        <v>672</v>
      </c>
      <c r="CM81" s="29" t="s">
        <v>678</v>
      </c>
      <c r="CN81" s="4" t="s">
        <v>661</v>
      </c>
      <c r="CO81" s="4" t="s">
        <v>522</v>
      </c>
      <c r="CP81" s="4" t="s">
        <v>334</v>
      </c>
      <c r="CQ81" s="4" t="s">
        <v>10</v>
      </c>
      <c r="CR81" s="4" t="s">
        <v>26</v>
      </c>
    </row>
    <row r="82" spans="1:96" x14ac:dyDescent="0.25">
      <c r="A82" s="4">
        <v>81</v>
      </c>
      <c r="B82" s="4" t="s">
        <v>341</v>
      </c>
      <c r="C82" s="20">
        <v>43</v>
      </c>
      <c r="D82" s="21" t="s">
        <v>102</v>
      </c>
      <c r="E82" s="21" t="s">
        <v>187</v>
      </c>
      <c r="F82" s="21" t="s">
        <v>192</v>
      </c>
      <c r="G82" s="25" t="s">
        <v>91</v>
      </c>
      <c r="H82" s="29">
        <v>1</v>
      </c>
      <c r="I82" s="31">
        <f t="shared" si="126"/>
        <v>1</v>
      </c>
      <c r="J82" s="2">
        <f t="shared" si="114"/>
        <v>1</v>
      </c>
      <c r="K82" s="33">
        <f t="shared" si="126"/>
        <v>1</v>
      </c>
      <c r="L82" s="26">
        <f t="shared" si="143"/>
        <v>1</v>
      </c>
      <c r="M82" s="33">
        <f t="shared" si="126"/>
        <v>1</v>
      </c>
      <c r="N82" s="26">
        <f t="shared" si="144"/>
        <v>1</v>
      </c>
      <c r="O82" s="33">
        <f t="shared" si="126"/>
        <v>1</v>
      </c>
      <c r="P82" s="26">
        <f t="shared" si="127"/>
        <v>1</v>
      </c>
      <c r="Q82" s="31">
        <f t="shared" si="126"/>
        <v>1</v>
      </c>
      <c r="R82" s="26">
        <f t="shared" si="115"/>
        <v>1</v>
      </c>
      <c r="S82" s="33">
        <f t="shared" si="126"/>
        <v>1</v>
      </c>
      <c r="T82" s="26">
        <f t="shared" si="145"/>
        <v>1</v>
      </c>
      <c r="U82" s="33">
        <f t="shared" si="126"/>
        <v>1</v>
      </c>
      <c r="V82" s="26">
        <f t="shared" si="146"/>
        <v>1</v>
      </c>
      <c r="W82" s="33">
        <f t="shared" si="126"/>
        <v>1</v>
      </c>
      <c r="X82" s="26">
        <f t="shared" si="128"/>
        <v>1</v>
      </c>
      <c r="Y82" s="31">
        <f t="shared" si="129"/>
        <v>0.99560000000000004</v>
      </c>
      <c r="Z82" s="33">
        <v>0.99560000000000004</v>
      </c>
      <c r="AA82" s="33">
        <f t="shared" si="129"/>
        <v>0.80210000000000004</v>
      </c>
      <c r="AB82" s="33">
        <v>0.80210000000000004</v>
      </c>
      <c r="AC82" s="33">
        <f t="shared" si="129"/>
        <v>0.99370000000000003</v>
      </c>
      <c r="AD82" s="33">
        <v>0.99370000000000003</v>
      </c>
      <c r="AE82" s="27">
        <f t="shared" si="118"/>
        <v>1.2221834449150275</v>
      </c>
      <c r="AF82" s="27">
        <f t="shared" si="119"/>
        <v>1.254071911327107</v>
      </c>
      <c r="AG82" s="34">
        <f t="shared" si="120"/>
        <v>1</v>
      </c>
      <c r="AH82" s="34">
        <f t="shared" si="121"/>
        <v>1</v>
      </c>
      <c r="AI82" s="34">
        <f t="shared" si="122"/>
        <v>1</v>
      </c>
      <c r="AJ82" s="34">
        <f t="shared" si="123"/>
        <v>1</v>
      </c>
      <c r="AK82" s="27">
        <f t="shared" si="130"/>
        <v>0.20273255405408211</v>
      </c>
      <c r="AL82" s="27">
        <f t="shared" si="131"/>
        <v>0.24777637131024008</v>
      </c>
      <c r="AM82" s="13">
        <f t="shared" si="132"/>
        <v>0.2542412015508288</v>
      </c>
      <c r="AN82" s="27">
        <f t="shared" si="133"/>
        <v>4.504381725615797E-2</v>
      </c>
      <c r="AO82" s="27">
        <f t="shared" si="134"/>
        <v>5.150864749674669E-2</v>
      </c>
      <c r="AP82" s="13">
        <v>0.2</v>
      </c>
      <c r="AQ82" s="13">
        <v>0.24282728288169847</v>
      </c>
      <c r="AR82" s="13">
        <f t="shared" si="135"/>
        <v>0.24890129400248975</v>
      </c>
      <c r="AS82" s="50">
        <f t="shared" si="136"/>
        <v>5.1742491588636684E-3</v>
      </c>
      <c r="AT82" s="47">
        <f t="shared" si="147"/>
        <v>5.1742491588636684E-3</v>
      </c>
      <c r="AU82" s="50">
        <v>2.710737313029061E-8</v>
      </c>
      <c r="AV82" s="47">
        <f t="shared" si="148"/>
        <v>6.6742459649735825E-4</v>
      </c>
      <c r="AW82" s="47">
        <f t="shared" si="149"/>
        <v>6.3179380758238339E-8</v>
      </c>
      <c r="AX82" s="47">
        <f t="shared" si="124"/>
        <v>6.6880835864026886E-4</v>
      </c>
      <c r="AY82" s="47">
        <f t="shared" si="116"/>
        <v>1.1792384974145425E-8</v>
      </c>
      <c r="AZ82" s="47">
        <f t="shared" si="150"/>
        <v>4.8215387211823172E-4</v>
      </c>
      <c r="BA82" s="47">
        <f t="shared" si="151"/>
        <v>2.8691779581997793E-8</v>
      </c>
      <c r="BB82" s="47">
        <f t="shared" si="125"/>
        <v>4.8322704869948262E-4</v>
      </c>
      <c r="BC82" s="31">
        <f t="shared" si="137"/>
        <v>194</v>
      </c>
      <c r="BD82" s="29">
        <v>194</v>
      </c>
      <c r="BE82" s="31">
        <f t="shared" si="138"/>
        <v>512</v>
      </c>
      <c r="BF82" s="29">
        <v>512</v>
      </c>
      <c r="BG82" s="31">
        <f t="shared" si="138"/>
        <v>193.96804018398933</v>
      </c>
      <c r="BH82" s="57">
        <f t="shared" si="139"/>
        <v>193.96804018398933</v>
      </c>
      <c r="BI82" s="29">
        <v>1</v>
      </c>
      <c r="BJ82" s="29">
        <v>2</v>
      </c>
      <c r="BK82" s="2">
        <f t="shared" si="117"/>
        <v>509</v>
      </c>
      <c r="BL82" s="38">
        <v>8</v>
      </c>
      <c r="BM82" s="26">
        <v>6</v>
      </c>
      <c r="BN82" s="26">
        <v>0.92</v>
      </c>
      <c r="BO82" s="13">
        <v>0.80715574149700109</v>
      </c>
      <c r="BP82" s="13">
        <f t="shared" si="87"/>
        <v>0.84804068580564207</v>
      </c>
      <c r="BQ82" s="31">
        <f t="shared" si="140"/>
        <v>0.5</v>
      </c>
      <c r="BR82" s="26">
        <v>0.5</v>
      </c>
      <c r="BS82" s="33">
        <f t="shared" si="141"/>
        <v>1</v>
      </c>
      <c r="BT82" s="26">
        <v>1</v>
      </c>
      <c r="BU82" s="57">
        <f t="shared" si="142"/>
        <v>1</v>
      </c>
      <c r="BV82" s="45">
        <v>1</v>
      </c>
      <c r="BW82" s="4" t="s">
        <v>11</v>
      </c>
      <c r="BX82" s="4" t="s">
        <v>199</v>
      </c>
      <c r="BY82" s="25" t="s">
        <v>66</v>
      </c>
      <c r="BZ82" s="4" t="s">
        <v>193</v>
      </c>
      <c r="CA82" s="4" t="s">
        <v>194</v>
      </c>
      <c r="CB82" s="4" t="s">
        <v>195</v>
      </c>
      <c r="CD82" s="4" t="s">
        <v>29</v>
      </c>
      <c r="CE82" s="4" t="s">
        <v>30</v>
      </c>
      <c r="CF82" s="4" t="s">
        <v>156</v>
      </c>
      <c r="CG82" s="29" t="s">
        <v>544</v>
      </c>
      <c r="CH82" s="4" t="s">
        <v>196</v>
      </c>
      <c r="CI82" s="4" t="s">
        <v>197</v>
      </c>
      <c r="CJ82" s="4" t="s">
        <v>198</v>
      </c>
      <c r="CK82" s="4" t="s">
        <v>18</v>
      </c>
      <c r="CL82" s="29" t="s">
        <v>672</v>
      </c>
      <c r="CM82" s="29" t="s">
        <v>678</v>
      </c>
      <c r="CN82" s="29" t="s">
        <v>10</v>
      </c>
      <c r="CO82" s="4" t="s">
        <v>10</v>
      </c>
      <c r="CP82" s="4" t="s">
        <v>12</v>
      </c>
      <c r="CQ82" s="4" t="s">
        <v>10</v>
      </c>
      <c r="CR82" s="2" t="s">
        <v>26</v>
      </c>
    </row>
    <row r="83" spans="1:96" x14ac:dyDescent="0.25">
      <c r="A83" s="4">
        <v>82</v>
      </c>
      <c r="B83" s="4" t="s">
        <v>341</v>
      </c>
      <c r="C83" s="20">
        <v>43</v>
      </c>
      <c r="D83" s="21" t="s">
        <v>102</v>
      </c>
      <c r="E83" s="21" t="s">
        <v>187</v>
      </c>
      <c r="F83" s="21" t="s">
        <v>192</v>
      </c>
      <c r="G83" s="25" t="s">
        <v>62</v>
      </c>
      <c r="H83" s="29">
        <v>-1</v>
      </c>
      <c r="I83" s="31">
        <f t="shared" si="126"/>
        <v>1</v>
      </c>
      <c r="J83" s="2">
        <f t="shared" si="114"/>
        <v>1</v>
      </c>
      <c r="K83" s="33">
        <f t="shared" si="126"/>
        <v>1</v>
      </c>
      <c r="L83" s="26">
        <f t="shared" si="143"/>
        <v>1</v>
      </c>
      <c r="M83" s="33">
        <f t="shared" si="126"/>
        <v>1</v>
      </c>
      <c r="N83" s="26">
        <f t="shared" si="144"/>
        <v>1</v>
      </c>
      <c r="O83" s="33">
        <f t="shared" si="126"/>
        <v>1</v>
      </c>
      <c r="P83" s="26">
        <f t="shared" si="127"/>
        <v>1</v>
      </c>
      <c r="Q83" s="31">
        <f t="shared" si="126"/>
        <v>1</v>
      </c>
      <c r="R83" s="26">
        <f t="shared" si="115"/>
        <v>1</v>
      </c>
      <c r="S83" s="33">
        <f t="shared" si="126"/>
        <v>1</v>
      </c>
      <c r="T83" s="26">
        <f t="shared" si="145"/>
        <v>1</v>
      </c>
      <c r="U83" s="33">
        <f t="shared" si="126"/>
        <v>1</v>
      </c>
      <c r="V83" s="26">
        <f t="shared" si="146"/>
        <v>1</v>
      </c>
      <c r="W83" s="33">
        <f t="shared" si="126"/>
        <v>1</v>
      </c>
      <c r="X83" s="26">
        <f t="shared" si="128"/>
        <v>1</v>
      </c>
      <c r="Y83" s="31">
        <f t="shared" si="129"/>
        <v>1</v>
      </c>
      <c r="Z83" s="33">
        <v>1</v>
      </c>
      <c r="AA83" s="33">
        <f t="shared" si="129"/>
        <v>0.95789999999999997</v>
      </c>
      <c r="AB83" s="33">
        <v>0.95789999999999997</v>
      </c>
      <c r="AC83" s="33">
        <f t="shared" si="129"/>
        <v>0.99990000000000001</v>
      </c>
      <c r="AD83" s="33">
        <v>0.99990000000000001</v>
      </c>
      <c r="AE83" s="27">
        <f t="shared" si="118"/>
        <v>1.2030590274012831</v>
      </c>
      <c r="AF83" s="27">
        <f t="shared" si="119"/>
        <v>1.2353371662646413</v>
      </c>
      <c r="AG83" s="34">
        <f t="shared" si="120"/>
        <v>1</v>
      </c>
      <c r="AH83" s="34">
        <f t="shared" si="121"/>
        <v>1</v>
      </c>
      <c r="AI83" s="34">
        <f t="shared" si="122"/>
        <v>1</v>
      </c>
      <c r="AJ83" s="34">
        <f t="shared" si="123"/>
        <v>1</v>
      </c>
      <c r="AK83" s="27">
        <f t="shared" si="130"/>
        <v>0.26610840687365411</v>
      </c>
      <c r="AL83" s="27">
        <f t="shared" si="131"/>
        <v>0.32014412115672325</v>
      </c>
      <c r="AM83" s="13">
        <f t="shared" si="132"/>
        <v>0.32873360526649809</v>
      </c>
      <c r="AN83" s="27">
        <f t="shared" si="133"/>
        <v>5.4035714283069136E-2</v>
      </c>
      <c r="AO83" s="27">
        <f t="shared" si="134"/>
        <v>6.2625198392843973E-2</v>
      </c>
      <c r="AP83" s="13">
        <v>-0.26</v>
      </c>
      <c r="AQ83" s="13">
        <v>-0.30963723053672915</v>
      </c>
      <c r="AR83" s="13">
        <f t="shared" si="135"/>
        <v>-0.31738240628210601</v>
      </c>
      <c r="AS83" s="50">
        <f t="shared" si="136"/>
        <v>2.5109089171197128E-4</v>
      </c>
      <c r="AT83" s="47">
        <f t="shared" si="147"/>
        <v>2.5109089171197128E-4</v>
      </c>
      <c r="AU83" s="50">
        <v>8.127556834728525E-13</v>
      </c>
      <c r="AV83" s="47">
        <f t="shared" si="148"/>
        <v>1.1767747152797452E-5</v>
      </c>
      <c r="AW83" s="47">
        <f t="shared" si="149"/>
        <v>3.2530474055613068E-12</v>
      </c>
      <c r="AX83" s="47">
        <f t="shared" si="124"/>
        <v>8.5548693718898237E-4</v>
      </c>
      <c r="AY83" s="47">
        <f t="shared" si="116"/>
        <v>2.0152946971420946E-13</v>
      </c>
      <c r="AZ83" s="47">
        <f t="shared" si="150"/>
        <v>6.8788513871195649E-6</v>
      </c>
      <c r="BA83" s="47">
        <f t="shared" si="151"/>
        <v>8.6749334335249194E-13</v>
      </c>
      <c r="BB83" s="47">
        <f t="shared" si="125"/>
        <v>6.2142915228197561E-4</v>
      </c>
      <c r="BC83" s="31">
        <f t="shared" si="137"/>
        <v>194</v>
      </c>
      <c r="BD83" s="29">
        <v>194</v>
      </c>
      <c r="BE83" s="31">
        <f t="shared" si="138"/>
        <v>512</v>
      </c>
      <c r="BF83" s="29">
        <v>512</v>
      </c>
      <c r="BG83" s="31">
        <f t="shared" si="138"/>
        <v>113.83846041963051</v>
      </c>
      <c r="BH83" s="57">
        <f t="shared" si="139"/>
        <v>113.83846041963051</v>
      </c>
      <c r="BI83" s="29">
        <v>1</v>
      </c>
      <c r="BJ83" s="29">
        <v>2</v>
      </c>
      <c r="BK83" s="2">
        <f t="shared" si="117"/>
        <v>509</v>
      </c>
      <c r="BL83" s="38">
        <v>8</v>
      </c>
      <c r="BM83" s="26">
        <v>6</v>
      </c>
      <c r="BN83" s="26">
        <v>0.92</v>
      </c>
      <c r="BO83" s="13">
        <v>0.80715574149700109</v>
      </c>
      <c r="BP83" s="13">
        <f t="shared" si="87"/>
        <v>0.84804068580564207</v>
      </c>
      <c r="BQ83" s="31">
        <f t="shared" si="140"/>
        <v>0.5</v>
      </c>
      <c r="BR83" s="26">
        <v>0.5</v>
      </c>
      <c r="BS83" s="33">
        <f t="shared" si="141"/>
        <v>1</v>
      </c>
      <c r="BT83" s="26">
        <v>1</v>
      </c>
      <c r="BU83" s="57">
        <f t="shared" si="142"/>
        <v>1</v>
      </c>
      <c r="BV83" s="45">
        <v>1</v>
      </c>
      <c r="BW83" s="4" t="s">
        <v>11</v>
      </c>
      <c r="BX83" s="4" t="s">
        <v>199</v>
      </c>
      <c r="BY83" s="25" t="s">
        <v>66</v>
      </c>
      <c r="BZ83" s="4" t="s">
        <v>193</v>
      </c>
      <c r="CA83" s="4" t="s">
        <v>194</v>
      </c>
      <c r="CB83" s="4" t="s">
        <v>195</v>
      </c>
      <c r="CD83" s="4" t="s">
        <v>29</v>
      </c>
      <c r="CE83" s="4" t="s">
        <v>30</v>
      </c>
      <c r="CF83" s="4" t="s">
        <v>156</v>
      </c>
      <c r="CG83" s="29" t="s">
        <v>544</v>
      </c>
      <c r="CH83" s="4" t="s">
        <v>196</v>
      </c>
      <c r="CI83" s="4" t="s">
        <v>197</v>
      </c>
      <c r="CJ83" s="4" t="s">
        <v>198</v>
      </c>
      <c r="CK83" s="4" t="s">
        <v>18</v>
      </c>
      <c r="CL83" s="29" t="s">
        <v>672</v>
      </c>
      <c r="CM83" s="29" t="s">
        <v>678</v>
      </c>
      <c r="CN83" s="29" t="s">
        <v>10</v>
      </c>
      <c r="CO83" s="4" t="s">
        <v>10</v>
      </c>
      <c r="CP83" s="4" t="s">
        <v>12</v>
      </c>
      <c r="CQ83" s="4" t="s">
        <v>10</v>
      </c>
      <c r="CR83" s="2" t="s">
        <v>26</v>
      </c>
    </row>
    <row r="84" spans="1:96" x14ac:dyDescent="0.25">
      <c r="A84" s="4">
        <v>83</v>
      </c>
      <c r="B84" s="4" t="s">
        <v>341</v>
      </c>
      <c r="C84" s="20">
        <v>37</v>
      </c>
      <c r="D84" s="21" t="s">
        <v>102</v>
      </c>
      <c r="E84" s="21" t="s">
        <v>187</v>
      </c>
      <c r="F84" s="21" t="s">
        <v>361</v>
      </c>
      <c r="G84" s="25" t="s">
        <v>60</v>
      </c>
      <c r="H84" s="29">
        <v>1</v>
      </c>
      <c r="I84" s="31">
        <f t="shared" si="126"/>
        <v>1</v>
      </c>
      <c r="J84" s="2">
        <f t="shared" si="114"/>
        <v>1</v>
      </c>
      <c r="K84" s="33">
        <f t="shared" si="126"/>
        <v>1</v>
      </c>
      <c r="L84" s="26">
        <f t="shared" si="143"/>
        <v>1</v>
      </c>
      <c r="M84" s="33">
        <f t="shared" si="126"/>
        <v>1</v>
      </c>
      <c r="N84" s="26">
        <f t="shared" si="144"/>
        <v>1</v>
      </c>
      <c r="O84" s="33">
        <f t="shared" si="126"/>
        <v>1</v>
      </c>
      <c r="P84" s="26">
        <f t="shared" si="127"/>
        <v>1</v>
      </c>
      <c r="Q84" s="31">
        <f t="shared" si="126"/>
        <v>1</v>
      </c>
      <c r="R84" s="26">
        <f t="shared" si="115"/>
        <v>1</v>
      </c>
      <c r="S84" s="33">
        <f t="shared" si="126"/>
        <v>1</v>
      </c>
      <c r="T84" s="26">
        <f t="shared" si="145"/>
        <v>1</v>
      </c>
      <c r="U84" s="33">
        <f t="shared" si="126"/>
        <v>1</v>
      </c>
      <c r="V84" s="26">
        <f t="shared" si="146"/>
        <v>1</v>
      </c>
      <c r="W84" s="33">
        <f t="shared" si="126"/>
        <v>1</v>
      </c>
      <c r="X84" s="26">
        <f t="shared" si="128"/>
        <v>1</v>
      </c>
      <c r="Y84" s="31">
        <f t="shared" si="129"/>
        <v>0.99870000000000003</v>
      </c>
      <c r="Z84" s="33">
        <v>0.99870000000000003</v>
      </c>
      <c r="AA84" s="33">
        <f t="shared" si="129"/>
        <v>1</v>
      </c>
      <c r="AB84" s="33">
        <v>1</v>
      </c>
      <c r="AC84" s="33">
        <f t="shared" si="129"/>
        <v>1</v>
      </c>
      <c r="AD84" s="33">
        <v>1</v>
      </c>
      <c r="AE84" s="27">
        <f t="shared" si="118"/>
        <v>1.0850250786299467</v>
      </c>
      <c r="AF84" s="27">
        <f t="shared" si="119"/>
        <v>1.1687514503369989</v>
      </c>
      <c r="AG84" s="34">
        <f t="shared" si="120"/>
        <v>1</v>
      </c>
      <c r="AH84" s="34">
        <f t="shared" si="121"/>
        <v>1</v>
      </c>
      <c r="AI84" s="34">
        <f t="shared" si="122"/>
        <v>1</v>
      </c>
      <c r="AJ84" s="34">
        <f t="shared" si="123"/>
        <v>1</v>
      </c>
      <c r="AK84" s="27">
        <f t="shared" si="130"/>
        <v>0.18198268860070574</v>
      </c>
      <c r="AL84" s="27">
        <f t="shared" si="131"/>
        <v>0.19745578100826985</v>
      </c>
      <c r="AM84" s="13">
        <f t="shared" si="132"/>
        <v>0.21269253123830126</v>
      </c>
      <c r="AN84" s="27">
        <f t="shared" si="133"/>
        <v>1.5473092407564115E-2</v>
      </c>
      <c r="AO84" s="27">
        <f t="shared" si="134"/>
        <v>3.0709842637595519E-2</v>
      </c>
      <c r="AP84" s="13">
        <v>0.18</v>
      </c>
      <c r="AQ84" s="13">
        <v>0.1949289932318353</v>
      </c>
      <c r="AR84" s="13">
        <f t="shared" si="135"/>
        <v>0.20954225443745014</v>
      </c>
      <c r="AS84" s="50">
        <f t="shared" si="136"/>
        <v>4.2715033840598815E-88</v>
      </c>
      <c r="AT84" s="47">
        <f t="shared" si="147"/>
        <v>4.2715033840598815E-88</v>
      </c>
      <c r="AU84" s="50">
        <v>7.8588979968842419E-8</v>
      </c>
      <c r="AV84" s="47">
        <f t="shared" si="148"/>
        <v>2.8329416760112758E-103</v>
      </c>
      <c r="AW84" s="47">
        <f t="shared" si="149"/>
        <v>3.5500603146830162E-255</v>
      </c>
      <c r="AX84" s="47">
        <f t="shared" si="124"/>
        <v>2.420778277163011E-3</v>
      </c>
      <c r="AY84" s="47">
        <f t="shared" si="116"/>
        <v>7.3915334902704463E-9</v>
      </c>
      <c r="AZ84" s="47">
        <f t="shared" si="150"/>
        <v>2.154654301240575E-119</v>
      </c>
      <c r="BA84" s="47">
        <f t="shared" si="151"/>
        <v>1.9766287752964807E-295</v>
      </c>
      <c r="BB84" s="47">
        <f t="shared" si="125"/>
        <v>1.0929949898721867E-3</v>
      </c>
      <c r="BC84" s="31">
        <f t="shared" si="137"/>
        <v>12023</v>
      </c>
      <c r="BD84" s="29">
        <v>12023</v>
      </c>
      <c r="BE84" s="31">
        <f t="shared" si="138"/>
        <v>747</v>
      </c>
      <c r="BF84" s="29">
        <v>747</v>
      </c>
      <c r="BG84" s="31">
        <f t="shared" si="138"/>
        <v>239.99954957976234</v>
      </c>
      <c r="BH84" s="57">
        <f t="shared" si="139"/>
        <v>239.99954957976234</v>
      </c>
      <c r="BI84" s="29">
        <v>1</v>
      </c>
      <c r="BJ84" s="29">
        <v>1</v>
      </c>
      <c r="BK84" s="2">
        <f t="shared" si="117"/>
        <v>745</v>
      </c>
      <c r="BL84" s="38">
        <v>20</v>
      </c>
      <c r="BM84" s="26">
        <v>6</v>
      </c>
      <c r="BN84" s="26">
        <v>0.87</v>
      </c>
      <c r="BO84" s="13">
        <v>0.80769368867858871</v>
      </c>
      <c r="BP84" s="13">
        <f t="shared" si="87"/>
        <v>0.93333388654559002</v>
      </c>
      <c r="BQ84" s="31">
        <f t="shared" si="140"/>
        <v>0.5</v>
      </c>
      <c r="BR84" s="26">
        <v>0.5</v>
      </c>
      <c r="BS84" s="33">
        <f t="shared" si="141"/>
        <v>0.5</v>
      </c>
      <c r="BT84" s="26">
        <v>0.5</v>
      </c>
      <c r="BU84" s="57">
        <f t="shared" si="142"/>
        <v>0.5</v>
      </c>
      <c r="BV84" s="45">
        <v>0.5</v>
      </c>
      <c r="BW84" s="4" t="s">
        <v>11</v>
      </c>
      <c r="BX84" s="4" t="s">
        <v>10</v>
      </c>
      <c r="BY84" s="25" t="s">
        <v>64</v>
      </c>
      <c r="CB84" s="4" t="s">
        <v>201</v>
      </c>
      <c r="CD84" s="4" t="s">
        <v>72</v>
      </c>
      <c r="CE84" s="4" t="s">
        <v>498</v>
      </c>
      <c r="CF84" s="4" t="s">
        <v>202</v>
      </c>
      <c r="CG84" s="29" t="s">
        <v>545</v>
      </c>
      <c r="CH84" s="4" t="s">
        <v>203</v>
      </c>
      <c r="CI84" s="4" t="s">
        <v>74</v>
      </c>
      <c r="CJ84" s="4" t="s">
        <v>143</v>
      </c>
      <c r="CK84" s="4" t="s">
        <v>204</v>
      </c>
      <c r="CL84" s="29" t="s">
        <v>672</v>
      </c>
      <c r="CM84" s="29" t="s">
        <v>143</v>
      </c>
      <c r="CN84" s="29" t="s">
        <v>143</v>
      </c>
      <c r="CO84" s="4" t="s">
        <v>205</v>
      </c>
      <c r="CP84" s="4" t="s">
        <v>143</v>
      </c>
      <c r="CQ84" s="4" t="s">
        <v>12</v>
      </c>
      <c r="CR84" s="2" t="s">
        <v>200</v>
      </c>
    </row>
    <row r="85" spans="1:96" x14ac:dyDescent="0.25">
      <c r="A85" s="4">
        <v>84</v>
      </c>
      <c r="B85" s="4" t="s">
        <v>341</v>
      </c>
      <c r="C85" s="20">
        <v>37</v>
      </c>
      <c r="D85" s="21" t="s">
        <v>102</v>
      </c>
      <c r="E85" s="21" t="s">
        <v>187</v>
      </c>
      <c r="F85" s="21" t="s">
        <v>361</v>
      </c>
      <c r="G85" s="25" t="s">
        <v>62</v>
      </c>
      <c r="H85" s="29">
        <v>-1</v>
      </c>
      <c r="I85" s="31">
        <f t="shared" si="126"/>
        <v>1</v>
      </c>
      <c r="J85" s="2">
        <f t="shared" si="114"/>
        <v>1</v>
      </c>
      <c r="K85" s="33">
        <f t="shared" si="126"/>
        <v>1</v>
      </c>
      <c r="L85" s="26">
        <f t="shared" si="143"/>
        <v>1</v>
      </c>
      <c r="M85" s="33">
        <f t="shared" si="126"/>
        <v>1</v>
      </c>
      <c r="N85" s="26">
        <f t="shared" si="144"/>
        <v>1</v>
      </c>
      <c r="O85" s="33">
        <f t="shared" si="126"/>
        <v>1</v>
      </c>
      <c r="P85" s="26">
        <f t="shared" si="127"/>
        <v>1</v>
      </c>
      <c r="Q85" s="31">
        <f t="shared" si="126"/>
        <v>1</v>
      </c>
      <c r="R85" s="26">
        <f t="shared" si="115"/>
        <v>1</v>
      </c>
      <c r="S85" s="33">
        <f t="shared" si="126"/>
        <v>1</v>
      </c>
      <c r="T85" s="26">
        <f t="shared" si="145"/>
        <v>1</v>
      </c>
      <c r="U85" s="33">
        <f t="shared" si="126"/>
        <v>1</v>
      </c>
      <c r="V85" s="26">
        <f t="shared" si="146"/>
        <v>1</v>
      </c>
      <c r="W85" s="33">
        <f t="shared" si="126"/>
        <v>1</v>
      </c>
      <c r="X85" s="26">
        <f t="shared" si="128"/>
        <v>1</v>
      </c>
      <c r="Y85" s="31">
        <f t="shared" si="129"/>
        <v>1</v>
      </c>
      <c r="Z85" s="33">
        <v>1</v>
      </c>
      <c r="AA85" s="33">
        <f t="shared" si="129"/>
        <v>1</v>
      </c>
      <c r="AB85" s="33">
        <v>1</v>
      </c>
      <c r="AC85" s="33">
        <f t="shared" si="129"/>
        <v>1</v>
      </c>
      <c r="AD85" s="33">
        <v>1</v>
      </c>
      <c r="AE85" s="27">
        <f t="shared" si="118"/>
        <v>0.7164590798653464</v>
      </c>
      <c r="AF85" s="27">
        <f t="shared" si="119"/>
        <v>0.77130354413924573</v>
      </c>
      <c r="AG85" s="34">
        <f t="shared" si="120"/>
        <v>0</v>
      </c>
      <c r="AH85" s="34">
        <f t="shared" si="121"/>
        <v>0</v>
      </c>
      <c r="AI85" s="34">
        <f t="shared" si="122"/>
        <v>1</v>
      </c>
      <c r="AJ85" s="34">
        <f t="shared" si="123"/>
        <v>1</v>
      </c>
      <c r="AK85" s="27">
        <f t="shared" si="130"/>
        <v>0.2341894667593668</v>
      </c>
      <c r="AL85" s="27">
        <f t="shared" si="131"/>
        <v>0.16778716986857206</v>
      </c>
      <c r="AM85" s="13">
        <f t="shared" si="132"/>
        <v>0.18063116571157969</v>
      </c>
      <c r="AN85" s="27">
        <f t="shared" si="133"/>
        <v>-6.6402296890794743E-2</v>
      </c>
      <c r="AO85" s="27">
        <f t="shared" si="134"/>
        <v>-5.355830104778711E-2</v>
      </c>
      <c r="AP85" s="13">
        <v>-0.23</v>
      </c>
      <c r="AQ85" s="13">
        <v>-0.16623015638224695</v>
      </c>
      <c r="AR85" s="13">
        <f t="shared" si="135"/>
        <v>-0.17869194903396857</v>
      </c>
      <c r="AS85" s="50">
        <f t="shared" si="136"/>
        <v>1.4790971575701611E-161</v>
      </c>
      <c r="AT85" s="47">
        <f t="shared" si="147"/>
        <v>1.4790971575701611E-161</v>
      </c>
      <c r="AU85" s="50">
        <v>4.9359347645789571E-6</v>
      </c>
      <c r="AV85" s="47">
        <f t="shared" si="148"/>
        <v>3.038593605273574E-84</v>
      </c>
      <c r="AW85" s="47">
        <f t="shared" si="149"/>
        <v>1.168615799200924E-207</v>
      </c>
      <c r="AX85" s="47">
        <f t="shared" si="124"/>
        <v>4.4852220413306991E-2</v>
      </c>
      <c r="AY85" s="47">
        <f t="shared" si="116"/>
        <v>8.8638295995540458E-7</v>
      </c>
      <c r="AZ85" s="47">
        <f t="shared" si="150"/>
        <v>2.9241327726082446E-97</v>
      </c>
      <c r="BA85" s="47">
        <f t="shared" si="151"/>
        <v>3.7141963589758983E-240</v>
      </c>
      <c r="BB85" s="47">
        <f t="shared" si="125"/>
        <v>3.0865543707926945E-2</v>
      </c>
      <c r="BC85" s="31">
        <f t="shared" si="137"/>
        <v>13500</v>
      </c>
      <c r="BD85" s="29">
        <v>13500</v>
      </c>
      <c r="BE85" s="31">
        <f t="shared" si="138"/>
        <v>747</v>
      </c>
      <c r="BF85" s="29">
        <v>747</v>
      </c>
      <c r="BG85" s="31">
        <f t="shared" si="138"/>
        <v>146.11098113176158</v>
      </c>
      <c r="BH85" s="57">
        <f t="shared" si="139"/>
        <v>146.11098113176158</v>
      </c>
      <c r="BI85" s="29">
        <v>1</v>
      </c>
      <c r="BJ85" s="29">
        <v>1</v>
      </c>
      <c r="BK85" s="2">
        <f t="shared" si="117"/>
        <v>745</v>
      </c>
      <c r="BL85" s="38">
        <v>20</v>
      </c>
      <c r="BM85" s="26">
        <v>6</v>
      </c>
      <c r="BN85" s="26">
        <v>0.86</v>
      </c>
      <c r="BO85" s="13">
        <v>0.80769368867858871</v>
      </c>
      <c r="BP85" s="13">
        <f t="shared" si="87"/>
        <v>0.93333388654559002</v>
      </c>
      <c r="BQ85" s="31">
        <f t="shared" si="140"/>
        <v>0.5</v>
      </c>
      <c r="BR85" s="26">
        <v>0.5</v>
      </c>
      <c r="BS85" s="33">
        <f t="shared" si="141"/>
        <v>0.5</v>
      </c>
      <c r="BT85" s="26">
        <v>0.5</v>
      </c>
      <c r="BU85" s="57">
        <f t="shared" si="142"/>
        <v>0.5</v>
      </c>
      <c r="BV85" s="45">
        <v>0.5</v>
      </c>
      <c r="BW85" s="4" t="s">
        <v>11</v>
      </c>
      <c r="BX85" s="4" t="s">
        <v>10</v>
      </c>
      <c r="BY85" s="25" t="s">
        <v>64</v>
      </c>
      <c r="CB85" s="4" t="s">
        <v>201</v>
      </c>
      <c r="CD85" s="4" t="s">
        <v>72</v>
      </c>
      <c r="CE85" s="4" t="s">
        <v>499</v>
      </c>
      <c r="CF85" s="4" t="s">
        <v>202</v>
      </c>
      <c r="CG85" s="29" t="s">
        <v>545</v>
      </c>
      <c r="CH85" s="4" t="s">
        <v>203</v>
      </c>
      <c r="CI85" s="4" t="s">
        <v>74</v>
      </c>
      <c r="CJ85" s="4" t="s">
        <v>143</v>
      </c>
      <c r="CK85" s="4" t="s">
        <v>204</v>
      </c>
      <c r="CL85" s="29" t="s">
        <v>672</v>
      </c>
      <c r="CM85" s="29" t="s">
        <v>143</v>
      </c>
      <c r="CN85" s="29" t="s">
        <v>143</v>
      </c>
      <c r="CO85" s="4" t="s">
        <v>205</v>
      </c>
      <c r="CP85" s="4" t="s">
        <v>143</v>
      </c>
      <c r="CQ85" s="4" t="s">
        <v>12</v>
      </c>
      <c r="CR85" s="2" t="s">
        <v>200</v>
      </c>
    </row>
    <row r="86" spans="1:96" x14ac:dyDescent="0.25">
      <c r="A86" s="4">
        <v>85</v>
      </c>
      <c r="B86" s="4" t="s">
        <v>341</v>
      </c>
      <c r="C86" s="20">
        <v>38</v>
      </c>
      <c r="D86" s="21" t="s">
        <v>102</v>
      </c>
      <c r="E86" s="21" t="s">
        <v>187</v>
      </c>
      <c r="F86" s="21" t="s">
        <v>362</v>
      </c>
      <c r="G86" s="25" t="s">
        <v>60</v>
      </c>
      <c r="H86" s="29">
        <v>1</v>
      </c>
      <c r="I86" s="31">
        <f t="shared" si="126"/>
        <v>1</v>
      </c>
      <c r="J86" s="2">
        <f t="shared" si="114"/>
        <v>1</v>
      </c>
      <c r="K86" s="33">
        <f t="shared" si="126"/>
        <v>1</v>
      </c>
      <c r="L86" s="26">
        <f t="shared" si="143"/>
        <v>1</v>
      </c>
      <c r="M86" s="33">
        <f t="shared" si="126"/>
        <v>1</v>
      </c>
      <c r="N86" s="26">
        <f t="shared" si="144"/>
        <v>1</v>
      </c>
      <c r="O86" s="33">
        <f t="shared" si="126"/>
        <v>1</v>
      </c>
      <c r="P86" s="26">
        <f t="shared" si="127"/>
        <v>1</v>
      </c>
      <c r="Q86" s="31">
        <f t="shared" si="126"/>
        <v>1</v>
      </c>
      <c r="R86" s="26">
        <f t="shared" si="115"/>
        <v>1</v>
      </c>
      <c r="S86" s="33">
        <f t="shared" si="126"/>
        <v>1</v>
      </c>
      <c r="T86" s="26">
        <f t="shared" si="145"/>
        <v>1</v>
      </c>
      <c r="U86" s="33">
        <f t="shared" si="126"/>
        <v>1</v>
      </c>
      <c r="V86" s="26">
        <f t="shared" si="146"/>
        <v>1</v>
      </c>
      <c r="W86" s="33">
        <f t="shared" si="126"/>
        <v>1</v>
      </c>
      <c r="X86" s="26">
        <f t="shared" si="128"/>
        <v>1</v>
      </c>
      <c r="Y86" s="31">
        <f t="shared" si="129"/>
        <v>0.99680000000000002</v>
      </c>
      <c r="Z86" s="33">
        <v>0.99680000000000002</v>
      </c>
      <c r="AA86" s="33">
        <f t="shared" si="129"/>
        <v>0.96709999999999996</v>
      </c>
      <c r="AB86" s="33">
        <v>0.96709999999999996</v>
      </c>
      <c r="AC86" s="33">
        <f t="shared" si="129"/>
        <v>1</v>
      </c>
      <c r="AD86" s="33">
        <v>1</v>
      </c>
      <c r="AE86" s="27">
        <f t="shared" si="118"/>
        <v>1.9551693108223416</v>
      </c>
      <c r="AF86" s="27">
        <f t="shared" si="119"/>
        <v>1.9551693108223416</v>
      </c>
      <c r="AG86" s="34">
        <f t="shared" si="120"/>
        <v>1</v>
      </c>
      <c r="AH86" s="34">
        <f t="shared" si="121"/>
        <v>1</v>
      </c>
      <c r="AI86" s="34">
        <f t="shared" si="122"/>
        <v>1</v>
      </c>
      <c r="AJ86" s="34">
        <f t="shared" si="123"/>
        <v>1</v>
      </c>
      <c r="AK86" s="27">
        <f t="shared" si="130"/>
        <v>0.1716666635005791</v>
      </c>
      <c r="AL86" s="27">
        <f t="shared" si="131"/>
        <v>0.33563739216759808</v>
      </c>
      <c r="AM86" s="13">
        <f t="shared" si="132"/>
        <v>0.33563739216759808</v>
      </c>
      <c r="AN86" s="27">
        <f t="shared" si="133"/>
        <v>0.16397072866701898</v>
      </c>
      <c r="AO86" s="27">
        <f t="shared" si="134"/>
        <v>0.16397072866701898</v>
      </c>
      <c r="AP86" s="13">
        <v>0.17</v>
      </c>
      <c r="AQ86" s="13">
        <v>0.32357709189527617</v>
      </c>
      <c r="AR86" s="13">
        <f t="shared" si="135"/>
        <v>0.32357709189527617</v>
      </c>
      <c r="AS86" s="50">
        <f t="shared" si="136"/>
        <v>1.5137419452621861E-4</v>
      </c>
      <c r="AT86" s="47">
        <f t="shared" si="147"/>
        <v>1.5137419452621861E-4</v>
      </c>
      <c r="AU86" s="50">
        <v>1.0827109606042214E-19</v>
      </c>
      <c r="AV86" s="47">
        <f t="shared" si="148"/>
        <v>1.8682965270755674E-13</v>
      </c>
      <c r="AW86" s="47">
        <f t="shared" si="149"/>
        <v>2.2510302523389466E-31</v>
      </c>
      <c r="AX86" s="47">
        <f t="shared" si="124"/>
        <v>5.5610797821054168E-8</v>
      </c>
      <c r="AY86" s="47">
        <f t="shared" si="116"/>
        <v>1.0827109606045173E-19</v>
      </c>
      <c r="AZ86" s="47">
        <f t="shared" si="150"/>
        <v>1.8682965270755674E-13</v>
      </c>
      <c r="BA86" s="47">
        <f t="shared" si="151"/>
        <v>2.2510302523389466E-31</v>
      </c>
      <c r="BB86" s="47">
        <f t="shared" si="125"/>
        <v>5.5610797821054168E-8</v>
      </c>
      <c r="BC86" s="31">
        <f t="shared" si="137"/>
        <v>492</v>
      </c>
      <c r="BD86" s="29">
        <v>492</v>
      </c>
      <c r="BE86" s="31">
        <f t="shared" si="138"/>
        <v>748</v>
      </c>
      <c r="BF86" s="29">
        <v>748</v>
      </c>
      <c r="BG86" s="31">
        <f t="shared" si="138"/>
        <v>269.33959926401417</v>
      </c>
      <c r="BH86" s="57">
        <f t="shared" si="139"/>
        <v>269.33959926401417</v>
      </c>
      <c r="BI86" s="29">
        <v>1</v>
      </c>
      <c r="BJ86" s="29">
        <v>1</v>
      </c>
      <c r="BK86" s="2">
        <f t="shared" si="117"/>
        <v>746</v>
      </c>
      <c r="BL86" s="38">
        <v>6</v>
      </c>
      <c r="BM86" s="26">
        <v>6</v>
      </c>
      <c r="BN86" s="26">
        <v>0.82</v>
      </c>
      <c r="BO86" s="13">
        <v>0.81566119564655604</v>
      </c>
      <c r="BP86" s="13">
        <f t="shared" si="87"/>
        <v>0.81566119564655604</v>
      </c>
      <c r="BQ86" s="31">
        <f t="shared" si="140"/>
        <v>0.5</v>
      </c>
      <c r="BR86" s="26">
        <v>0.5</v>
      </c>
      <c r="BS86" s="33">
        <f t="shared" si="141"/>
        <v>0.5</v>
      </c>
      <c r="BT86" s="26">
        <v>0.5</v>
      </c>
      <c r="BU86" s="57">
        <f t="shared" si="142"/>
        <v>0.5</v>
      </c>
      <c r="BV86" s="45">
        <v>0.5</v>
      </c>
      <c r="BW86" s="4" t="s">
        <v>11</v>
      </c>
      <c r="BX86" s="4" t="s">
        <v>10</v>
      </c>
      <c r="BY86" s="25" t="s">
        <v>64</v>
      </c>
      <c r="CB86" s="4" t="s">
        <v>201</v>
      </c>
      <c r="CD86" s="4" t="s">
        <v>72</v>
      </c>
      <c r="CE86" s="4" t="s">
        <v>500</v>
      </c>
      <c r="CF86" s="4" t="s">
        <v>202</v>
      </c>
      <c r="CG86" s="29" t="s">
        <v>545</v>
      </c>
      <c r="CH86" s="4" t="s">
        <v>203</v>
      </c>
      <c r="CI86" s="4" t="s">
        <v>74</v>
      </c>
      <c r="CJ86" s="4" t="s">
        <v>206</v>
      </c>
      <c r="CK86" s="4" t="s">
        <v>207</v>
      </c>
      <c r="CL86" s="29" t="s">
        <v>672</v>
      </c>
      <c r="CM86" s="29" t="s">
        <v>143</v>
      </c>
      <c r="CN86" s="29" t="s">
        <v>143</v>
      </c>
      <c r="CO86" s="4" t="s">
        <v>208</v>
      </c>
      <c r="CP86" s="4" t="s">
        <v>143</v>
      </c>
      <c r="CQ86" s="4" t="s">
        <v>12</v>
      </c>
      <c r="CR86" s="2" t="s">
        <v>200</v>
      </c>
    </row>
    <row r="87" spans="1:96" x14ac:dyDescent="0.25">
      <c r="A87" s="4">
        <v>86</v>
      </c>
      <c r="B87" s="4" t="s">
        <v>341</v>
      </c>
      <c r="C87" s="20">
        <v>38</v>
      </c>
      <c r="D87" s="21" t="s">
        <v>102</v>
      </c>
      <c r="E87" s="21" t="s">
        <v>187</v>
      </c>
      <c r="F87" s="21" t="s">
        <v>362</v>
      </c>
      <c r="G87" s="25" t="s">
        <v>62</v>
      </c>
      <c r="H87" s="29">
        <v>-1</v>
      </c>
      <c r="I87" s="31">
        <f>J87</f>
        <v>1</v>
      </c>
      <c r="J87" s="2">
        <f t="shared" si="114"/>
        <v>1</v>
      </c>
      <c r="K87" s="33">
        <f>L87</f>
        <v>1</v>
      </c>
      <c r="L87" s="26">
        <f t="shared" si="143"/>
        <v>1</v>
      </c>
      <c r="M87" s="33">
        <f>N87</f>
        <v>1</v>
      </c>
      <c r="N87" s="26">
        <f t="shared" si="144"/>
        <v>1</v>
      </c>
      <c r="O87" s="33">
        <f>P87</f>
        <v>1</v>
      </c>
      <c r="P87" s="26">
        <f t="shared" si="127"/>
        <v>1</v>
      </c>
      <c r="Q87" s="31">
        <f>R87</f>
        <v>1</v>
      </c>
      <c r="R87" s="26">
        <f t="shared" si="115"/>
        <v>1</v>
      </c>
      <c r="S87" s="33">
        <f>T87</f>
        <v>1</v>
      </c>
      <c r="T87" s="26">
        <f t="shared" si="145"/>
        <v>1</v>
      </c>
      <c r="U87" s="33">
        <f>V87</f>
        <v>1</v>
      </c>
      <c r="V87" s="26">
        <f t="shared" si="146"/>
        <v>1</v>
      </c>
      <c r="W87" s="33">
        <f>X87</f>
        <v>1</v>
      </c>
      <c r="X87" s="26">
        <f t="shared" si="128"/>
        <v>1</v>
      </c>
      <c r="Y87" s="31">
        <f t="shared" si="129"/>
        <v>0.99950000000000006</v>
      </c>
      <c r="Z87" s="33">
        <v>0.99950000000000006</v>
      </c>
      <c r="AA87" s="33">
        <f t="shared" si="129"/>
        <v>0.99919999999999998</v>
      </c>
      <c r="AB87" s="33">
        <v>0.99919999999999998</v>
      </c>
      <c r="AC87" s="33">
        <f t="shared" si="129"/>
        <v>1</v>
      </c>
      <c r="AD87" s="33">
        <v>1</v>
      </c>
      <c r="AE87" s="27">
        <f t="shared" si="118"/>
        <v>1.3825735331255402</v>
      </c>
      <c r="AF87" s="27">
        <f t="shared" si="119"/>
        <v>1.3825735331255402</v>
      </c>
      <c r="AG87" s="34">
        <f t="shared" si="120"/>
        <v>1</v>
      </c>
      <c r="AH87" s="34">
        <f t="shared" si="121"/>
        <v>1</v>
      </c>
      <c r="AI87" s="34">
        <f t="shared" si="122"/>
        <v>1</v>
      </c>
      <c r="AJ87" s="34">
        <f t="shared" si="123"/>
        <v>1</v>
      </c>
      <c r="AK87" s="27">
        <f t="shared" si="130"/>
        <v>0.19233716921954527</v>
      </c>
      <c r="AL87" s="27">
        <f t="shared" si="131"/>
        <v>0.26592027959923159</v>
      </c>
      <c r="AM87" s="13">
        <f t="shared" si="132"/>
        <v>0.26592027959923159</v>
      </c>
      <c r="AN87" s="27">
        <f t="shared" si="133"/>
        <v>7.3583110379686317E-2</v>
      </c>
      <c r="AO87" s="27">
        <f t="shared" si="134"/>
        <v>7.3583110379686317E-2</v>
      </c>
      <c r="AP87" s="13">
        <v>-0.19</v>
      </c>
      <c r="AQ87" s="13">
        <v>-0.2598245815511393</v>
      </c>
      <c r="AR87" s="13">
        <f t="shared" si="135"/>
        <v>-0.2598245815511393</v>
      </c>
      <c r="AS87" s="50">
        <f>AT87</f>
        <v>3.2025725832757558E-7</v>
      </c>
      <c r="AT87" s="47">
        <f t="shared" si="147"/>
        <v>3.2025725832757558E-7</v>
      </c>
      <c r="AU87" s="50">
        <v>5.254735878482665E-13</v>
      </c>
      <c r="AV87" s="47">
        <f t="shared" si="148"/>
        <v>1.8274034885914633E-12</v>
      </c>
      <c r="AW87" s="47">
        <f t="shared" si="149"/>
        <v>6.8409218495354134E-29</v>
      </c>
      <c r="AX87" s="47">
        <f t="shared" si="124"/>
        <v>1.1552185131477686E-4</v>
      </c>
      <c r="AY87" s="47">
        <f t="shared" si="116"/>
        <v>5.2547358784840736E-13</v>
      </c>
      <c r="AZ87" s="47">
        <f t="shared" si="150"/>
        <v>1.8274034885914633E-12</v>
      </c>
      <c r="BA87" s="47">
        <f t="shared" si="151"/>
        <v>6.8409218495354134E-29</v>
      </c>
      <c r="BB87" s="47">
        <f t="shared" si="125"/>
        <v>1.1552185131477686E-4</v>
      </c>
      <c r="BC87" s="31">
        <f>BD87</f>
        <v>713</v>
      </c>
      <c r="BD87" s="29">
        <v>713</v>
      </c>
      <c r="BE87" s="31">
        <f>BF87</f>
        <v>748</v>
      </c>
      <c r="BF87" s="29">
        <v>748</v>
      </c>
      <c r="BG87" s="31">
        <f>BH87</f>
        <v>215.16866063211461</v>
      </c>
      <c r="BH87" s="57">
        <f t="shared" si="139"/>
        <v>215.16866063211461</v>
      </c>
      <c r="BI87" s="29">
        <v>1</v>
      </c>
      <c r="BJ87" s="29">
        <v>1</v>
      </c>
      <c r="BK87" s="2">
        <f t="shared" si="117"/>
        <v>746</v>
      </c>
      <c r="BL87" s="38">
        <v>6</v>
      </c>
      <c r="BM87" s="26">
        <v>6</v>
      </c>
      <c r="BN87" s="26">
        <v>0.82</v>
      </c>
      <c r="BO87" s="13">
        <v>0.81566119564655604</v>
      </c>
      <c r="BP87" s="13">
        <f t="shared" si="87"/>
        <v>0.81566119564655604</v>
      </c>
      <c r="BQ87" s="31">
        <f>BR87</f>
        <v>0.5</v>
      </c>
      <c r="BR87" s="26">
        <v>0.5</v>
      </c>
      <c r="BS87" s="33">
        <f>BT87</f>
        <v>0.5</v>
      </c>
      <c r="BT87" s="26">
        <v>0.5</v>
      </c>
      <c r="BU87" s="57">
        <f>BV87</f>
        <v>0.5</v>
      </c>
      <c r="BV87" s="45">
        <v>0.5</v>
      </c>
      <c r="BW87" s="4" t="s">
        <v>11</v>
      </c>
      <c r="BX87" s="4" t="s">
        <v>10</v>
      </c>
      <c r="BY87" s="25" t="s">
        <v>64</v>
      </c>
      <c r="CB87" s="4" t="s">
        <v>201</v>
      </c>
      <c r="CD87" s="4" t="s">
        <v>72</v>
      </c>
      <c r="CE87" s="4" t="s">
        <v>106</v>
      </c>
      <c r="CF87" s="4" t="s">
        <v>202</v>
      </c>
      <c r="CG87" s="29" t="s">
        <v>545</v>
      </c>
      <c r="CH87" s="4" t="s">
        <v>203</v>
      </c>
      <c r="CI87" s="4" t="s">
        <v>74</v>
      </c>
      <c r="CJ87" s="4" t="s">
        <v>206</v>
      </c>
      <c r="CK87" s="4" t="s">
        <v>207</v>
      </c>
      <c r="CL87" s="29" t="s">
        <v>672</v>
      </c>
      <c r="CM87" s="29" t="s">
        <v>143</v>
      </c>
      <c r="CN87" s="29" t="s">
        <v>143</v>
      </c>
      <c r="CO87" s="4" t="s">
        <v>208</v>
      </c>
      <c r="CP87" s="4" t="s">
        <v>143</v>
      </c>
      <c r="CQ87" s="4" t="s">
        <v>12</v>
      </c>
      <c r="CR87" s="2" t="s">
        <v>200</v>
      </c>
    </row>
    <row r="88" spans="1:96" x14ac:dyDescent="0.25">
      <c r="A88" s="4">
        <v>87</v>
      </c>
      <c r="B88" s="4" t="s">
        <v>341</v>
      </c>
      <c r="C88" s="20" t="s">
        <v>396</v>
      </c>
      <c r="D88" s="21" t="s">
        <v>102</v>
      </c>
      <c r="E88" s="21" t="s">
        <v>187</v>
      </c>
      <c r="F88" s="21" t="s">
        <v>363</v>
      </c>
      <c r="G88" s="25" t="s">
        <v>91</v>
      </c>
      <c r="H88" s="29">
        <v>-1</v>
      </c>
      <c r="I88" s="30">
        <f>SUM(J88:J90)/COUNT(J88:J90)</f>
        <v>0.33333333333333331</v>
      </c>
      <c r="J88" s="2">
        <f t="shared" si="114"/>
        <v>1</v>
      </c>
      <c r="K88" s="33">
        <f>SUM(L88:L90)/COUNT(L88:L90)</f>
        <v>0.33333333333333331</v>
      </c>
      <c r="L88" s="26">
        <f t="shared" si="143"/>
        <v>1</v>
      </c>
      <c r="M88" s="33">
        <f>SUM(N88:N90)/COUNT(N88:N90)</f>
        <v>0.66666666666666663</v>
      </c>
      <c r="N88" s="26">
        <f t="shared" si="144"/>
        <v>1</v>
      </c>
      <c r="O88" s="33">
        <f>SUM(P88:P90)/COUNT(P88:P90)</f>
        <v>0.33333333333333331</v>
      </c>
      <c r="P88" s="26">
        <f t="shared" si="127"/>
        <v>1</v>
      </c>
      <c r="Q88" s="30">
        <f>SUM(R88:R90)/COUNT(R88:R90)</f>
        <v>0.33333333333333331</v>
      </c>
      <c r="R88" s="26">
        <f t="shared" si="115"/>
        <v>1</v>
      </c>
      <c r="S88" s="33">
        <f>SUM(T88:T90)/COUNT(T88:T90)</f>
        <v>0.33333333333333331</v>
      </c>
      <c r="T88" s="26">
        <f t="shared" si="145"/>
        <v>1</v>
      </c>
      <c r="U88" s="33">
        <f>SUM(V88:V90)/COUNT(V88:V90)</f>
        <v>0.66666666666666663</v>
      </c>
      <c r="V88" s="26">
        <f t="shared" si="146"/>
        <v>1</v>
      </c>
      <c r="W88" s="33">
        <f>SUM(X88:X90)/COUNT(X88:X90)</f>
        <v>0.33333333333333331</v>
      </c>
      <c r="X88" s="26">
        <f t="shared" si="128"/>
        <v>1</v>
      </c>
      <c r="Y88" s="30">
        <f>SUM(Z88:Z90)/COUNT(Z88:Z90)</f>
        <v>0.86683333333333323</v>
      </c>
      <c r="Z88" s="33">
        <v>0.74939999999999996</v>
      </c>
      <c r="AA88" s="33">
        <f>SUM(AB88:AB90)/COUNT(AB88:AB90)</f>
        <v>0.97840000000000005</v>
      </c>
      <c r="AB88" s="33">
        <v>0.99729999999999996</v>
      </c>
      <c r="AC88" s="33">
        <f>SUM(AD88:AD90)/COUNT(AD88:AD90)</f>
        <v>0.99993333333333334</v>
      </c>
      <c r="AD88" s="33">
        <v>1</v>
      </c>
      <c r="AE88" s="27">
        <f t="shared" si="118"/>
        <v>0.31412328407419637</v>
      </c>
      <c r="AF88" s="27">
        <f t="shared" si="119"/>
        <v>0.31412328407419637</v>
      </c>
      <c r="AG88" s="34">
        <f t="shared" si="120"/>
        <v>0</v>
      </c>
      <c r="AH88" s="34">
        <f t="shared" si="121"/>
        <v>0</v>
      </c>
      <c r="AI88" s="34">
        <f t="shared" si="122"/>
        <v>1</v>
      </c>
      <c r="AJ88" s="34">
        <f t="shared" si="123"/>
        <v>1</v>
      </c>
      <c r="AK88" s="27">
        <f>AVERAGE(FISHER(AP88*$H88),FISHER(AP89*$H89),FISHER(AP90*$H90))</f>
        <v>0.11047698455837414</v>
      </c>
      <c r="AL88" s="27">
        <f>AVERAGE(FISHER(AQ88*$H88),FISHER(AQ89*$H89),FISHER(AQ90*$H90))</f>
        <v>3.4703393204090764E-2</v>
      </c>
      <c r="AM88" s="27">
        <f>AVERAGE(FISHER(AR88*$H88),FISHER(AR89*$H89),FISHER(AR90*$H90))</f>
        <v>3.4703393204090764E-2</v>
      </c>
      <c r="AN88" s="27">
        <f t="shared" si="133"/>
        <v>-7.5773591354283382E-2</v>
      </c>
      <c r="AO88" s="27">
        <f t="shared" si="134"/>
        <v>-7.5773591354283382E-2</v>
      </c>
      <c r="AP88" s="13">
        <v>-0.09</v>
      </c>
      <c r="AQ88" s="13">
        <v>-9.6934275620374891E-2</v>
      </c>
      <c r="AR88" s="13">
        <f t="shared" si="135"/>
        <v>-9.6934275620374891E-2</v>
      </c>
      <c r="AS88" s="52">
        <f>SUM(AT88:AT90)/COUNT(AT88:AT90)</f>
        <v>1.6043373836615739E-4</v>
      </c>
      <c r="AT88" s="47">
        <f t="shared" si="147"/>
        <v>2.1924377579485613E-6</v>
      </c>
      <c r="AU88" s="50">
        <v>4.6026599810073945E-3</v>
      </c>
      <c r="AV88" s="47">
        <f t="shared" si="148"/>
        <v>3.3733381425218758E-7</v>
      </c>
      <c r="AW88" s="47">
        <f t="shared" si="149"/>
        <v>7.1429108503350462E-16</v>
      </c>
      <c r="AX88" s="47">
        <f t="shared" si="124"/>
        <v>2.5515699012531555E-3</v>
      </c>
      <c r="AY88" s="47">
        <f t="shared" si="116"/>
        <v>4.6026599810074769E-3</v>
      </c>
      <c r="AZ88" s="47">
        <f t="shared" si="150"/>
        <v>3.3733381425218758E-7</v>
      </c>
      <c r="BA88" s="47">
        <f t="shared" si="151"/>
        <v>7.1429108503350462E-16</v>
      </c>
      <c r="BB88" s="47">
        <f t="shared" si="125"/>
        <v>2.5515699012531555E-3</v>
      </c>
      <c r="BC88" s="53">
        <f>SUM(BD88:BD90)/COUNT(BD88:BD90)</f>
        <v>2058.3333333333335</v>
      </c>
      <c r="BD88" s="29">
        <v>2759</v>
      </c>
      <c r="BE88" s="53">
        <f>SUM(BF88:BF90)/COUNT(BF88:BF90)</f>
        <v>829.33333333333337</v>
      </c>
      <c r="BF88" s="29">
        <v>853</v>
      </c>
      <c r="BG88" s="31">
        <f>SUM(BH88:BH90)/COUNT(BH88:BH90)</f>
        <v>691.79289746037887</v>
      </c>
      <c r="BH88" s="57">
        <f t="shared" si="139"/>
        <v>966.76065565522515</v>
      </c>
      <c r="BI88" s="29">
        <v>1</v>
      </c>
      <c r="BJ88" s="29">
        <v>1</v>
      </c>
      <c r="BK88" s="2">
        <f t="shared" si="117"/>
        <v>851</v>
      </c>
      <c r="BL88" s="38">
        <v>1</v>
      </c>
      <c r="BM88" s="26">
        <v>1</v>
      </c>
      <c r="BN88" s="26" t="s">
        <v>666</v>
      </c>
      <c r="BO88" s="13" t="s">
        <v>178</v>
      </c>
      <c r="BQ88" s="31">
        <f>SUM(BR88:BR90)/COUNT(BR88:BR90)</f>
        <v>0</v>
      </c>
      <c r="BR88" s="26">
        <v>0</v>
      </c>
      <c r="BS88" s="33">
        <f>SUM(BT88:BT90)/COUNT(BT88:BT90)</f>
        <v>0.5</v>
      </c>
      <c r="BT88" s="26">
        <v>0.5</v>
      </c>
      <c r="BU88" s="57">
        <f>SUM(BV88:BV90)/COUNT(BV88:BV90)</f>
        <v>0.5</v>
      </c>
      <c r="BV88" s="45">
        <v>0.5</v>
      </c>
      <c r="BW88" s="4" t="s">
        <v>11</v>
      </c>
      <c r="BX88" s="43" t="s">
        <v>10</v>
      </c>
      <c r="BY88" s="25" t="s">
        <v>64</v>
      </c>
      <c r="CA88" s="4" t="s">
        <v>335</v>
      </c>
      <c r="CB88" s="4" t="s">
        <v>209</v>
      </c>
      <c r="CD88" s="4" t="s">
        <v>72</v>
      </c>
      <c r="CE88" s="4" t="s">
        <v>501</v>
      </c>
      <c r="CF88" s="4" t="s">
        <v>680</v>
      </c>
      <c r="CG88" s="29" t="s">
        <v>545</v>
      </c>
      <c r="CH88" s="4" t="s">
        <v>210</v>
      </c>
      <c r="CI88" s="4" t="s">
        <v>681</v>
      </c>
      <c r="CJ88" s="4" t="s">
        <v>211</v>
      </c>
      <c r="CK88" s="4" t="s">
        <v>212</v>
      </c>
      <c r="CL88" s="29" t="s">
        <v>143</v>
      </c>
      <c r="CM88" s="29" t="s">
        <v>143</v>
      </c>
      <c r="CN88" s="29" t="s">
        <v>143</v>
      </c>
      <c r="CO88" s="4" t="s">
        <v>30</v>
      </c>
      <c r="CP88" s="4" t="s">
        <v>680</v>
      </c>
      <c r="CQ88" s="4" t="s">
        <v>215</v>
      </c>
      <c r="CR88" s="2" t="s">
        <v>35</v>
      </c>
    </row>
    <row r="89" spans="1:96" x14ac:dyDescent="0.25">
      <c r="A89" s="4">
        <v>88</v>
      </c>
      <c r="B89" s="4" t="s">
        <v>341</v>
      </c>
      <c r="C89" s="20" t="s">
        <v>397</v>
      </c>
      <c r="D89" s="21" t="s">
        <v>102</v>
      </c>
      <c r="E89" s="21" t="s">
        <v>187</v>
      </c>
      <c r="F89" s="21" t="s">
        <v>364</v>
      </c>
      <c r="G89" s="25" t="s">
        <v>91</v>
      </c>
      <c r="H89" s="29">
        <v>1</v>
      </c>
      <c r="J89" s="2">
        <f t="shared" si="114"/>
        <v>0</v>
      </c>
      <c r="K89" s="33"/>
      <c r="L89" s="26">
        <f t="shared" si="143"/>
        <v>0</v>
      </c>
      <c r="M89" s="33"/>
      <c r="N89" s="26">
        <f t="shared" si="144"/>
        <v>1</v>
      </c>
      <c r="O89" s="33"/>
      <c r="P89" s="26">
        <f t="shared" si="127"/>
        <v>0</v>
      </c>
      <c r="R89" s="26">
        <f t="shared" si="115"/>
        <v>0</v>
      </c>
      <c r="S89" s="33"/>
      <c r="T89" s="26">
        <f t="shared" si="145"/>
        <v>0</v>
      </c>
      <c r="U89" s="33"/>
      <c r="V89" s="26">
        <f t="shared" si="146"/>
        <v>1</v>
      </c>
      <c r="W89" s="33"/>
      <c r="X89" s="26">
        <f t="shared" si="128"/>
        <v>0</v>
      </c>
      <c r="Z89" s="33">
        <v>0.89649999999999996</v>
      </c>
      <c r="AA89" s="33"/>
      <c r="AB89" s="33">
        <v>0.99990000000000001</v>
      </c>
      <c r="AC89" s="33"/>
      <c r="AD89" s="33">
        <v>1</v>
      </c>
      <c r="AE89" s="27" t="str">
        <f t="shared" si="118"/>
        <v/>
      </c>
      <c r="AF89" s="27" t="str">
        <f t="shared" si="119"/>
        <v/>
      </c>
      <c r="AG89" s="34" t="str">
        <f t="shared" si="120"/>
        <v/>
      </c>
      <c r="AH89" s="34" t="str">
        <f t="shared" si="121"/>
        <v/>
      </c>
      <c r="AI89" s="34" t="str">
        <f t="shared" si="122"/>
        <v/>
      </c>
      <c r="AJ89" s="34" t="str">
        <f t="shared" si="123"/>
        <v/>
      </c>
      <c r="AP89" s="13">
        <v>0.11</v>
      </c>
      <c r="AQ89" s="13">
        <v>3.4479424232147025E-2</v>
      </c>
      <c r="AR89" s="13">
        <f t="shared" si="135"/>
        <v>3.4479424232147025E-2</v>
      </c>
      <c r="AT89" s="47">
        <f t="shared" si="147"/>
        <v>1.0138642886402455E-8</v>
      </c>
      <c r="AU89" s="50">
        <v>0.31449538235639207</v>
      </c>
      <c r="AV89" s="47">
        <f t="shared" si="148"/>
        <v>7.3350727101112317E-2</v>
      </c>
      <c r="AW89" s="47">
        <f t="shared" si="149"/>
        <v>4.6251834696244571E-3</v>
      </c>
      <c r="AX89" s="47">
        <f t="shared" si="124"/>
        <v>0.38146439058029002</v>
      </c>
      <c r="AY89" s="47">
        <f t="shared" si="116"/>
        <v>0.31449538235649493</v>
      </c>
      <c r="AZ89" s="47">
        <f t="shared" si="150"/>
        <v>7.3350727101112317E-2</v>
      </c>
      <c r="BA89" s="47">
        <f t="shared" si="151"/>
        <v>4.6251834696244571E-3</v>
      </c>
      <c r="BB89" s="47">
        <f t="shared" si="125"/>
        <v>0.38146439058029002</v>
      </c>
      <c r="BD89" s="29">
        <v>2698</v>
      </c>
      <c r="BE89" s="31"/>
      <c r="BF89" s="29">
        <v>853</v>
      </c>
      <c r="BH89" s="57">
        <f t="shared" si="139"/>
        <v>646.42878950725026</v>
      </c>
      <c r="BI89" s="29">
        <v>1</v>
      </c>
      <c r="BJ89" s="29">
        <v>1</v>
      </c>
      <c r="BK89" s="2">
        <f t="shared" si="117"/>
        <v>851</v>
      </c>
      <c r="BL89" s="38">
        <v>1</v>
      </c>
      <c r="BM89" s="26">
        <v>1</v>
      </c>
      <c r="BN89" s="26" t="s">
        <v>666</v>
      </c>
      <c r="BO89" s="13" t="s">
        <v>178</v>
      </c>
      <c r="BR89" s="26">
        <v>0</v>
      </c>
      <c r="BS89" s="33"/>
      <c r="BT89" s="26">
        <v>0.5</v>
      </c>
      <c r="BU89" s="57"/>
      <c r="BV89" s="45">
        <v>0.5</v>
      </c>
      <c r="BW89" s="4" t="s">
        <v>11</v>
      </c>
      <c r="BX89" s="43" t="s">
        <v>10</v>
      </c>
      <c r="BY89" s="25" t="s">
        <v>64</v>
      </c>
      <c r="CA89" s="4" t="s">
        <v>213</v>
      </c>
      <c r="CB89" s="4" t="s">
        <v>209</v>
      </c>
      <c r="CD89" s="4" t="s">
        <v>72</v>
      </c>
      <c r="CE89" s="4" t="s">
        <v>502</v>
      </c>
      <c r="CF89" s="4" t="s">
        <v>680</v>
      </c>
      <c r="CG89" s="29" t="s">
        <v>545</v>
      </c>
      <c r="CH89" s="4" t="s">
        <v>210</v>
      </c>
      <c r="CI89" s="4" t="s">
        <v>681</v>
      </c>
      <c r="CJ89" s="4" t="s">
        <v>211</v>
      </c>
      <c r="CK89" s="4" t="s">
        <v>212</v>
      </c>
      <c r="CL89" s="29" t="s">
        <v>143</v>
      </c>
      <c r="CM89" s="29" t="s">
        <v>143</v>
      </c>
      <c r="CN89" s="29" t="s">
        <v>143</v>
      </c>
      <c r="CO89" s="4" t="s">
        <v>30</v>
      </c>
      <c r="CP89" s="4" t="s">
        <v>680</v>
      </c>
      <c r="CQ89" s="4" t="s">
        <v>216</v>
      </c>
      <c r="CR89" s="2" t="s">
        <v>35</v>
      </c>
    </row>
    <row r="90" spans="1:96" x14ac:dyDescent="0.25">
      <c r="A90" s="4">
        <v>89</v>
      </c>
      <c r="B90" s="4" t="s">
        <v>341</v>
      </c>
      <c r="C90" s="20" t="s">
        <v>398</v>
      </c>
      <c r="D90" s="21" t="s">
        <v>102</v>
      </c>
      <c r="E90" s="21" t="s">
        <v>187</v>
      </c>
      <c r="F90" s="21" t="s">
        <v>365</v>
      </c>
      <c r="G90" s="25" t="s">
        <v>91</v>
      </c>
      <c r="H90" s="29">
        <v>1</v>
      </c>
      <c r="J90" s="2">
        <f t="shared" si="114"/>
        <v>0</v>
      </c>
      <c r="K90" s="33"/>
      <c r="L90" s="26">
        <f t="shared" si="143"/>
        <v>0</v>
      </c>
      <c r="M90" s="33"/>
      <c r="N90" s="26">
        <f t="shared" si="144"/>
        <v>0</v>
      </c>
      <c r="O90" s="33"/>
      <c r="P90" s="26">
        <f t="shared" si="127"/>
        <v>0</v>
      </c>
      <c r="R90" s="26">
        <f t="shared" si="115"/>
        <v>0</v>
      </c>
      <c r="S90" s="33"/>
      <c r="T90" s="26">
        <f t="shared" si="145"/>
        <v>0</v>
      </c>
      <c r="U90" s="33"/>
      <c r="V90" s="26">
        <f t="shared" si="146"/>
        <v>0</v>
      </c>
      <c r="W90" s="33"/>
      <c r="X90" s="26">
        <f t="shared" si="128"/>
        <v>0</v>
      </c>
      <c r="Z90" s="33">
        <v>0.9546</v>
      </c>
      <c r="AA90" s="33"/>
      <c r="AB90" s="33">
        <v>0.93799999999999994</v>
      </c>
      <c r="AC90" s="33"/>
      <c r="AD90" s="33">
        <v>0.99980000000000002</v>
      </c>
      <c r="AE90" s="27" t="str">
        <f t="shared" si="118"/>
        <v/>
      </c>
      <c r="AF90" s="27" t="str">
        <f t="shared" si="119"/>
        <v/>
      </c>
      <c r="AG90" s="34" t="str">
        <f t="shared" si="120"/>
        <v/>
      </c>
      <c r="AH90" s="34" t="str">
        <f t="shared" si="121"/>
        <v/>
      </c>
      <c r="AI90" s="34" t="str">
        <f t="shared" si="122"/>
        <v/>
      </c>
      <c r="AJ90" s="34" t="str">
        <f t="shared" si="123"/>
        <v/>
      </c>
      <c r="AP90" s="13">
        <v>0.13</v>
      </c>
      <c r="AQ90" s="13">
        <v>-2.7615499755836461E-2</v>
      </c>
      <c r="AR90" s="13">
        <f t="shared" si="135"/>
        <v>-2.7615499755836461E-2</v>
      </c>
      <c r="AT90" s="47">
        <f t="shared" si="147"/>
        <v>4.7909863869763716E-4</v>
      </c>
      <c r="AU90" s="50">
        <v>0.44061278221768563</v>
      </c>
      <c r="AV90" s="47">
        <f t="shared" si="148"/>
        <v>0.46001426854035588</v>
      </c>
      <c r="AW90" s="47">
        <f t="shared" si="149"/>
        <v>0.24224008276625561</v>
      </c>
      <c r="AX90" s="47">
        <f t="shared" si="124"/>
        <v>0.55371711209874352</v>
      </c>
      <c r="AY90" s="47">
        <f t="shared" si="116"/>
        <v>0.44061278221744071</v>
      </c>
      <c r="AZ90" s="47">
        <f t="shared" si="150"/>
        <v>0.46001426854035588</v>
      </c>
      <c r="BA90" s="47">
        <f t="shared" si="151"/>
        <v>0.24224008276625561</v>
      </c>
      <c r="BB90" s="47">
        <f t="shared" si="125"/>
        <v>0.55371711209874352</v>
      </c>
      <c r="BD90" s="29">
        <v>718</v>
      </c>
      <c r="BE90" s="31"/>
      <c r="BF90" s="29">
        <v>782</v>
      </c>
      <c r="BH90" s="57">
        <f t="shared" si="139"/>
        <v>462.18924721866142</v>
      </c>
      <c r="BI90" s="29">
        <v>1</v>
      </c>
      <c r="BJ90" s="29">
        <v>1</v>
      </c>
      <c r="BK90" s="2">
        <f t="shared" si="117"/>
        <v>780</v>
      </c>
      <c r="BL90" s="38">
        <v>1</v>
      </c>
      <c r="BM90" s="26">
        <v>1</v>
      </c>
      <c r="BN90" s="26" t="s">
        <v>666</v>
      </c>
      <c r="BO90" s="13" t="s">
        <v>178</v>
      </c>
      <c r="BR90" s="26">
        <v>0</v>
      </c>
      <c r="BS90" s="33"/>
      <c r="BT90" s="26">
        <v>0.5</v>
      </c>
      <c r="BU90" s="57"/>
      <c r="BV90" s="45">
        <v>0.5</v>
      </c>
      <c r="BW90" s="4" t="s">
        <v>11</v>
      </c>
      <c r="BX90" s="43" t="s">
        <v>10</v>
      </c>
      <c r="BY90" s="25" t="s">
        <v>64</v>
      </c>
      <c r="CA90" s="4" t="s">
        <v>214</v>
      </c>
      <c r="CB90" s="4" t="s">
        <v>209</v>
      </c>
      <c r="CD90" s="4" t="s">
        <v>72</v>
      </c>
      <c r="CE90" s="4" t="s">
        <v>503</v>
      </c>
      <c r="CF90" s="4" t="s">
        <v>680</v>
      </c>
      <c r="CG90" s="29" t="s">
        <v>545</v>
      </c>
      <c r="CH90" s="4" t="s">
        <v>210</v>
      </c>
      <c r="CI90" s="4" t="s">
        <v>681</v>
      </c>
      <c r="CJ90" s="4" t="s">
        <v>211</v>
      </c>
      <c r="CK90" s="4" t="s">
        <v>212</v>
      </c>
      <c r="CL90" s="29" t="s">
        <v>143</v>
      </c>
      <c r="CM90" s="29" t="s">
        <v>143</v>
      </c>
      <c r="CN90" s="29" t="s">
        <v>143</v>
      </c>
      <c r="CO90" s="4" t="s">
        <v>30</v>
      </c>
      <c r="CP90" s="4" t="s">
        <v>680</v>
      </c>
      <c r="CQ90" s="4" t="s">
        <v>217</v>
      </c>
      <c r="CR90" s="2" t="s">
        <v>35</v>
      </c>
    </row>
    <row r="91" spans="1:96" x14ac:dyDescent="0.25">
      <c r="A91" s="4">
        <v>90</v>
      </c>
      <c r="B91" s="4" t="s">
        <v>341</v>
      </c>
      <c r="C91" s="20">
        <v>40</v>
      </c>
      <c r="D91" s="21" t="s">
        <v>102</v>
      </c>
      <c r="E91" s="21" t="s">
        <v>187</v>
      </c>
      <c r="F91" s="42" t="s">
        <v>366</v>
      </c>
      <c r="G91" s="25" t="s">
        <v>60</v>
      </c>
      <c r="H91" s="29">
        <v>1</v>
      </c>
      <c r="I91" s="31">
        <f>J91</f>
        <v>1</v>
      </c>
      <c r="J91" s="2">
        <f t="shared" si="114"/>
        <v>1</v>
      </c>
      <c r="K91" s="33">
        <f>L91</f>
        <v>1</v>
      </c>
      <c r="L91" s="26">
        <f t="shared" si="143"/>
        <v>1</v>
      </c>
      <c r="M91" s="33">
        <f>N91</f>
        <v>1</v>
      </c>
      <c r="N91" s="26">
        <f t="shared" si="144"/>
        <v>1</v>
      </c>
      <c r="O91" s="33">
        <f>P91</f>
        <v>1</v>
      </c>
      <c r="P91" s="26">
        <f t="shared" si="127"/>
        <v>1</v>
      </c>
      <c r="Q91" s="31">
        <f>R91</f>
        <v>1</v>
      </c>
      <c r="R91" s="26">
        <f t="shared" si="115"/>
        <v>1</v>
      </c>
      <c r="S91" s="33">
        <f>T91</f>
        <v>1</v>
      </c>
      <c r="T91" s="26">
        <f t="shared" si="145"/>
        <v>1</v>
      </c>
      <c r="U91" s="33">
        <f>V91</f>
        <v>1</v>
      </c>
      <c r="V91" s="26">
        <f t="shared" si="146"/>
        <v>1</v>
      </c>
      <c r="W91" s="33">
        <f>X91</f>
        <v>1</v>
      </c>
      <c r="X91" s="26">
        <f t="shared" si="128"/>
        <v>1</v>
      </c>
      <c r="Y91" s="31">
        <f t="shared" ref="Y91:AC96" si="160">Z91</f>
        <v>0.99990000000000001</v>
      </c>
      <c r="Z91" s="33">
        <v>0.99990000000000001</v>
      </c>
      <c r="AA91" s="33">
        <f t="shared" si="160"/>
        <v>0.99960000000000004</v>
      </c>
      <c r="AB91" s="33">
        <v>0.99960000000000004</v>
      </c>
      <c r="AC91" s="33">
        <f t="shared" si="160"/>
        <v>1</v>
      </c>
      <c r="AD91" s="33">
        <v>1</v>
      </c>
      <c r="AE91" s="27">
        <f t="shared" si="118"/>
        <v>0.92539659046504374</v>
      </c>
      <c r="AF91" s="27">
        <f t="shared" si="119"/>
        <v>0.95394965182060143</v>
      </c>
      <c r="AG91" s="34">
        <f t="shared" si="120"/>
        <v>0</v>
      </c>
      <c r="AH91" s="34">
        <f t="shared" si="121"/>
        <v>0</v>
      </c>
      <c r="AI91" s="34">
        <f t="shared" si="122"/>
        <v>1</v>
      </c>
      <c r="AJ91" s="34">
        <f t="shared" si="123"/>
        <v>1</v>
      </c>
      <c r="AK91" s="27">
        <f t="shared" ref="AK91:AM96" si="161">FISHER(AP91*$H91)</f>
        <v>0.18198268860070574</v>
      </c>
      <c r="AL91" s="27">
        <f t="shared" si="161"/>
        <v>0.16840615955475488</v>
      </c>
      <c r="AM91" s="13">
        <f t="shared" si="161"/>
        <v>0.17360232242802018</v>
      </c>
      <c r="AN91" s="27">
        <f t="shared" ref="AN91:AN97" si="162">AL91-AK91</f>
        <v>-1.3576529045950858E-2</v>
      </c>
      <c r="AO91" s="27">
        <f t="shared" ref="AO91:AO97" si="163">AM91-AK91</f>
        <v>-8.3803661726855605E-3</v>
      </c>
      <c r="AP91" s="13">
        <v>0.18</v>
      </c>
      <c r="AQ91" s="13">
        <v>0.16683197985631867</v>
      </c>
      <c r="AR91" s="13">
        <f t="shared" si="135"/>
        <v>0.17187909769790641</v>
      </c>
      <c r="AS91" s="50">
        <f>AT91</f>
        <v>1.0883165303301932E-7</v>
      </c>
      <c r="AT91" s="47">
        <f t="shared" si="147"/>
        <v>1.0883165303301932E-7</v>
      </c>
      <c r="AU91" s="50">
        <v>2.5705992126170939E-7</v>
      </c>
      <c r="AV91" s="47">
        <f t="shared" si="148"/>
        <v>8.9174645463621156E-7</v>
      </c>
      <c r="AW91" s="47">
        <f t="shared" si="149"/>
        <v>7.2842923911605582E-15</v>
      </c>
      <c r="AX91" s="47">
        <f t="shared" si="124"/>
        <v>9.7752314483843198E-3</v>
      </c>
      <c r="AY91" s="47">
        <f t="shared" si="116"/>
        <v>1.0921419802299802E-7</v>
      </c>
      <c r="AZ91" s="47">
        <f t="shared" si="150"/>
        <v>4.0835780485559456E-7</v>
      </c>
      <c r="BA91" s="47">
        <f t="shared" si="151"/>
        <v>1.0721467747343853E-15</v>
      </c>
      <c r="BB91" s="47">
        <f t="shared" si="125"/>
        <v>7.7446239412603066E-3</v>
      </c>
      <c r="BC91" s="31">
        <f>BD91</f>
        <v>859</v>
      </c>
      <c r="BD91" s="29">
        <v>859</v>
      </c>
      <c r="BE91" s="31">
        <f>BF91</f>
        <v>944</v>
      </c>
      <c r="BF91" s="29">
        <v>944</v>
      </c>
      <c r="BG91" s="31">
        <f>BH91</f>
        <v>239.99954957976234</v>
      </c>
      <c r="BH91" s="57">
        <f t="shared" si="139"/>
        <v>239.99954957976234</v>
      </c>
      <c r="BI91" s="29">
        <v>1</v>
      </c>
      <c r="BJ91" s="29">
        <v>2</v>
      </c>
      <c r="BK91" s="2">
        <f t="shared" si="117"/>
        <v>941</v>
      </c>
      <c r="BL91" s="38">
        <v>8</v>
      </c>
      <c r="BM91" s="26">
        <v>6</v>
      </c>
      <c r="BN91" s="26">
        <v>0.81</v>
      </c>
      <c r="BO91" s="13">
        <v>0.76853426656911306</v>
      </c>
      <c r="BP91" s="13">
        <f t="shared" ref="BP91:BP102" si="164">((BL91/BM91)*BO91)/(1+((BL91/BM91)-1)*BO91)</f>
        <v>0.81573812225811537</v>
      </c>
      <c r="BQ91" s="31">
        <f>BR91</f>
        <v>0.5</v>
      </c>
      <c r="BR91" s="26">
        <v>0.5</v>
      </c>
      <c r="BS91" s="33">
        <f>BT91</f>
        <v>0.5</v>
      </c>
      <c r="BT91" s="26">
        <v>0.5</v>
      </c>
      <c r="BU91" s="57">
        <f>BV91</f>
        <v>0</v>
      </c>
      <c r="BV91" s="45">
        <v>0</v>
      </c>
      <c r="BW91" s="4" t="s">
        <v>11</v>
      </c>
      <c r="BX91" s="4" t="s">
        <v>199</v>
      </c>
      <c r="BY91" s="25" t="s">
        <v>66</v>
      </c>
      <c r="CB91" s="4" t="s">
        <v>218</v>
      </c>
      <c r="CD91" s="4" t="s">
        <v>29</v>
      </c>
      <c r="CE91" s="4" t="s">
        <v>30</v>
      </c>
      <c r="CF91" s="4" t="s">
        <v>131</v>
      </c>
      <c r="CG91" s="29" t="s">
        <v>543</v>
      </c>
      <c r="CH91" s="43" t="s">
        <v>327</v>
      </c>
      <c r="CI91" s="4" t="s">
        <v>157</v>
      </c>
      <c r="CJ91" s="4" t="s">
        <v>219</v>
      </c>
      <c r="CK91" s="4" t="s">
        <v>18</v>
      </c>
      <c r="CL91" s="29" t="s">
        <v>672</v>
      </c>
      <c r="CM91" s="29" t="s">
        <v>678</v>
      </c>
      <c r="CN91" s="29" t="s">
        <v>10</v>
      </c>
      <c r="CO91" s="4" t="s">
        <v>10</v>
      </c>
      <c r="CP91" s="4" t="s">
        <v>12</v>
      </c>
      <c r="CQ91" s="4" t="s">
        <v>10</v>
      </c>
      <c r="CR91" s="4" t="s">
        <v>35</v>
      </c>
    </row>
    <row r="92" spans="1:96" x14ac:dyDescent="0.25">
      <c r="A92" s="4">
        <v>91</v>
      </c>
      <c r="B92" s="4" t="s">
        <v>341</v>
      </c>
      <c r="C92" s="20">
        <v>47</v>
      </c>
      <c r="D92" s="21" t="s">
        <v>102</v>
      </c>
      <c r="E92" s="21" t="s">
        <v>220</v>
      </c>
      <c r="F92" s="39" t="s">
        <v>221</v>
      </c>
      <c r="G92" s="25" t="s">
        <v>60</v>
      </c>
      <c r="H92" s="29">
        <v>1</v>
      </c>
      <c r="I92" s="31">
        <f t="shared" ref="I92:W96" si="165">J92</f>
        <v>1</v>
      </c>
      <c r="J92" s="2">
        <f t="shared" si="114"/>
        <v>1</v>
      </c>
      <c r="K92" s="33">
        <f t="shared" si="165"/>
        <v>1</v>
      </c>
      <c r="L92" s="26">
        <f t="shared" si="143"/>
        <v>1</v>
      </c>
      <c r="M92" s="33">
        <f t="shared" si="165"/>
        <v>1</v>
      </c>
      <c r="N92" s="26">
        <f t="shared" si="144"/>
        <v>1</v>
      </c>
      <c r="O92" s="33">
        <f t="shared" si="165"/>
        <v>1</v>
      </c>
      <c r="P92" s="26">
        <f t="shared" si="127"/>
        <v>1</v>
      </c>
      <c r="Q92" s="31">
        <f t="shared" si="165"/>
        <v>1</v>
      </c>
      <c r="R92" s="26">
        <f t="shared" si="115"/>
        <v>1</v>
      </c>
      <c r="S92" s="33">
        <f t="shared" si="165"/>
        <v>1</v>
      </c>
      <c r="T92" s="26">
        <f t="shared" si="145"/>
        <v>1</v>
      </c>
      <c r="U92" s="33">
        <f t="shared" si="165"/>
        <v>1</v>
      </c>
      <c r="V92" s="26">
        <f t="shared" si="146"/>
        <v>1</v>
      </c>
      <c r="W92" s="33">
        <f t="shared" si="165"/>
        <v>1</v>
      </c>
      <c r="X92" s="26">
        <f t="shared" si="128"/>
        <v>1</v>
      </c>
      <c r="Y92" s="31">
        <f t="shared" si="160"/>
        <v>1</v>
      </c>
      <c r="Z92" s="33">
        <v>1</v>
      </c>
      <c r="AA92" s="33">
        <f t="shared" si="160"/>
        <v>0.82379999999999998</v>
      </c>
      <c r="AB92" s="33">
        <v>0.82379999999999998</v>
      </c>
      <c r="AC92" s="33">
        <f t="shared" si="160"/>
        <v>0.99570000000000003</v>
      </c>
      <c r="AD92" s="33">
        <v>0.99570000000000003</v>
      </c>
      <c r="AE92" s="27">
        <f t="shared" si="118"/>
        <v>2.1629892027537969</v>
      </c>
      <c r="AF92" s="27">
        <f t="shared" si="119"/>
        <v>2.2836589980503108</v>
      </c>
      <c r="AG92" s="34">
        <f t="shared" si="120"/>
        <v>1</v>
      </c>
      <c r="AH92" s="34">
        <f t="shared" si="121"/>
        <v>1</v>
      </c>
      <c r="AI92" s="34">
        <f t="shared" si="122"/>
        <v>1</v>
      </c>
      <c r="AJ92" s="34">
        <f t="shared" si="123"/>
        <v>1</v>
      </c>
      <c r="AK92" s="27">
        <f t="shared" si="161"/>
        <v>0.22365610902183242</v>
      </c>
      <c r="AL92" s="27">
        <f t="shared" si="161"/>
        <v>0.48376574894414959</v>
      </c>
      <c r="AM92" s="13">
        <f t="shared" si="161"/>
        <v>0.51075428583662885</v>
      </c>
      <c r="AN92" s="27">
        <f t="shared" si="162"/>
        <v>0.26010963992231717</v>
      </c>
      <c r="AO92" s="27">
        <f t="shared" si="163"/>
        <v>0.28709817681479644</v>
      </c>
      <c r="AP92" s="13">
        <v>0.22</v>
      </c>
      <c r="AQ92" s="13">
        <v>0.44925439926756261</v>
      </c>
      <c r="AR92" s="13">
        <f t="shared" si="135"/>
        <v>0.47053269351922772</v>
      </c>
      <c r="AS92" s="50">
        <f t="shared" ref="AS92:AS96" si="166">AT92</f>
        <v>4.0521696065068209E-3</v>
      </c>
      <c r="AT92" s="47">
        <f t="shared" si="147"/>
        <v>4.0521696065068209E-3</v>
      </c>
      <c r="AU92" s="50">
        <v>2.1957814952082638E-38</v>
      </c>
      <c r="AV92" s="47">
        <f t="shared" si="148"/>
        <v>8.9700265596475217E-10</v>
      </c>
      <c r="AW92" s="47">
        <f t="shared" si="149"/>
        <v>2.246790576100922E-22</v>
      </c>
      <c r="AX92" s="47">
        <f t="shared" si="124"/>
        <v>2.5964268862417362E-9</v>
      </c>
      <c r="AY92" s="47">
        <f t="shared" si="116"/>
        <v>2.0207287511555014E-42</v>
      </c>
      <c r="AZ92" s="47">
        <f t="shared" si="150"/>
        <v>1.0800219488710964E-10</v>
      </c>
      <c r="BA92" s="47">
        <f t="shared" si="151"/>
        <v>1.1630350686911767E-24</v>
      </c>
      <c r="BB92" s="47">
        <f t="shared" si="125"/>
        <v>3.5086923654540231E-10</v>
      </c>
      <c r="BC92" s="31">
        <f t="shared" ref="BC92:BC96" si="167">BD92</f>
        <v>169</v>
      </c>
      <c r="BD92" s="29">
        <v>169</v>
      </c>
      <c r="BE92" s="31">
        <f t="shared" ref="BE92:BG96" si="168">BF92</f>
        <v>747</v>
      </c>
      <c r="BF92" s="29">
        <v>747</v>
      </c>
      <c r="BG92" s="31">
        <f t="shared" si="168"/>
        <v>159.90838207708853</v>
      </c>
      <c r="BH92" s="57">
        <f t="shared" si="139"/>
        <v>159.90838207708853</v>
      </c>
      <c r="BI92" s="29">
        <v>1</v>
      </c>
      <c r="BJ92" s="29">
        <v>1</v>
      </c>
      <c r="BK92" s="2">
        <f t="shared" si="117"/>
        <v>745</v>
      </c>
      <c r="BL92" s="38">
        <v>20</v>
      </c>
      <c r="BM92" s="26">
        <v>8</v>
      </c>
      <c r="BN92" s="26">
        <v>0.86</v>
      </c>
      <c r="BO92" s="13">
        <v>0.85266929670630043</v>
      </c>
      <c r="BP92" s="13">
        <f t="shared" si="164"/>
        <v>0.93535302840826973</v>
      </c>
      <c r="BQ92" s="31">
        <f t="shared" ref="BQ92:BQ96" si="169">BR92</f>
        <v>0.5</v>
      </c>
      <c r="BR92" s="26">
        <v>0.5</v>
      </c>
      <c r="BS92" s="33">
        <f t="shared" ref="BS92:BS96" si="170">BT92</f>
        <v>0.5</v>
      </c>
      <c r="BT92" s="26">
        <v>0.5</v>
      </c>
      <c r="BU92" s="57">
        <f t="shared" ref="BU92:BU96" si="171">BV92</f>
        <v>1</v>
      </c>
      <c r="BV92" s="45">
        <v>1</v>
      </c>
      <c r="BW92" s="4" t="s">
        <v>11</v>
      </c>
      <c r="BX92" s="4" t="s">
        <v>10</v>
      </c>
      <c r="BY92" s="25" t="s">
        <v>64</v>
      </c>
      <c r="CB92" s="4" t="s">
        <v>222</v>
      </c>
      <c r="CD92" s="4" t="s">
        <v>29</v>
      </c>
      <c r="CE92" s="4" t="s">
        <v>30</v>
      </c>
      <c r="CF92" s="4" t="s">
        <v>17</v>
      </c>
      <c r="CG92" s="29" t="s">
        <v>546</v>
      </c>
      <c r="CH92" s="4" t="s">
        <v>203</v>
      </c>
      <c r="CI92" s="4" t="s">
        <v>99</v>
      </c>
      <c r="CJ92" s="4" t="s">
        <v>223</v>
      </c>
      <c r="CK92" s="4" t="s">
        <v>18</v>
      </c>
      <c r="CL92" s="29" t="s">
        <v>675</v>
      </c>
      <c r="CM92" s="29" t="s">
        <v>673</v>
      </c>
      <c r="CN92" s="4" t="s">
        <v>224</v>
      </c>
      <c r="CO92" s="29" t="s">
        <v>10</v>
      </c>
      <c r="CP92" s="4" t="s">
        <v>12</v>
      </c>
      <c r="CQ92" s="4" t="s">
        <v>10</v>
      </c>
      <c r="CR92" s="4" t="s">
        <v>35</v>
      </c>
    </row>
    <row r="93" spans="1:96" x14ac:dyDescent="0.25">
      <c r="A93" s="4">
        <v>92</v>
      </c>
      <c r="B93" s="4" t="s">
        <v>341</v>
      </c>
      <c r="C93" s="20">
        <v>47</v>
      </c>
      <c r="D93" s="21" t="s">
        <v>102</v>
      </c>
      <c r="E93" s="21" t="s">
        <v>220</v>
      </c>
      <c r="F93" s="39" t="s">
        <v>221</v>
      </c>
      <c r="G93" s="25" t="s">
        <v>61</v>
      </c>
      <c r="H93" s="29">
        <v>1</v>
      </c>
      <c r="I93" s="31">
        <f t="shared" si="165"/>
        <v>1</v>
      </c>
      <c r="J93" s="2">
        <f t="shared" si="114"/>
        <v>1</v>
      </c>
      <c r="K93" s="33">
        <f t="shared" si="165"/>
        <v>1</v>
      </c>
      <c r="L93" s="26">
        <f t="shared" si="143"/>
        <v>1</v>
      </c>
      <c r="M93" s="33">
        <f t="shared" si="165"/>
        <v>1</v>
      </c>
      <c r="N93" s="26">
        <f t="shared" si="144"/>
        <v>1</v>
      </c>
      <c r="O93" s="33">
        <f t="shared" si="165"/>
        <v>1</v>
      </c>
      <c r="P93" s="26">
        <f t="shared" si="127"/>
        <v>1</v>
      </c>
      <c r="Q93" s="31">
        <f t="shared" si="165"/>
        <v>1</v>
      </c>
      <c r="R93" s="26">
        <f t="shared" si="115"/>
        <v>1</v>
      </c>
      <c r="S93" s="33">
        <f t="shared" si="165"/>
        <v>1</v>
      </c>
      <c r="T93" s="26">
        <f t="shared" si="145"/>
        <v>1</v>
      </c>
      <c r="U93" s="33">
        <f t="shared" si="165"/>
        <v>1</v>
      </c>
      <c r="V93" s="26">
        <f t="shared" si="146"/>
        <v>1</v>
      </c>
      <c r="W93" s="33">
        <f t="shared" si="165"/>
        <v>1</v>
      </c>
      <c r="X93" s="26">
        <f t="shared" si="128"/>
        <v>1</v>
      </c>
      <c r="Y93" s="31">
        <f t="shared" si="160"/>
        <v>1</v>
      </c>
      <c r="Z93" s="33">
        <v>1</v>
      </c>
      <c r="AA93" s="33">
        <f t="shared" si="160"/>
        <v>0.94710000000000005</v>
      </c>
      <c r="AB93" s="33">
        <v>0.94710000000000005</v>
      </c>
      <c r="AC93" s="33">
        <f t="shared" si="160"/>
        <v>0.99990000000000001</v>
      </c>
      <c r="AD93" s="33">
        <v>0.99990000000000001</v>
      </c>
      <c r="AE93" s="27">
        <f t="shared" si="118"/>
        <v>0.99723161647911818</v>
      </c>
      <c r="AF93" s="27">
        <f t="shared" si="119"/>
        <v>1.0470890648505995</v>
      </c>
      <c r="AG93" s="34">
        <f t="shared" si="120"/>
        <v>0</v>
      </c>
      <c r="AH93" s="34">
        <f t="shared" si="121"/>
        <v>1</v>
      </c>
      <c r="AI93" s="34">
        <f t="shared" si="122"/>
        <v>1</v>
      </c>
      <c r="AJ93" s="34">
        <f t="shared" si="123"/>
        <v>1</v>
      </c>
      <c r="AK93" s="27">
        <f t="shared" si="161"/>
        <v>0.27686382265510007</v>
      </c>
      <c r="AL93" s="27">
        <f t="shared" si="161"/>
        <v>0.27609735741093333</v>
      </c>
      <c r="AM93" s="13">
        <f t="shared" si="161"/>
        <v>0.28990108115489094</v>
      </c>
      <c r="AN93" s="27">
        <f t="shared" si="162"/>
        <v>-7.6646524416673634E-4</v>
      </c>
      <c r="AO93" s="27">
        <f t="shared" si="163"/>
        <v>1.3037258499790871E-2</v>
      </c>
      <c r="AP93" s="13">
        <v>0.27</v>
      </c>
      <c r="AQ93" s="13">
        <v>0.26928926312743179</v>
      </c>
      <c r="AR93" s="13">
        <f t="shared" si="135"/>
        <v>0.28204376522909497</v>
      </c>
      <c r="AS93" s="50">
        <f t="shared" si="166"/>
        <v>3.8506205600150517E-4</v>
      </c>
      <c r="AT93" s="47">
        <f t="shared" si="147"/>
        <v>3.8506205600150517E-4</v>
      </c>
      <c r="AU93" s="50">
        <v>7.0774233371120193E-14</v>
      </c>
      <c r="AV93" s="47">
        <f t="shared" si="148"/>
        <v>3.9950746052888901E-4</v>
      </c>
      <c r="AW93" s="47">
        <f t="shared" si="149"/>
        <v>1.8781319833028409E-8</v>
      </c>
      <c r="AX93" s="47">
        <f t="shared" si="124"/>
        <v>5.386078627462495E-3</v>
      </c>
      <c r="AY93" s="47">
        <f t="shared" si="116"/>
        <v>3.9739342403482453E-15</v>
      </c>
      <c r="AZ93" s="47">
        <f t="shared" si="150"/>
        <v>2.03149267311504E-4</v>
      </c>
      <c r="BA93" s="47">
        <f t="shared" si="151"/>
        <v>3.6296377237528081E-9</v>
      </c>
      <c r="BB93" s="47">
        <f t="shared" si="125"/>
        <v>3.4973649984282556E-3</v>
      </c>
      <c r="BC93" s="31">
        <f t="shared" si="167"/>
        <v>169</v>
      </c>
      <c r="BD93" s="29">
        <v>169</v>
      </c>
      <c r="BE93" s="31">
        <f t="shared" si="168"/>
        <v>747</v>
      </c>
      <c r="BF93" s="29">
        <v>747</v>
      </c>
      <c r="BG93" s="31">
        <f t="shared" si="168"/>
        <v>105.39417537575638</v>
      </c>
      <c r="BH93" s="57">
        <f t="shared" si="139"/>
        <v>105.39417537575638</v>
      </c>
      <c r="BI93" s="29">
        <v>1</v>
      </c>
      <c r="BJ93" s="29">
        <v>1</v>
      </c>
      <c r="BK93" s="2">
        <f t="shared" si="117"/>
        <v>745</v>
      </c>
      <c r="BL93" s="38">
        <v>20</v>
      </c>
      <c r="BM93" s="26">
        <v>8</v>
      </c>
      <c r="BN93" s="26">
        <v>0.86</v>
      </c>
      <c r="BO93" s="13">
        <v>0.85266929670630043</v>
      </c>
      <c r="BP93" s="13">
        <f t="shared" si="164"/>
        <v>0.93535302840826973</v>
      </c>
      <c r="BQ93" s="31">
        <f t="shared" si="169"/>
        <v>0.5</v>
      </c>
      <c r="BR93" s="26">
        <v>0.5</v>
      </c>
      <c r="BS93" s="33">
        <f t="shared" si="170"/>
        <v>0.5</v>
      </c>
      <c r="BT93" s="26">
        <v>0.5</v>
      </c>
      <c r="BU93" s="57">
        <f t="shared" si="171"/>
        <v>1</v>
      </c>
      <c r="BV93" s="45">
        <v>1</v>
      </c>
      <c r="BW93" s="4" t="s">
        <v>11</v>
      </c>
      <c r="BX93" s="4" t="s">
        <v>10</v>
      </c>
      <c r="BY93" s="25" t="s">
        <v>64</v>
      </c>
      <c r="CB93" s="4" t="s">
        <v>222</v>
      </c>
      <c r="CD93" s="4" t="s">
        <v>29</v>
      </c>
      <c r="CE93" s="4" t="s">
        <v>30</v>
      </c>
      <c r="CF93" s="4" t="s">
        <v>17</v>
      </c>
      <c r="CG93" s="29" t="s">
        <v>546</v>
      </c>
      <c r="CH93" s="4" t="s">
        <v>203</v>
      </c>
      <c r="CI93" s="4" t="s">
        <v>99</v>
      </c>
      <c r="CJ93" s="4" t="s">
        <v>223</v>
      </c>
      <c r="CK93" s="4" t="s">
        <v>18</v>
      </c>
      <c r="CL93" s="29" t="s">
        <v>675</v>
      </c>
      <c r="CM93" s="29" t="s">
        <v>673</v>
      </c>
      <c r="CN93" s="4" t="s">
        <v>224</v>
      </c>
      <c r="CO93" s="29" t="s">
        <v>10</v>
      </c>
      <c r="CP93" s="4" t="s">
        <v>12</v>
      </c>
      <c r="CQ93" s="4" t="s">
        <v>10</v>
      </c>
      <c r="CR93" s="4" t="s">
        <v>35</v>
      </c>
    </row>
    <row r="94" spans="1:96" x14ac:dyDescent="0.25">
      <c r="A94" s="4">
        <v>93</v>
      </c>
      <c r="B94" s="4" t="s">
        <v>341</v>
      </c>
      <c r="C94" s="40">
        <v>41</v>
      </c>
      <c r="D94" s="4" t="s">
        <v>102</v>
      </c>
      <c r="E94" s="4" t="s">
        <v>187</v>
      </c>
      <c r="F94" s="29" t="s">
        <v>225</v>
      </c>
      <c r="G94" s="25" t="s">
        <v>62</v>
      </c>
      <c r="H94" s="29">
        <v>-1</v>
      </c>
      <c r="I94" s="31">
        <f t="shared" si="165"/>
        <v>1</v>
      </c>
      <c r="J94" s="2">
        <f t="shared" si="114"/>
        <v>1</v>
      </c>
      <c r="K94" s="33">
        <f t="shared" si="165"/>
        <v>1</v>
      </c>
      <c r="L94" s="26">
        <f t="shared" si="143"/>
        <v>1</v>
      </c>
      <c r="M94" s="33">
        <f t="shared" si="165"/>
        <v>1</v>
      </c>
      <c r="N94" s="26">
        <f t="shared" si="144"/>
        <v>1</v>
      </c>
      <c r="O94" s="33">
        <f t="shared" si="165"/>
        <v>1</v>
      </c>
      <c r="P94" s="26">
        <f t="shared" si="127"/>
        <v>1</v>
      </c>
      <c r="Q94" s="31">
        <f t="shared" si="165"/>
        <v>1</v>
      </c>
      <c r="R94" s="26">
        <f t="shared" si="115"/>
        <v>1</v>
      </c>
      <c r="S94" s="33">
        <f t="shared" si="165"/>
        <v>1</v>
      </c>
      <c r="T94" s="26">
        <f t="shared" si="145"/>
        <v>1</v>
      </c>
      <c r="U94" s="33">
        <f t="shared" si="165"/>
        <v>1</v>
      </c>
      <c r="V94" s="26">
        <f t="shared" si="146"/>
        <v>1</v>
      </c>
      <c r="W94" s="33">
        <f t="shared" si="165"/>
        <v>1</v>
      </c>
      <c r="X94" s="26">
        <f t="shared" si="128"/>
        <v>1</v>
      </c>
      <c r="Y94" s="31">
        <f t="shared" si="160"/>
        <v>1</v>
      </c>
      <c r="Z94" s="33">
        <v>1</v>
      </c>
      <c r="AA94" s="33">
        <f t="shared" si="160"/>
        <v>1</v>
      </c>
      <c r="AB94" s="33">
        <v>1</v>
      </c>
      <c r="AC94" s="33">
        <f t="shared" si="160"/>
        <v>1</v>
      </c>
      <c r="AD94" s="33">
        <v>1</v>
      </c>
      <c r="AE94" s="27">
        <f t="shared" si="118"/>
        <v>1.5209766532928839</v>
      </c>
      <c r="AF94" s="27">
        <f t="shared" si="119"/>
        <v>1.5209766532928839</v>
      </c>
      <c r="AG94" s="34">
        <f t="shared" si="120"/>
        <v>1</v>
      </c>
      <c r="AH94" s="34">
        <f t="shared" si="121"/>
        <v>1</v>
      </c>
      <c r="AI94" s="34">
        <f t="shared" si="122"/>
        <v>1</v>
      </c>
      <c r="AJ94" s="34">
        <f t="shared" si="123"/>
        <v>1</v>
      </c>
      <c r="AK94" s="27">
        <f t="shared" si="161"/>
        <v>0.22365610902183242</v>
      </c>
      <c r="AL94" s="27">
        <f t="shared" si="161"/>
        <v>0.34017572018853504</v>
      </c>
      <c r="AM94" s="13">
        <f t="shared" si="161"/>
        <v>0.34017572018853504</v>
      </c>
      <c r="AN94" s="27">
        <f t="shared" si="162"/>
        <v>0.11651961116670262</v>
      </c>
      <c r="AO94" s="27">
        <f t="shared" si="163"/>
        <v>0.11651961116670262</v>
      </c>
      <c r="AP94" s="13">
        <v>-0.22</v>
      </c>
      <c r="AQ94" s="13">
        <v>-0.32763426148205099</v>
      </c>
      <c r="AR94" s="13">
        <f t="shared" si="135"/>
        <v>-0.32763426148205099</v>
      </c>
      <c r="AS94" s="50">
        <f t="shared" si="166"/>
        <v>7.0989933071641814E-11</v>
      </c>
      <c r="AT94" s="47">
        <f t="shared" si="147"/>
        <v>7.0989933071641814E-11</v>
      </c>
      <c r="AU94" s="50">
        <v>4.9286281027785188E-25</v>
      </c>
      <c r="AV94" s="47">
        <f t="shared" si="148"/>
        <v>6.4392957162034947E-23</v>
      </c>
      <c r="AW94" s="47">
        <f t="shared" si="149"/>
        <v>6.9310321732430714E-55</v>
      </c>
      <c r="AX94" s="47">
        <f t="shared" si="124"/>
        <v>2.5119242086760599E-5</v>
      </c>
      <c r="AY94" s="47">
        <f t="shared" si="116"/>
        <v>4.9286281027764351E-25</v>
      </c>
      <c r="AZ94" s="47">
        <f t="shared" si="150"/>
        <v>6.4392957162034947E-23</v>
      </c>
      <c r="BA94" s="47">
        <f t="shared" si="151"/>
        <v>6.9310321732430714E-55</v>
      </c>
      <c r="BB94" s="47">
        <f t="shared" si="125"/>
        <v>2.5119242086760599E-5</v>
      </c>
      <c r="BC94" s="31">
        <f t="shared" si="167"/>
        <v>859</v>
      </c>
      <c r="BD94" s="29">
        <v>859</v>
      </c>
      <c r="BE94" s="31">
        <f t="shared" si="168"/>
        <v>944</v>
      </c>
      <c r="BF94" s="29">
        <v>944</v>
      </c>
      <c r="BG94" s="31">
        <f t="shared" si="168"/>
        <v>159.90838207708853</v>
      </c>
      <c r="BH94" s="57">
        <f t="shared" si="139"/>
        <v>159.90838207708853</v>
      </c>
      <c r="BI94" s="29">
        <v>1</v>
      </c>
      <c r="BJ94" s="29">
        <v>2</v>
      </c>
      <c r="BK94" s="2">
        <f t="shared" si="117"/>
        <v>941</v>
      </c>
      <c r="BL94" s="38">
        <v>3</v>
      </c>
      <c r="BM94" s="26">
        <v>3</v>
      </c>
      <c r="BN94" s="26">
        <v>0.73</v>
      </c>
      <c r="BO94" s="13">
        <v>0.82409519129911413</v>
      </c>
      <c r="BP94" s="13">
        <f t="shared" si="164"/>
        <v>0.82409519129911413</v>
      </c>
      <c r="BQ94" s="31">
        <f t="shared" si="169"/>
        <v>1</v>
      </c>
      <c r="BR94" s="26">
        <v>1</v>
      </c>
      <c r="BS94" s="33">
        <f t="shared" si="170"/>
        <v>0.5</v>
      </c>
      <c r="BT94" s="26">
        <v>0.5</v>
      </c>
      <c r="BU94" s="57">
        <f t="shared" si="171"/>
        <v>0</v>
      </c>
      <c r="BV94" s="45">
        <v>0</v>
      </c>
      <c r="BW94" s="4" t="s">
        <v>11</v>
      </c>
      <c r="BX94" s="4" t="s">
        <v>199</v>
      </c>
      <c r="BY94" s="25" t="s">
        <v>66</v>
      </c>
      <c r="CB94" s="4" t="s">
        <v>218</v>
      </c>
      <c r="CD94" s="4" t="s">
        <v>29</v>
      </c>
      <c r="CE94" s="4" t="s">
        <v>30</v>
      </c>
      <c r="CF94" s="4" t="s">
        <v>131</v>
      </c>
      <c r="CG94" s="29" t="s">
        <v>543</v>
      </c>
      <c r="CH94" s="43" t="s">
        <v>327</v>
      </c>
      <c r="CI94" s="4" t="s">
        <v>157</v>
      </c>
      <c r="CJ94" s="4" t="s">
        <v>226</v>
      </c>
      <c r="CK94" s="4" t="s">
        <v>10</v>
      </c>
      <c r="CL94" s="29" t="s">
        <v>672</v>
      </c>
      <c r="CM94" s="29" t="s">
        <v>678</v>
      </c>
      <c r="CN94" s="29" t="s">
        <v>10</v>
      </c>
      <c r="CO94" s="4" t="s">
        <v>10</v>
      </c>
      <c r="CP94" s="4" t="s">
        <v>12</v>
      </c>
      <c r="CQ94" s="4" t="s">
        <v>10</v>
      </c>
      <c r="CR94" s="4" t="s">
        <v>35</v>
      </c>
    </row>
    <row r="95" spans="1:96" x14ac:dyDescent="0.25">
      <c r="A95" s="4">
        <v>94</v>
      </c>
      <c r="B95" s="29" t="s">
        <v>581</v>
      </c>
      <c r="C95" s="40">
        <v>46</v>
      </c>
      <c r="D95" s="4" t="s">
        <v>102</v>
      </c>
      <c r="E95" s="4" t="s">
        <v>220</v>
      </c>
      <c r="F95" s="4" t="s">
        <v>227</v>
      </c>
      <c r="G95" s="25" t="s">
        <v>60</v>
      </c>
      <c r="H95" s="29">
        <v>1</v>
      </c>
      <c r="I95" s="31">
        <f t="shared" si="165"/>
        <v>1</v>
      </c>
      <c r="J95" s="2">
        <f t="shared" si="114"/>
        <v>1</v>
      </c>
      <c r="K95" s="33">
        <f t="shared" si="165"/>
        <v>1</v>
      </c>
      <c r="L95" s="26">
        <f t="shared" si="143"/>
        <v>1</v>
      </c>
      <c r="M95" s="33">
        <f t="shared" si="165"/>
        <v>1</v>
      </c>
      <c r="N95" s="26">
        <f t="shared" si="144"/>
        <v>1</v>
      </c>
      <c r="O95" s="33">
        <f t="shared" si="165"/>
        <v>1</v>
      </c>
      <c r="P95" s="26">
        <f t="shared" si="127"/>
        <v>1</v>
      </c>
      <c r="Q95" s="31">
        <f t="shared" si="165"/>
        <v>1</v>
      </c>
      <c r="R95" s="26">
        <f t="shared" si="115"/>
        <v>1</v>
      </c>
      <c r="S95" s="33">
        <f t="shared" si="165"/>
        <v>1</v>
      </c>
      <c r="T95" s="26">
        <f t="shared" si="145"/>
        <v>1</v>
      </c>
      <c r="U95" s="33">
        <f t="shared" si="165"/>
        <v>1</v>
      </c>
      <c r="V95" s="26">
        <f t="shared" si="146"/>
        <v>1</v>
      </c>
      <c r="W95" s="33">
        <f t="shared" si="165"/>
        <v>1</v>
      </c>
      <c r="X95" s="26">
        <f t="shared" si="128"/>
        <v>1</v>
      </c>
      <c r="Y95" s="31">
        <f t="shared" si="160"/>
        <v>0.99980000000000002</v>
      </c>
      <c r="Z95" s="33">
        <v>0.99980000000000002</v>
      </c>
      <c r="AA95" s="33">
        <f t="shared" si="160"/>
        <v>0.9778</v>
      </c>
      <c r="AB95" s="33">
        <v>0.9778</v>
      </c>
      <c r="AC95" s="33">
        <f t="shared" si="160"/>
        <v>1</v>
      </c>
      <c r="AD95" s="33">
        <v>1</v>
      </c>
      <c r="AE95" s="27">
        <f t="shared" si="118"/>
        <v>1.4065393294604671</v>
      </c>
      <c r="AF95" s="27">
        <f t="shared" si="119"/>
        <v>1.4065393294604671</v>
      </c>
      <c r="AG95" s="34">
        <f t="shared" si="120"/>
        <v>1</v>
      </c>
      <c r="AH95" s="34">
        <f t="shared" si="121"/>
        <v>1</v>
      </c>
      <c r="AI95" s="34">
        <f t="shared" si="122"/>
        <v>1</v>
      </c>
      <c r="AJ95" s="34">
        <f t="shared" si="123"/>
        <v>1</v>
      </c>
      <c r="AK95" s="27">
        <f t="shared" si="161"/>
        <v>0.14092557607049391</v>
      </c>
      <c r="AL95" s="27">
        <f t="shared" si="161"/>
        <v>0.19821736527002257</v>
      </c>
      <c r="AM95" s="13">
        <f t="shared" si="161"/>
        <v>0.19821736527002257</v>
      </c>
      <c r="AN95" s="27">
        <f t="shared" si="162"/>
        <v>5.7291789199528653E-2</v>
      </c>
      <c r="AO95" s="27">
        <f t="shared" si="163"/>
        <v>5.7291789199528653E-2</v>
      </c>
      <c r="AP95" s="13">
        <v>0.14000000000000001</v>
      </c>
      <c r="AQ95" s="13">
        <v>0.19566153044814194</v>
      </c>
      <c r="AR95" s="13">
        <f t="shared" si="135"/>
        <v>0.19566153044814194</v>
      </c>
      <c r="AS95" s="50">
        <f t="shared" si="166"/>
        <v>7.3947790271874635E-5</v>
      </c>
      <c r="AT95" s="47">
        <f t="shared" si="147"/>
        <v>7.3947790271874635E-5</v>
      </c>
      <c r="AU95" s="50">
        <v>1.9205396979942766E-14</v>
      </c>
      <c r="AV95" s="47">
        <f t="shared" si="148"/>
        <v>2.614084676892197E-8</v>
      </c>
      <c r="AW95" s="47">
        <f t="shared" si="149"/>
        <v>1.2725258524052692E-18</v>
      </c>
      <c r="AX95" s="47">
        <f t="shared" si="124"/>
        <v>8.4867232169831631E-5</v>
      </c>
      <c r="AY95" s="47">
        <f t="shared" si="116"/>
        <v>1.9205396979959399E-14</v>
      </c>
      <c r="AZ95" s="47">
        <f t="shared" si="150"/>
        <v>2.614084676892197E-8</v>
      </c>
      <c r="BA95" s="47">
        <f t="shared" si="151"/>
        <v>1.2725258524052692E-18</v>
      </c>
      <c r="BB95" s="47">
        <f t="shared" si="125"/>
        <v>8.4867232169831631E-5</v>
      </c>
      <c r="BC95" s="31">
        <f t="shared" si="167"/>
        <v>796</v>
      </c>
      <c r="BD95" s="29">
        <v>796</v>
      </c>
      <c r="BE95" s="31">
        <f t="shared" si="168"/>
        <v>1504</v>
      </c>
      <c r="BF95" s="29">
        <v>1504</v>
      </c>
      <c r="BG95" s="31">
        <f t="shared" si="168"/>
        <v>398.21010192361337</v>
      </c>
      <c r="BH95" s="57">
        <f t="shared" si="139"/>
        <v>398.21010192361337</v>
      </c>
      <c r="BI95" s="29">
        <v>1</v>
      </c>
      <c r="BJ95" s="29">
        <v>1</v>
      </c>
      <c r="BK95" s="2">
        <f t="shared" si="117"/>
        <v>1502</v>
      </c>
      <c r="BL95" s="38">
        <v>4</v>
      </c>
      <c r="BM95" s="26">
        <v>4</v>
      </c>
      <c r="BN95" s="26" t="s">
        <v>666</v>
      </c>
      <c r="BO95" s="13">
        <v>0.56013190942997515</v>
      </c>
      <c r="BP95" s="13">
        <f t="shared" si="164"/>
        <v>0.56013190942997515</v>
      </c>
      <c r="BQ95" s="31">
        <f t="shared" si="169"/>
        <v>1</v>
      </c>
      <c r="BR95" s="26">
        <v>1</v>
      </c>
      <c r="BS95" s="33">
        <f t="shared" si="170"/>
        <v>1</v>
      </c>
      <c r="BT95" s="26">
        <v>1</v>
      </c>
      <c r="BU95" s="57">
        <f t="shared" si="171"/>
        <v>1</v>
      </c>
      <c r="BV95" s="45">
        <v>1</v>
      </c>
      <c r="BW95" s="4" t="s">
        <v>11</v>
      </c>
      <c r="BX95" s="4" t="s">
        <v>10</v>
      </c>
      <c r="BY95" s="25" t="s">
        <v>64</v>
      </c>
      <c r="CB95" s="4" t="s">
        <v>228</v>
      </c>
      <c r="CD95" s="4" t="s">
        <v>29</v>
      </c>
      <c r="CE95" s="4" t="s">
        <v>30</v>
      </c>
      <c r="CF95" s="4" t="s">
        <v>17</v>
      </c>
      <c r="CG95" s="29" t="s">
        <v>535</v>
      </c>
      <c r="CH95" s="4" t="s">
        <v>569</v>
      </c>
      <c r="CI95" s="4" t="s">
        <v>31</v>
      </c>
      <c r="CJ95" s="4" t="s">
        <v>229</v>
      </c>
      <c r="CK95" s="4" t="s">
        <v>10</v>
      </c>
      <c r="CL95" s="29" t="s">
        <v>672</v>
      </c>
      <c r="CM95" s="29" t="s">
        <v>673</v>
      </c>
      <c r="CN95" s="29" t="s">
        <v>10</v>
      </c>
      <c r="CO95" s="4" t="s">
        <v>10</v>
      </c>
      <c r="CP95" s="4" t="s">
        <v>230</v>
      </c>
      <c r="CQ95" s="4" t="s">
        <v>10</v>
      </c>
      <c r="CR95" s="29" t="s">
        <v>115</v>
      </c>
    </row>
    <row r="96" spans="1:96" x14ac:dyDescent="0.25">
      <c r="A96" s="4">
        <v>95</v>
      </c>
      <c r="B96" s="29" t="s">
        <v>581</v>
      </c>
      <c r="C96" s="40">
        <v>46</v>
      </c>
      <c r="D96" s="4" t="s">
        <v>102</v>
      </c>
      <c r="E96" s="4" t="s">
        <v>220</v>
      </c>
      <c r="F96" s="4" t="s">
        <v>227</v>
      </c>
      <c r="G96" s="25" t="s">
        <v>61</v>
      </c>
      <c r="H96" s="29">
        <v>1</v>
      </c>
      <c r="I96" s="31">
        <f t="shared" si="165"/>
        <v>1</v>
      </c>
      <c r="J96" s="2">
        <f t="shared" si="114"/>
        <v>1</v>
      </c>
      <c r="K96" s="33">
        <f t="shared" si="165"/>
        <v>1</v>
      </c>
      <c r="L96" s="26">
        <f t="shared" si="143"/>
        <v>1</v>
      </c>
      <c r="M96" s="33">
        <f t="shared" si="165"/>
        <v>1</v>
      </c>
      <c r="N96" s="26">
        <f t="shared" si="144"/>
        <v>1</v>
      </c>
      <c r="O96" s="33">
        <f t="shared" si="165"/>
        <v>1</v>
      </c>
      <c r="P96" s="26">
        <f t="shared" si="127"/>
        <v>1</v>
      </c>
      <c r="Q96" s="31">
        <f t="shared" si="165"/>
        <v>1</v>
      </c>
      <c r="R96" s="26">
        <f t="shared" si="115"/>
        <v>1</v>
      </c>
      <c r="S96" s="33">
        <f t="shared" si="165"/>
        <v>1</v>
      </c>
      <c r="T96" s="26">
        <f t="shared" si="145"/>
        <v>1</v>
      </c>
      <c r="U96" s="33">
        <f t="shared" si="165"/>
        <v>1</v>
      </c>
      <c r="V96" s="26">
        <f t="shared" si="146"/>
        <v>1</v>
      </c>
      <c r="W96" s="33">
        <f t="shared" si="165"/>
        <v>1</v>
      </c>
      <c r="X96" s="26">
        <f t="shared" si="128"/>
        <v>1</v>
      </c>
      <c r="Y96" s="31">
        <f t="shared" si="160"/>
        <v>1</v>
      </c>
      <c r="Z96" s="33">
        <v>1</v>
      </c>
      <c r="AA96" s="33">
        <f t="shared" si="160"/>
        <v>1</v>
      </c>
      <c r="AB96" s="33">
        <v>1</v>
      </c>
      <c r="AC96" s="33">
        <f t="shared" si="160"/>
        <v>1</v>
      </c>
      <c r="AD96" s="33">
        <v>1</v>
      </c>
      <c r="AE96" s="27">
        <f t="shared" si="118"/>
        <v>0.73845275282657785</v>
      </c>
      <c r="AF96" s="27">
        <f t="shared" si="119"/>
        <v>0.73845275282657785</v>
      </c>
      <c r="AG96" s="34">
        <f t="shared" si="120"/>
        <v>0</v>
      </c>
      <c r="AH96" s="34">
        <f t="shared" si="121"/>
        <v>0</v>
      </c>
      <c r="AI96" s="34">
        <f t="shared" si="122"/>
        <v>1</v>
      </c>
      <c r="AJ96" s="34">
        <f t="shared" si="123"/>
        <v>1</v>
      </c>
      <c r="AK96" s="27">
        <f t="shared" si="161"/>
        <v>0.2341894667593668</v>
      </c>
      <c r="AL96" s="27">
        <f t="shared" si="161"/>
        <v>0.17293785641144277</v>
      </c>
      <c r="AM96" s="13">
        <f t="shared" si="161"/>
        <v>0.17293785641144277</v>
      </c>
      <c r="AN96" s="27">
        <f t="shared" si="162"/>
        <v>-6.1251610347924035E-2</v>
      </c>
      <c r="AO96" s="27">
        <f t="shared" si="163"/>
        <v>-6.1251610347924035E-2</v>
      </c>
      <c r="AP96" s="13">
        <v>0.23</v>
      </c>
      <c r="AQ96" s="13">
        <v>0.17123418805946297</v>
      </c>
      <c r="AR96" s="13">
        <f t="shared" si="135"/>
        <v>0.17123418805946297</v>
      </c>
      <c r="AS96" s="50">
        <f t="shared" si="166"/>
        <v>5.129079933041274E-11</v>
      </c>
      <c r="AT96" s="47">
        <f t="shared" si="147"/>
        <v>5.129079933041274E-11</v>
      </c>
      <c r="AU96" s="50">
        <v>2.315316903717779E-11</v>
      </c>
      <c r="AV96" s="47">
        <f t="shared" si="148"/>
        <v>1.177102836709888E-6</v>
      </c>
      <c r="AW96" s="47">
        <f t="shared" si="149"/>
        <v>1.4630354617358262E-14</v>
      </c>
      <c r="AX96" s="47">
        <f t="shared" si="124"/>
        <v>3.8704082769360486E-2</v>
      </c>
      <c r="AY96" s="47">
        <f t="shared" si="116"/>
        <v>2.3153169037200334E-11</v>
      </c>
      <c r="AZ96" s="47">
        <f t="shared" si="150"/>
        <v>1.177102836709888E-6</v>
      </c>
      <c r="BA96" s="47">
        <f t="shared" si="151"/>
        <v>1.4630354617358262E-14</v>
      </c>
      <c r="BB96" s="47">
        <f t="shared" si="125"/>
        <v>3.8704082769360486E-2</v>
      </c>
      <c r="BC96" s="31">
        <f t="shared" si="167"/>
        <v>796</v>
      </c>
      <c r="BD96" s="29">
        <v>796</v>
      </c>
      <c r="BE96" s="31">
        <f t="shared" si="168"/>
        <v>1504</v>
      </c>
      <c r="BF96" s="29">
        <v>1504</v>
      </c>
      <c r="BG96" s="31">
        <f t="shared" si="168"/>
        <v>146.11098113176158</v>
      </c>
      <c r="BH96" s="57">
        <f t="shared" si="139"/>
        <v>146.11098113176158</v>
      </c>
      <c r="BI96" s="29">
        <v>1</v>
      </c>
      <c r="BJ96" s="29">
        <v>1</v>
      </c>
      <c r="BK96" s="2">
        <f t="shared" si="117"/>
        <v>1502</v>
      </c>
      <c r="BL96" s="38">
        <v>4</v>
      </c>
      <c r="BM96" s="26">
        <v>4</v>
      </c>
      <c r="BN96" s="26" t="s">
        <v>666</v>
      </c>
      <c r="BO96" s="13">
        <v>0.56013190942997515</v>
      </c>
      <c r="BP96" s="13">
        <f t="shared" si="164"/>
        <v>0.56013190942997515</v>
      </c>
      <c r="BQ96" s="31">
        <f t="shared" si="169"/>
        <v>1</v>
      </c>
      <c r="BR96" s="26">
        <v>1</v>
      </c>
      <c r="BS96" s="33">
        <f t="shared" si="170"/>
        <v>1</v>
      </c>
      <c r="BT96" s="26">
        <v>1</v>
      </c>
      <c r="BU96" s="57">
        <f t="shared" si="171"/>
        <v>1</v>
      </c>
      <c r="BV96" s="45">
        <v>1</v>
      </c>
      <c r="BW96" s="4" t="s">
        <v>11</v>
      </c>
      <c r="BX96" s="4" t="s">
        <v>10</v>
      </c>
      <c r="BY96" s="25" t="s">
        <v>64</v>
      </c>
      <c r="CB96" s="4" t="s">
        <v>228</v>
      </c>
      <c r="CD96" s="4" t="s">
        <v>29</v>
      </c>
      <c r="CE96" s="4" t="s">
        <v>30</v>
      </c>
      <c r="CF96" s="4" t="s">
        <v>17</v>
      </c>
      <c r="CG96" s="29" t="s">
        <v>535</v>
      </c>
      <c r="CH96" s="4" t="s">
        <v>569</v>
      </c>
      <c r="CI96" s="4" t="s">
        <v>31</v>
      </c>
      <c r="CJ96" s="4" t="s">
        <v>229</v>
      </c>
      <c r="CK96" s="4" t="s">
        <v>10</v>
      </c>
      <c r="CL96" s="29" t="s">
        <v>672</v>
      </c>
      <c r="CM96" s="29" t="s">
        <v>673</v>
      </c>
      <c r="CN96" s="29" t="s">
        <v>10</v>
      </c>
      <c r="CO96" s="4" t="s">
        <v>10</v>
      </c>
      <c r="CP96" s="4" t="s">
        <v>230</v>
      </c>
      <c r="CQ96" s="4" t="s">
        <v>10</v>
      </c>
      <c r="CR96" s="4" t="s">
        <v>115</v>
      </c>
    </row>
    <row r="97" spans="1:96" x14ac:dyDescent="0.25">
      <c r="A97" s="4">
        <v>96</v>
      </c>
      <c r="B97" s="29" t="s">
        <v>581</v>
      </c>
      <c r="C97" s="40" t="s">
        <v>401</v>
      </c>
      <c r="D97" s="4" t="s">
        <v>6</v>
      </c>
      <c r="E97" s="4" t="s">
        <v>231</v>
      </c>
      <c r="F97" s="4" t="s">
        <v>399</v>
      </c>
      <c r="G97" s="25" t="s">
        <v>60</v>
      </c>
      <c r="H97" s="29">
        <v>1</v>
      </c>
      <c r="I97" s="30">
        <f>SUM(J97:J98)/COUNT(J97:J98)</f>
        <v>0.5</v>
      </c>
      <c r="J97" s="2">
        <f t="shared" si="114"/>
        <v>1</v>
      </c>
      <c r="K97" s="33">
        <f>SUM(L97:L98)/COUNT(L97:L98)</f>
        <v>0.5</v>
      </c>
      <c r="L97" s="26">
        <f t="shared" si="143"/>
        <v>1</v>
      </c>
      <c r="M97" s="33">
        <f>SUM(N97:N98)/COUNT(N97:N98)</f>
        <v>0.5</v>
      </c>
      <c r="N97" s="26">
        <f t="shared" si="144"/>
        <v>1</v>
      </c>
      <c r="O97" s="33">
        <f>SUM(P97:P98)/COUNT(P97:P98)</f>
        <v>0.5</v>
      </c>
      <c r="P97" s="26">
        <f t="shared" si="127"/>
        <v>1</v>
      </c>
      <c r="Q97" s="30">
        <f>SUM(R97:R98)/COUNT(R97:R98)</f>
        <v>1</v>
      </c>
      <c r="R97" s="26">
        <f t="shared" si="115"/>
        <v>1</v>
      </c>
      <c r="S97" s="33">
        <f>SUM(T97:T98)/COUNT(T97:T98)</f>
        <v>0.5</v>
      </c>
      <c r="T97" s="26">
        <f t="shared" si="145"/>
        <v>1</v>
      </c>
      <c r="U97" s="33">
        <f>SUM(V97:V98)/COUNT(V97:V98)</f>
        <v>1</v>
      </c>
      <c r="V97" s="26">
        <f t="shared" si="146"/>
        <v>1</v>
      </c>
      <c r="W97" s="33">
        <f>SUM(X97:X98)/COUNT(X97:X98)</f>
        <v>0.5</v>
      </c>
      <c r="X97" s="26">
        <f t="shared" si="128"/>
        <v>1</v>
      </c>
      <c r="Y97" s="30">
        <f>SUM(Z97:Z98)/COUNT(Z97:Z98)</f>
        <v>0.99954999999999994</v>
      </c>
      <c r="Z97" s="33">
        <v>1</v>
      </c>
      <c r="AA97" s="33">
        <f>SUM(AB97:AB98)/COUNT(AB97:AB98)</f>
        <v>0.96074999999999999</v>
      </c>
      <c r="AB97" s="33">
        <v>0.99870000000000003</v>
      </c>
      <c r="AC97" s="33">
        <f>SUM(AD97:AD98)/COUNT(AD97:AD98)</f>
        <v>0.99985000000000002</v>
      </c>
      <c r="AD97" s="33">
        <v>1</v>
      </c>
      <c r="AE97" s="27">
        <f t="shared" si="118"/>
        <v>1.0432185725834564</v>
      </c>
      <c r="AF97" s="27">
        <f t="shared" si="119"/>
        <v>1.1886118430281196</v>
      </c>
      <c r="AG97" s="34">
        <f t="shared" si="120"/>
        <v>1</v>
      </c>
      <c r="AH97" s="34">
        <f t="shared" si="121"/>
        <v>1</v>
      </c>
      <c r="AI97" s="34">
        <f t="shared" si="122"/>
        <v>1</v>
      </c>
      <c r="AJ97" s="34">
        <f t="shared" si="123"/>
        <v>1</v>
      </c>
      <c r="AK97" s="27">
        <f>AVERAGE(FISHER(AP97*$H97),FISHER(AP98*$H98))</f>
        <v>0.16153850962421182</v>
      </c>
      <c r="AL97" s="27">
        <f>AVERAGE(FISHER(AQ97*$H97),FISHER(AQ98*$H98))</f>
        <v>0.16851997342742919</v>
      </c>
      <c r="AM97" s="27">
        <f>AVERAGE(FISHER(AR97*$H97),FISHER(AR98*$H98))</f>
        <v>0.19200658564445006</v>
      </c>
      <c r="AN97" s="27">
        <f t="shared" si="162"/>
        <v>6.9814638032173748E-3</v>
      </c>
      <c r="AO97" s="27">
        <f t="shared" si="163"/>
        <v>3.0468076020238238E-2</v>
      </c>
      <c r="AP97" s="13">
        <v>0.19</v>
      </c>
      <c r="AQ97" s="13">
        <v>0.28229285352479738</v>
      </c>
      <c r="AR97" s="31">
        <f>IF(BM97=BL97,AQ97,AQ97/SQRT(BO97)*1)</f>
        <v>0.31917661184287555</v>
      </c>
      <c r="AS97" s="52">
        <f>SUM(AT97:AT98)/COUNT(AT97:AT98)</f>
        <v>3.7555810666793508E-4</v>
      </c>
      <c r="AT97" s="47">
        <f t="shared" si="147"/>
        <v>7.4088352822393533E-7</v>
      </c>
      <c r="AU97" s="50">
        <v>5.9478997936454016E-29</v>
      </c>
      <c r="AV97" s="47">
        <f t="shared" si="148"/>
        <v>9.2741505421267909E-14</v>
      </c>
      <c r="AW97" s="47">
        <f t="shared" si="149"/>
        <v>3.9358933004555702E-32</v>
      </c>
      <c r="AX97" s="47">
        <f t="shared" si="124"/>
        <v>2.7582835534103264E-5</v>
      </c>
      <c r="AY97" s="47">
        <f t="shared" si="116"/>
        <v>5.7994493616322945E-37</v>
      </c>
      <c r="AZ97" s="47">
        <f t="shared" si="150"/>
        <v>2.3489122177683848E-17</v>
      </c>
      <c r="BA97" s="47">
        <f t="shared" si="151"/>
        <v>4.5367446804242411E-41</v>
      </c>
      <c r="BB97" s="47">
        <f t="shared" si="125"/>
        <v>1.8525301839279423E-6</v>
      </c>
      <c r="BC97" s="53">
        <f>SUM(BD97:BD98)/COUNT(BD97:BD98)</f>
        <v>672</v>
      </c>
      <c r="BD97" s="29">
        <v>672</v>
      </c>
      <c r="BE97" s="53">
        <f>SUM(BF97:BF98)/COUNT(BF97:BF98)</f>
        <v>1505</v>
      </c>
      <c r="BF97" s="29">
        <v>1505</v>
      </c>
      <c r="BG97" s="31">
        <f>SUM(BH97:BH98)/COUNT(BH97:BH98)</f>
        <v>338.67895392538799</v>
      </c>
      <c r="BH97" s="57">
        <f t="shared" si="139"/>
        <v>215.16866063211461</v>
      </c>
      <c r="BI97" s="29">
        <v>4</v>
      </c>
      <c r="BJ97" s="29">
        <v>2</v>
      </c>
      <c r="BK97" s="2">
        <f t="shared" si="117"/>
        <v>1502</v>
      </c>
      <c r="BL97" s="38">
        <v>11</v>
      </c>
      <c r="BM97" s="26">
        <v>5</v>
      </c>
      <c r="BN97" s="26">
        <v>0.82</v>
      </c>
      <c r="BO97" s="13">
        <v>0.78223572602918068</v>
      </c>
      <c r="BP97" s="13">
        <f t="shared" si="164"/>
        <v>0.88767411256277562</v>
      </c>
      <c r="BQ97" s="31">
        <f>SUM(BR97:BR98)/COUNT(BR97:BR98)</f>
        <v>0.5</v>
      </c>
      <c r="BR97" s="26">
        <v>0.5</v>
      </c>
      <c r="BS97" s="33">
        <f>SUM(BT97:BT98)/COUNT(BT97:BT98)</f>
        <v>1</v>
      </c>
      <c r="BT97" s="26">
        <v>1</v>
      </c>
      <c r="BU97" s="57">
        <f>SUM(BV97:BV98)/COUNT(BV97:BV98)</f>
        <v>1</v>
      </c>
      <c r="BV97" s="45">
        <v>1</v>
      </c>
      <c r="BW97" s="4" t="s">
        <v>241</v>
      </c>
      <c r="BX97" s="4" t="s">
        <v>199</v>
      </c>
      <c r="BY97" s="25" t="s">
        <v>66</v>
      </c>
      <c r="CA97" s="4" t="s">
        <v>324</v>
      </c>
      <c r="CB97" s="4" t="s">
        <v>232</v>
      </c>
      <c r="CC97" s="4" t="s">
        <v>233</v>
      </c>
      <c r="CD97" s="4" t="s">
        <v>29</v>
      </c>
      <c r="CE97" s="4" t="s">
        <v>30</v>
      </c>
      <c r="CF97" s="4" t="s">
        <v>234</v>
      </c>
      <c r="CG97" s="29" t="s">
        <v>547</v>
      </c>
      <c r="CH97" s="4" t="s">
        <v>569</v>
      </c>
      <c r="CI97" s="4" t="s">
        <v>235</v>
      </c>
      <c r="CJ97" s="4" t="s">
        <v>236</v>
      </c>
      <c r="CK97" s="4" t="s">
        <v>237</v>
      </c>
      <c r="CL97" s="29" t="s">
        <v>672</v>
      </c>
      <c r="CM97" s="29" t="s">
        <v>673</v>
      </c>
      <c r="CN97" s="4" t="s">
        <v>517</v>
      </c>
      <c r="CO97" s="4" t="s">
        <v>238</v>
      </c>
      <c r="CP97" s="4" t="s">
        <v>239</v>
      </c>
      <c r="CQ97" s="4" t="s">
        <v>240</v>
      </c>
      <c r="CR97" s="4" t="s">
        <v>26</v>
      </c>
    </row>
    <row r="98" spans="1:96" x14ac:dyDescent="0.25">
      <c r="A98" s="4">
        <v>97</v>
      </c>
      <c r="B98" s="29" t="s">
        <v>581</v>
      </c>
      <c r="C98" s="40" t="s">
        <v>402</v>
      </c>
      <c r="D98" s="4" t="s">
        <v>6</v>
      </c>
      <c r="E98" s="4" t="s">
        <v>231</v>
      </c>
      <c r="F98" s="4" t="s">
        <v>400</v>
      </c>
      <c r="G98" s="25" t="s">
        <v>60</v>
      </c>
      <c r="H98" s="29">
        <v>-1</v>
      </c>
      <c r="J98" s="2">
        <f t="shared" ref="J98:J103" si="172">IF(AND(AQ98*H98&gt;0,AU98&lt;0.05),1,0)</f>
        <v>0</v>
      </c>
      <c r="K98" s="33"/>
      <c r="L98" s="26">
        <f t="shared" si="143"/>
        <v>0</v>
      </c>
      <c r="M98" s="33"/>
      <c r="N98" s="26">
        <f t="shared" si="144"/>
        <v>0</v>
      </c>
      <c r="O98" s="33"/>
      <c r="P98" s="26">
        <f t="shared" si="127"/>
        <v>0</v>
      </c>
      <c r="R98" s="26">
        <f t="shared" ref="R98:R103" si="173">IF(AND(AR98*H98&gt;0,AY98&lt;0.05),1,0)</f>
        <v>1</v>
      </c>
      <c r="S98" s="33"/>
      <c r="T98" s="26">
        <f t="shared" si="145"/>
        <v>0</v>
      </c>
      <c r="U98" s="33"/>
      <c r="V98" s="26">
        <f t="shared" si="146"/>
        <v>1</v>
      </c>
      <c r="W98" s="33"/>
      <c r="X98" s="26">
        <f t="shared" si="128"/>
        <v>0</v>
      </c>
      <c r="Z98" s="33">
        <v>0.99909999999999999</v>
      </c>
      <c r="AA98" s="33"/>
      <c r="AB98" s="33">
        <v>0.92279999999999995</v>
      </c>
      <c r="AC98" s="33"/>
      <c r="AD98" s="33">
        <v>0.99970000000000003</v>
      </c>
      <c r="AE98" s="27" t="str">
        <f t="shared" si="118"/>
        <v/>
      </c>
      <c r="AF98" s="27" t="str">
        <f t="shared" si="119"/>
        <v/>
      </c>
      <c r="AG98" s="34" t="str">
        <f t="shared" si="120"/>
        <v/>
      </c>
      <c r="AH98" s="34" t="str">
        <f t="shared" si="121"/>
        <v/>
      </c>
      <c r="AI98" s="34" t="str">
        <f t="shared" si="122"/>
        <v/>
      </c>
      <c r="AJ98" s="34" t="str">
        <f t="shared" si="123"/>
        <v/>
      </c>
      <c r="AP98" s="13">
        <v>-0.13</v>
      </c>
      <c r="AQ98" s="13">
        <v>-4.6833942367353013E-2</v>
      </c>
      <c r="AR98" s="31">
        <f>IF(BM98=BL98,AQ98,AQ98/SQRT(BO98)*1)</f>
        <v>-5.3232747573248175E-2</v>
      </c>
      <c r="AT98" s="47">
        <f t="shared" si="147"/>
        <v>7.5037532980764621E-4</v>
      </c>
      <c r="AU98" s="50">
        <v>6.9405058207084688E-2</v>
      </c>
      <c r="AV98" s="47">
        <f t="shared" si="148"/>
        <v>0.22567556290579813</v>
      </c>
      <c r="AW98" s="47">
        <f t="shared" si="149"/>
        <v>5.5025776045101171E-2</v>
      </c>
      <c r="AX98" s="47">
        <f t="shared" si="124"/>
        <v>0.31557403292326991</v>
      </c>
      <c r="AY98" s="47">
        <f t="shared" ref="AY98:AY122" si="174">_xlfn.T.DIST.2T(ABS(AR98)/SQRT((1-AR98^2)/(BF98-BJ98-1)),BF98-BJ98-1)</f>
        <v>3.899973144295938E-2</v>
      </c>
      <c r="AZ98" s="47">
        <f t="shared" si="150"/>
        <v>0.16841052619201693</v>
      </c>
      <c r="BA98" s="47">
        <f t="shared" si="151"/>
        <v>2.9171141044366099E-2</v>
      </c>
      <c r="BB98" s="47">
        <f t="shared" si="125"/>
        <v>0.25391309802883399</v>
      </c>
      <c r="BD98" s="29">
        <v>672</v>
      </c>
      <c r="BE98" s="31"/>
      <c r="BF98" s="29">
        <v>1505</v>
      </c>
      <c r="BH98" s="57">
        <f t="shared" si="139"/>
        <v>462.18924721866142</v>
      </c>
      <c r="BI98" s="29">
        <v>4</v>
      </c>
      <c r="BJ98" s="29">
        <v>2</v>
      </c>
      <c r="BK98" s="2">
        <f t="shared" ref="BK98:BK122" si="175">BF98-BJ98-1</f>
        <v>1502</v>
      </c>
      <c r="BL98" s="38">
        <v>15</v>
      </c>
      <c r="BM98" s="26">
        <v>6</v>
      </c>
      <c r="BN98" s="26">
        <v>0.86</v>
      </c>
      <c r="BO98" s="13">
        <v>0.77404047219231886</v>
      </c>
      <c r="BP98" s="13">
        <f t="shared" si="164"/>
        <v>0.89544045341204814</v>
      </c>
      <c r="BR98" s="26">
        <v>0.5</v>
      </c>
      <c r="BS98" s="33"/>
      <c r="BT98" s="26">
        <v>1</v>
      </c>
      <c r="BU98" s="57"/>
      <c r="BV98" s="45">
        <v>1</v>
      </c>
      <c r="BW98" s="4" t="s">
        <v>241</v>
      </c>
      <c r="BX98" s="4" t="s">
        <v>199</v>
      </c>
      <c r="BY98" s="25" t="s">
        <v>66</v>
      </c>
      <c r="CA98" s="4" t="s">
        <v>325</v>
      </c>
      <c r="CB98" s="4" t="s">
        <v>232</v>
      </c>
      <c r="CC98" s="4" t="s">
        <v>233</v>
      </c>
      <c r="CD98" s="4" t="s">
        <v>29</v>
      </c>
      <c r="CE98" s="4" t="s">
        <v>30</v>
      </c>
      <c r="CF98" s="4" t="s">
        <v>234</v>
      </c>
      <c r="CG98" s="29" t="s">
        <v>547</v>
      </c>
      <c r="CH98" s="4" t="s">
        <v>569</v>
      </c>
      <c r="CI98" s="4" t="s">
        <v>235</v>
      </c>
      <c r="CJ98" s="4" t="s">
        <v>236</v>
      </c>
      <c r="CK98" s="4" t="s">
        <v>237</v>
      </c>
      <c r="CL98" s="29" t="s">
        <v>672</v>
      </c>
      <c r="CM98" s="29" t="s">
        <v>673</v>
      </c>
      <c r="CN98" s="4" t="s">
        <v>517</v>
      </c>
      <c r="CO98" s="4" t="s">
        <v>238</v>
      </c>
      <c r="CP98" s="4" t="s">
        <v>239</v>
      </c>
      <c r="CQ98" s="4" t="s">
        <v>240</v>
      </c>
      <c r="CR98" s="4" t="s">
        <v>26</v>
      </c>
    </row>
    <row r="99" spans="1:96" x14ac:dyDescent="0.25">
      <c r="A99" s="4">
        <v>98</v>
      </c>
      <c r="B99" s="29" t="s">
        <v>581</v>
      </c>
      <c r="C99" s="40" t="s">
        <v>401</v>
      </c>
      <c r="D99" s="4" t="s">
        <v>6</v>
      </c>
      <c r="E99" s="4" t="s">
        <v>231</v>
      </c>
      <c r="F99" s="4" t="s">
        <v>399</v>
      </c>
      <c r="G99" s="25" t="s">
        <v>62</v>
      </c>
      <c r="H99" s="29">
        <v>-1</v>
      </c>
      <c r="I99" s="30">
        <f>SUM(J99:J100)/COUNT(J99:J100)</f>
        <v>1</v>
      </c>
      <c r="J99" s="2">
        <f t="shared" si="172"/>
        <v>1</v>
      </c>
      <c r="K99" s="33">
        <f>SUM(L99:L100)/COUNT(L99:L100)</f>
        <v>1</v>
      </c>
      <c r="L99" s="26">
        <f t="shared" si="143"/>
        <v>1</v>
      </c>
      <c r="M99" s="33">
        <f>SUM(N99:N100)/COUNT(N99:N100)</f>
        <v>1</v>
      </c>
      <c r="N99" s="26">
        <f t="shared" si="144"/>
        <v>1</v>
      </c>
      <c r="O99" s="33">
        <f>SUM(P99:P100)/COUNT(P99:P100)</f>
        <v>1</v>
      </c>
      <c r="P99" s="26">
        <f t="shared" si="127"/>
        <v>1</v>
      </c>
      <c r="Q99" s="30">
        <f>SUM(R99:R100)/COUNT(R99:R100)</f>
        <v>1</v>
      </c>
      <c r="R99" s="26">
        <f t="shared" si="173"/>
        <v>1</v>
      </c>
      <c r="S99" s="33">
        <f>SUM(T99:T100)/COUNT(T99:T100)</f>
        <v>1</v>
      </c>
      <c r="T99" s="26">
        <f t="shared" si="145"/>
        <v>1</v>
      </c>
      <c r="U99" s="33">
        <f>SUM(V99:V100)/COUNT(V99:V100)</f>
        <v>1</v>
      </c>
      <c r="V99" s="26">
        <f t="shared" si="146"/>
        <v>1</v>
      </c>
      <c r="W99" s="33">
        <f>SUM(X99:X100)/COUNT(X99:X100)</f>
        <v>1</v>
      </c>
      <c r="X99" s="26">
        <f t="shared" si="128"/>
        <v>1</v>
      </c>
      <c r="Y99" s="30">
        <f>SUM(Z99:Z100)/COUNT(Z99:Z100)</f>
        <v>0.99954999999999994</v>
      </c>
      <c r="Z99" s="33">
        <v>1</v>
      </c>
      <c r="AA99" s="33">
        <f>SUM(AB99:AB100)/COUNT(AB99:AB100)</f>
        <v>0.96074999999999999</v>
      </c>
      <c r="AB99" s="33">
        <v>0.99870000000000003</v>
      </c>
      <c r="AC99" s="33">
        <f>SUM(AD99:AD100)/COUNT(AD99:AD100)</f>
        <v>0.99985000000000002</v>
      </c>
      <c r="AD99" s="33">
        <v>1</v>
      </c>
      <c r="AE99" s="27">
        <f t="shared" si="118"/>
        <v>1.3182969703436369</v>
      </c>
      <c r="AF99" s="27">
        <f t="shared" si="119"/>
        <v>1.5030216682250739</v>
      </c>
      <c r="AG99" s="34">
        <f t="shared" si="120"/>
        <v>1</v>
      </c>
      <c r="AH99" s="34">
        <f t="shared" si="121"/>
        <v>1</v>
      </c>
      <c r="AI99" s="34">
        <f t="shared" si="122"/>
        <v>1</v>
      </c>
      <c r="AJ99" s="34">
        <f t="shared" si="123"/>
        <v>1</v>
      </c>
      <c r="AK99" s="27">
        <f>AVERAGE(FISHER(AP99*$H99),FISHER(AP100*$H100))</f>
        <v>0.16153850962421182</v>
      </c>
      <c r="AL99" s="27">
        <f>AVERAGE(FISHER(AQ99*$H99),FISHER(AQ100*$H100))</f>
        <v>0.21295572783142486</v>
      </c>
      <c r="AM99" s="27">
        <f>AVERAGE(FISHER(AR99*$H99),FISHER(AR100*$H100))</f>
        <v>0.24279588021797499</v>
      </c>
      <c r="AN99" s="27">
        <f>AL99-AK99</f>
        <v>5.1417218207213039E-2</v>
      </c>
      <c r="AO99" s="27">
        <f>AM99-AK99</f>
        <v>8.1257370593763173E-2</v>
      </c>
      <c r="AP99" s="13">
        <v>-0.19</v>
      </c>
      <c r="AQ99" s="13">
        <v>-0.16436050245900666</v>
      </c>
      <c r="AR99" s="31">
        <f>IF(BM99=BL99,AQ99,AQ99/SQRT(BO99)*1)</f>
        <v>-0.18583548127636229</v>
      </c>
      <c r="AS99" s="52">
        <f>SUM(AT99:AT100)/COUNT(AT99:AT100)</f>
        <v>3.7555810666793508E-4</v>
      </c>
      <c r="AT99" s="47">
        <f t="shared" si="147"/>
        <v>7.4088352822393533E-7</v>
      </c>
      <c r="AU99" s="50">
        <v>1.4315886523022831E-10</v>
      </c>
      <c r="AV99" s="47">
        <f t="shared" si="148"/>
        <v>1.8796000802589367E-5</v>
      </c>
      <c r="AW99" s="47">
        <f t="shared" si="149"/>
        <v>1.2364729450639203E-11</v>
      </c>
      <c r="AX99" s="47">
        <f t="shared" si="124"/>
        <v>1.6056047113943501E-2</v>
      </c>
      <c r="AY99" s="47">
        <f t="shared" si="174"/>
        <v>3.7486230602588701E-13</v>
      </c>
      <c r="AZ99" s="47">
        <f t="shared" si="150"/>
        <v>1.2526117905034815E-6</v>
      </c>
      <c r="BA99" s="47">
        <f t="shared" si="151"/>
        <v>1.6412588107533099E-14</v>
      </c>
      <c r="BB99" s="47">
        <f t="shared" si="125"/>
        <v>6.3821685041151183E-3</v>
      </c>
      <c r="BC99" s="53">
        <f>SUM(BD99:BD100)/COUNT(BD99:BD100)</f>
        <v>672</v>
      </c>
      <c r="BD99" s="29">
        <v>672</v>
      </c>
      <c r="BE99" s="53">
        <f>SUM(BF99:BF100)/COUNT(BF99:BF100)</f>
        <v>1505</v>
      </c>
      <c r="BF99" s="29">
        <v>1505</v>
      </c>
      <c r="BG99" s="31">
        <f>SUM(BH99:BH100)/COUNT(BH99:BH100)</f>
        <v>338.67895392538799</v>
      </c>
      <c r="BH99" s="57">
        <f t="shared" si="139"/>
        <v>215.16866063211461</v>
      </c>
      <c r="BI99" s="29">
        <v>4</v>
      </c>
      <c r="BJ99" s="29">
        <v>2</v>
      </c>
      <c r="BK99" s="2">
        <f t="shared" si="175"/>
        <v>1502</v>
      </c>
      <c r="BL99" s="38">
        <v>11</v>
      </c>
      <c r="BM99" s="26">
        <v>5</v>
      </c>
      <c r="BN99" s="26">
        <v>0.82</v>
      </c>
      <c r="BO99" s="13">
        <v>0.78223572602918068</v>
      </c>
      <c r="BP99" s="13">
        <f t="shared" si="164"/>
        <v>0.88767411256277562</v>
      </c>
      <c r="BQ99" s="31">
        <f>SUM(BR99:BR100)/COUNT(BR99:BR100)</f>
        <v>0.5</v>
      </c>
      <c r="BR99" s="26">
        <v>0.5</v>
      </c>
      <c r="BS99" s="33">
        <f>SUM(BT99:BT100)/COUNT(BT99:BT100)</f>
        <v>1</v>
      </c>
      <c r="BT99" s="26">
        <v>1</v>
      </c>
      <c r="BU99" s="57">
        <f>SUM(BV99:BV100)/COUNT(BV99:BV100)</f>
        <v>1</v>
      </c>
      <c r="BV99" s="45">
        <v>1</v>
      </c>
      <c r="BW99" s="4" t="s">
        <v>241</v>
      </c>
      <c r="BX99" s="4" t="s">
        <v>199</v>
      </c>
      <c r="BY99" s="25" t="s">
        <v>66</v>
      </c>
      <c r="CA99" s="4" t="s">
        <v>324</v>
      </c>
      <c r="CB99" s="4" t="s">
        <v>232</v>
      </c>
      <c r="CC99" s="4" t="s">
        <v>233</v>
      </c>
      <c r="CD99" s="4" t="s">
        <v>29</v>
      </c>
      <c r="CE99" s="4" t="s">
        <v>30</v>
      </c>
      <c r="CF99" s="4" t="s">
        <v>234</v>
      </c>
      <c r="CG99" s="29" t="s">
        <v>547</v>
      </c>
      <c r="CH99" s="4" t="s">
        <v>569</v>
      </c>
      <c r="CI99" s="4" t="s">
        <v>235</v>
      </c>
      <c r="CJ99" s="4" t="s">
        <v>236</v>
      </c>
      <c r="CK99" s="4" t="s">
        <v>237</v>
      </c>
      <c r="CL99" s="29" t="s">
        <v>672</v>
      </c>
      <c r="CM99" s="29" t="s">
        <v>673</v>
      </c>
      <c r="CN99" s="4" t="s">
        <v>517</v>
      </c>
      <c r="CO99" s="4" t="s">
        <v>238</v>
      </c>
      <c r="CP99" s="4" t="s">
        <v>239</v>
      </c>
      <c r="CQ99" s="4" t="s">
        <v>240</v>
      </c>
      <c r="CR99" s="4" t="s">
        <v>26</v>
      </c>
    </row>
    <row r="100" spans="1:96" x14ac:dyDescent="0.25">
      <c r="A100" s="4">
        <v>99</v>
      </c>
      <c r="B100" s="29" t="s">
        <v>581</v>
      </c>
      <c r="C100" s="40" t="s">
        <v>402</v>
      </c>
      <c r="D100" s="4" t="s">
        <v>6</v>
      </c>
      <c r="E100" s="4" t="s">
        <v>231</v>
      </c>
      <c r="F100" s="4" t="s">
        <v>400</v>
      </c>
      <c r="G100" s="25" t="s">
        <v>62</v>
      </c>
      <c r="H100" s="29">
        <v>1</v>
      </c>
      <c r="J100" s="2">
        <f t="shared" si="172"/>
        <v>1</v>
      </c>
      <c r="K100" s="33"/>
      <c r="L100" s="26">
        <f t="shared" si="143"/>
        <v>1</v>
      </c>
      <c r="M100" s="33"/>
      <c r="N100" s="26">
        <f t="shared" si="144"/>
        <v>1</v>
      </c>
      <c r="O100" s="33"/>
      <c r="P100" s="26">
        <f t="shared" si="127"/>
        <v>1</v>
      </c>
      <c r="R100" s="26">
        <f t="shared" si="173"/>
        <v>1</v>
      </c>
      <c r="S100" s="33"/>
      <c r="T100" s="26">
        <f t="shared" si="145"/>
        <v>1</v>
      </c>
      <c r="U100" s="33"/>
      <c r="V100" s="26">
        <f t="shared" si="146"/>
        <v>1</v>
      </c>
      <c r="W100" s="33"/>
      <c r="X100" s="26">
        <f t="shared" si="128"/>
        <v>1</v>
      </c>
      <c r="Z100" s="33">
        <v>0.99909999999999999</v>
      </c>
      <c r="AA100" s="33"/>
      <c r="AB100" s="33">
        <v>0.92279999999999995</v>
      </c>
      <c r="AC100" s="33"/>
      <c r="AD100" s="33">
        <v>0.99970000000000003</v>
      </c>
      <c r="AE100" s="27" t="str">
        <f t="shared" si="118"/>
        <v/>
      </c>
      <c r="AF100" s="27" t="str">
        <f t="shared" si="119"/>
        <v/>
      </c>
      <c r="AG100" s="34" t="str">
        <f t="shared" si="120"/>
        <v/>
      </c>
      <c r="AH100" s="34" t="str">
        <f t="shared" si="121"/>
        <v/>
      </c>
      <c r="AI100" s="34" t="str">
        <f t="shared" si="122"/>
        <v/>
      </c>
      <c r="AJ100" s="34" t="str">
        <f t="shared" si="123"/>
        <v/>
      </c>
      <c r="AP100" s="13">
        <v>0.13</v>
      </c>
      <c r="AQ100" s="13">
        <v>0.25433898679098532</v>
      </c>
      <c r="AR100" s="31">
        <f>IF(BM100=BL100,AQ100,AQ100/SQRT(BO100)*1)</f>
        <v>0.28908869075514981</v>
      </c>
      <c r="AT100" s="47">
        <f t="shared" si="147"/>
        <v>7.5037532980764621E-4</v>
      </c>
      <c r="AU100" s="50">
        <v>1.2367021911449067E-23</v>
      </c>
      <c r="AV100" s="47">
        <f t="shared" si="148"/>
        <v>2.2890290468997866E-11</v>
      </c>
      <c r="AW100" s="47">
        <f t="shared" si="149"/>
        <v>3.3685191006399323E-26</v>
      </c>
      <c r="AX100" s="47">
        <f t="shared" si="124"/>
        <v>3.0509706957401505E-8</v>
      </c>
      <c r="AY100" s="47">
        <f t="shared" si="174"/>
        <v>2.4274774115647555E-30</v>
      </c>
      <c r="AZ100" s="47">
        <f t="shared" si="150"/>
        <v>2.2032279267599673E-14</v>
      </c>
      <c r="BA100" s="47">
        <f t="shared" si="151"/>
        <v>1.1095445655959558E-33</v>
      </c>
      <c r="BB100" s="47">
        <f t="shared" si="125"/>
        <v>2.5004311308416287E-10</v>
      </c>
      <c r="BD100" s="29">
        <v>672</v>
      </c>
      <c r="BE100" s="31"/>
      <c r="BF100" s="29">
        <v>1505</v>
      </c>
      <c r="BH100" s="57">
        <f t="shared" si="139"/>
        <v>462.18924721866142</v>
      </c>
      <c r="BI100" s="29">
        <v>4</v>
      </c>
      <c r="BJ100" s="29">
        <v>2</v>
      </c>
      <c r="BK100" s="2">
        <f t="shared" si="175"/>
        <v>1502</v>
      </c>
      <c r="BL100" s="38">
        <v>15</v>
      </c>
      <c r="BM100" s="26">
        <v>6</v>
      </c>
      <c r="BN100" s="26">
        <v>0.86</v>
      </c>
      <c r="BO100" s="13">
        <v>0.77404047219231886</v>
      </c>
      <c r="BP100" s="13">
        <f t="shared" si="164"/>
        <v>0.89544045341204814</v>
      </c>
      <c r="BR100" s="26">
        <v>0.5</v>
      </c>
      <c r="BS100" s="33"/>
      <c r="BT100" s="26">
        <v>1</v>
      </c>
      <c r="BU100" s="57"/>
      <c r="BV100" s="45">
        <v>1</v>
      </c>
      <c r="BW100" s="4" t="s">
        <v>241</v>
      </c>
      <c r="BX100" s="4" t="s">
        <v>199</v>
      </c>
      <c r="BY100" s="25" t="s">
        <v>66</v>
      </c>
      <c r="CA100" s="4" t="s">
        <v>325</v>
      </c>
      <c r="CB100" s="4" t="s">
        <v>232</v>
      </c>
      <c r="CC100" s="4" t="s">
        <v>233</v>
      </c>
      <c r="CD100" s="4" t="s">
        <v>29</v>
      </c>
      <c r="CE100" s="4" t="s">
        <v>30</v>
      </c>
      <c r="CF100" s="4" t="s">
        <v>234</v>
      </c>
      <c r="CG100" s="29" t="s">
        <v>547</v>
      </c>
      <c r="CH100" s="4" t="s">
        <v>569</v>
      </c>
      <c r="CI100" s="4" t="s">
        <v>235</v>
      </c>
      <c r="CJ100" s="4" t="s">
        <v>236</v>
      </c>
      <c r="CK100" s="4" t="s">
        <v>237</v>
      </c>
      <c r="CL100" s="29" t="s">
        <v>672</v>
      </c>
      <c r="CM100" s="29" t="s">
        <v>673</v>
      </c>
      <c r="CN100" s="4" t="s">
        <v>517</v>
      </c>
      <c r="CO100" s="4" t="s">
        <v>238</v>
      </c>
      <c r="CP100" s="4" t="s">
        <v>239</v>
      </c>
      <c r="CQ100" s="4" t="s">
        <v>240</v>
      </c>
      <c r="CR100" s="4" t="s">
        <v>26</v>
      </c>
    </row>
    <row r="101" spans="1:96" x14ac:dyDescent="0.25">
      <c r="A101" s="4">
        <v>100</v>
      </c>
      <c r="B101" s="29" t="s">
        <v>581</v>
      </c>
      <c r="C101" s="20">
        <v>13</v>
      </c>
      <c r="D101" s="21" t="s">
        <v>6</v>
      </c>
      <c r="E101" s="21" t="s">
        <v>231</v>
      </c>
      <c r="F101" s="21" t="s">
        <v>242</v>
      </c>
      <c r="G101" s="25" t="s">
        <v>60</v>
      </c>
      <c r="H101" s="29">
        <v>1</v>
      </c>
      <c r="I101" s="31">
        <f t="shared" ref="I101:W101" si="176">J101</f>
        <v>1</v>
      </c>
      <c r="J101" s="2">
        <f t="shared" si="172"/>
        <v>1</v>
      </c>
      <c r="K101" s="33">
        <f t="shared" si="176"/>
        <v>1</v>
      </c>
      <c r="L101" s="26">
        <f t="shared" si="143"/>
        <v>1</v>
      </c>
      <c r="M101" s="33">
        <f t="shared" si="176"/>
        <v>1</v>
      </c>
      <c r="N101" s="26">
        <f t="shared" si="144"/>
        <v>1</v>
      </c>
      <c r="O101" s="33">
        <f t="shared" si="176"/>
        <v>1</v>
      </c>
      <c r="P101" s="26">
        <f t="shared" si="127"/>
        <v>1</v>
      </c>
      <c r="Q101" s="31">
        <f t="shared" si="176"/>
        <v>1</v>
      </c>
      <c r="R101" s="26">
        <f t="shared" si="173"/>
        <v>1</v>
      </c>
      <c r="S101" s="33">
        <f t="shared" si="176"/>
        <v>1</v>
      </c>
      <c r="T101" s="26">
        <f t="shared" si="145"/>
        <v>1</v>
      </c>
      <c r="U101" s="33">
        <f t="shared" si="176"/>
        <v>1</v>
      </c>
      <c r="V101" s="26">
        <f t="shared" si="146"/>
        <v>1</v>
      </c>
      <c r="W101" s="33">
        <f t="shared" si="176"/>
        <v>1</v>
      </c>
      <c r="X101" s="26">
        <f t="shared" si="128"/>
        <v>1</v>
      </c>
      <c r="Y101" s="31">
        <f>Z101</f>
        <v>1</v>
      </c>
      <c r="Z101" s="33">
        <v>1</v>
      </c>
      <c r="AA101" s="33">
        <f>AB101</f>
        <v>0.61140000000000005</v>
      </c>
      <c r="AB101" s="33">
        <v>0.61140000000000005</v>
      </c>
      <c r="AC101" s="33">
        <f>AD101</f>
        <v>0.94540000000000002</v>
      </c>
      <c r="AD101" s="33">
        <v>0.94540000000000002</v>
      </c>
      <c r="AE101" s="27">
        <f t="shared" si="118"/>
        <v>0.95760452430240861</v>
      </c>
      <c r="AF101" s="27">
        <f t="shared" si="119"/>
        <v>0.95760452430240861</v>
      </c>
      <c r="AG101" s="34">
        <f t="shared" si="120"/>
        <v>0</v>
      </c>
      <c r="AH101" s="34">
        <f t="shared" si="121"/>
        <v>0</v>
      </c>
      <c r="AI101" s="34">
        <f t="shared" si="122"/>
        <v>1</v>
      </c>
      <c r="AJ101" s="34">
        <f t="shared" si="123"/>
        <v>1</v>
      </c>
      <c r="AK101" s="27">
        <f>FISHER(AP101*$H101)</f>
        <v>0.19233716921954527</v>
      </c>
      <c r="AL101" s="27">
        <f>FISHER(AQ101*$H101)</f>
        <v>0.18418294343615452</v>
      </c>
      <c r="AM101" s="13">
        <f>FISHER(AR101*$H101)</f>
        <v>0.18418294343615452</v>
      </c>
      <c r="AN101" s="27">
        <f>AL101-AK101</f>
        <v>-8.1542257833907561E-3</v>
      </c>
      <c r="AO101" s="27">
        <f>AM101-AK101</f>
        <v>-8.1542257833907561E-3</v>
      </c>
      <c r="AP101" s="13">
        <v>0.19</v>
      </c>
      <c r="AQ101" s="13">
        <v>0.18212812031135739</v>
      </c>
      <c r="AR101" s="13">
        <f t="shared" ref="AR101:AR122" si="177">IF(BM101=BL101,AQ101,AQ101/SQRT(BO101)*SQRT(BP101))</f>
        <v>0.18212812031135739</v>
      </c>
      <c r="AS101" s="50">
        <f t="shared" ref="AS101" si="178">AT101</f>
        <v>2.6723572174428983E-2</v>
      </c>
      <c r="AT101" s="47">
        <f t="shared" si="147"/>
        <v>2.6723572174428983E-2</v>
      </c>
      <c r="AU101" s="50">
        <v>9.5282598663341071E-10</v>
      </c>
      <c r="AV101" s="47">
        <f t="shared" si="148"/>
        <v>3.4500277994917644E-2</v>
      </c>
      <c r="AW101" s="47">
        <f t="shared" si="149"/>
        <v>7.1397621636943589E-4</v>
      </c>
      <c r="AX101" s="47">
        <f t="shared" si="124"/>
        <v>7.8264169038881493E-3</v>
      </c>
      <c r="AY101" s="47">
        <f t="shared" si="174"/>
        <v>1.1422463076012545E-12</v>
      </c>
      <c r="AZ101" s="47">
        <f t="shared" si="150"/>
        <v>3.4500277994917644E-2</v>
      </c>
      <c r="BA101" s="47">
        <f t="shared" si="151"/>
        <v>7.1397621636943589E-4</v>
      </c>
      <c r="BB101" s="47">
        <f t="shared" si="125"/>
        <v>7.8264169038881493E-3</v>
      </c>
      <c r="BC101" s="31">
        <f t="shared" ref="BC101" si="179">BD101</f>
        <v>138</v>
      </c>
      <c r="BD101" s="29">
        <v>138</v>
      </c>
      <c r="BE101" s="31">
        <f t="shared" ref="BE101:BG101" si="180">BF101</f>
        <v>1505</v>
      </c>
      <c r="BF101" s="29">
        <v>1505</v>
      </c>
      <c r="BG101" s="31">
        <f t="shared" si="180"/>
        <v>215.16866063211461</v>
      </c>
      <c r="BH101" s="57">
        <f t="shared" si="139"/>
        <v>215.16866063211461</v>
      </c>
      <c r="BI101" s="29">
        <v>3</v>
      </c>
      <c r="BJ101" s="29">
        <v>4</v>
      </c>
      <c r="BK101" s="2">
        <f t="shared" si="175"/>
        <v>1500</v>
      </c>
      <c r="BL101" s="38">
        <v>6</v>
      </c>
      <c r="BM101" s="26">
        <v>6</v>
      </c>
      <c r="BN101" s="26">
        <v>0.79</v>
      </c>
      <c r="BO101" s="13">
        <v>0.81274044996097028</v>
      </c>
      <c r="BP101" s="13">
        <f t="shared" si="164"/>
        <v>0.81274044996097028</v>
      </c>
      <c r="BQ101" s="31">
        <f t="shared" ref="BQ101" si="181">BR101</f>
        <v>1</v>
      </c>
      <c r="BR101" s="26">
        <v>1</v>
      </c>
      <c r="BS101" s="33">
        <f t="shared" ref="BS101" si="182">BT101</f>
        <v>1</v>
      </c>
      <c r="BT101" s="26">
        <v>1</v>
      </c>
      <c r="BU101" s="57">
        <f t="shared" ref="BU101" si="183">BV101</f>
        <v>0</v>
      </c>
      <c r="BV101" s="45">
        <v>0</v>
      </c>
      <c r="BW101" s="4" t="s">
        <v>246</v>
      </c>
      <c r="BX101" s="4" t="s">
        <v>247</v>
      </c>
      <c r="BY101" s="25" t="s">
        <v>65</v>
      </c>
      <c r="CA101" s="4" t="s">
        <v>488</v>
      </c>
      <c r="CB101" s="4" t="s">
        <v>243</v>
      </c>
      <c r="CD101" s="4" t="s">
        <v>29</v>
      </c>
      <c r="CE101" s="4" t="s">
        <v>30</v>
      </c>
      <c r="CF101" s="4" t="s">
        <v>131</v>
      </c>
      <c r="CG101" s="29" t="s">
        <v>535</v>
      </c>
      <c r="CH101" s="4" t="s">
        <v>569</v>
      </c>
      <c r="CI101" s="4" t="s">
        <v>244</v>
      </c>
      <c r="CJ101" s="4" t="s">
        <v>245</v>
      </c>
      <c r="CK101" s="4" t="s">
        <v>10</v>
      </c>
      <c r="CL101" s="29" t="s">
        <v>672</v>
      </c>
      <c r="CM101" s="29" t="s">
        <v>673</v>
      </c>
      <c r="CN101" s="29" t="s">
        <v>518</v>
      </c>
      <c r="CO101" s="4" t="s">
        <v>664</v>
      </c>
      <c r="CP101" s="4" t="s">
        <v>12</v>
      </c>
      <c r="CQ101" s="4" t="s">
        <v>10</v>
      </c>
      <c r="CR101" s="4" t="s">
        <v>115</v>
      </c>
    </row>
    <row r="102" spans="1:96" x14ac:dyDescent="0.25">
      <c r="A102" s="4">
        <v>101</v>
      </c>
      <c r="B102" s="29" t="s">
        <v>581</v>
      </c>
      <c r="C102" s="40" t="s">
        <v>248</v>
      </c>
      <c r="D102" s="4" t="s">
        <v>6</v>
      </c>
      <c r="E102" s="4" t="s">
        <v>231</v>
      </c>
      <c r="F102" s="4" t="s">
        <v>249</v>
      </c>
      <c r="G102" s="25" t="s">
        <v>91</v>
      </c>
      <c r="H102" s="29">
        <v>1</v>
      </c>
      <c r="I102" s="30">
        <f>SUM(J102:J116)/COUNT(J102:J116)</f>
        <v>0.72222222222222221</v>
      </c>
      <c r="J102" s="2">
        <f t="shared" si="172"/>
        <v>1</v>
      </c>
      <c r="K102" s="33">
        <f>SUM(L102:L116)/COUNT(L102:L116)</f>
        <v>0.61111111111111116</v>
      </c>
      <c r="L102" s="26">
        <f t="shared" si="143"/>
        <v>0</v>
      </c>
      <c r="M102" s="33">
        <f>SUM(N102:N116)/COUNT(N102:N116)</f>
        <v>0.88888888888888884</v>
      </c>
      <c r="N102" s="26">
        <f t="shared" si="144"/>
        <v>1</v>
      </c>
      <c r="O102" s="33">
        <f>SUM(P102:P116)/COUNT(P102:P116)</f>
        <v>0.33333333333333331</v>
      </c>
      <c r="P102" s="26">
        <f t="shared" si="127"/>
        <v>0</v>
      </c>
      <c r="Q102" s="30">
        <f>SUM(R102:R116)/COUNT(R102:R116)</f>
        <v>0.72222222222222221</v>
      </c>
      <c r="R102" s="26">
        <f t="shared" si="173"/>
        <v>1</v>
      </c>
      <c r="S102" s="33">
        <f>SUM(T102:T116)/COUNT(T102:T116)</f>
        <v>0.61111111111111116</v>
      </c>
      <c r="T102" s="26">
        <f t="shared" si="145"/>
        <v>0</v>
      </c>
      <c r="U102" s="33">
        <f>SUM(V102:V116)/COUNT(V102:V116)</f>
        <v>0.88888888888888884</v>
      </c>
      <c r="V102" s="26">
        <f t="shared" si="146"/>
        <v>1</v>
      </c>
      <c r="W102" s="33">
        <f>SUM(X102:X116)/COUNT(X102:X116)</f>
        <v>0.33333333333333331</v>
      </c>
      <c r="X102" s="26">
        <f t="shared" si="128"/>
        <v>0</v>
      </c>
      <c r="Y102" s="30">
        <f>SUM(Z102:Z116)/COUNT(Z102:Z116)</f>
        <v>0.98492000000000013</v>
      </c>
      <c r="Z102" s="33">
        <v>1</v>
      </c>
      <c r="AA102" s="33">
        <f>SUM(AB102:AB116)/COUNT(AB102:AB116)</f>
        <v>0.93349333333333329</v>
      </c>
      <c r="AB102" s="33">
        <v>0.83779999999999999</v>
      </c>
      <c r="AC102" s="33">
        <f>SUM(AD102:AD116)/COUNT(AD102:AD116)</f>
        <v>0.99327333333333334</v>
      </c>
      <c r="AD102" s="33">
        <v>0.99660000000000004</v>
      </c>
      <c r="AE102" s="27">
        <f t="shared" si="118"/>
        <v>0.30593563053761103</v>
      </c>
      <c r="AF102" s="27">
        <f t="shared" si="119"/>
        <v>0.30593563053761103</v>
      </c>
      <c r="AG102" s="34">
        <f t="shared" si="120"/>
        <v>0</v>
      </c>
      <c r="AH102" s="34">
        <f t="shared" si="121"/>
        <v>0</v>
      </c>
      <c r="AI102" s="34">
        <f t="shared" si="122"/>
        <v>0</v>
      </c>
      <c r="AJ102" s="34">
        <f t="shared" si="123"/>
        <v>0</v>
      </c>
      <c r="AK102" s="27">
        <f>AVERAGE(FISHER(AP102*$H102),FISHER(AP103*$H103),AVERAGE(FISHER(AP104*$H104),FISHER(AP105*$H105),FISHER(AP106*$H106),FISHER(AP107*$H107)),AVERAGE(FISHER(AP108*$H108),FISHER(AP109*$H109)),AVERAGE(FISHER(AP110*$H110),FISHER(AP111*$H111)),FISHER(AP112*$H112),AVERAGE(FISHER(AP113*$H113),FISHER(AP114*$H114)),FISHER(AP115*$H115),FISHER(AP116*$H116))</f>
        <v>0.26693733880746134</v>
      </c>
      <c r="AL102" s="27">
        <f>AVERAGE(FISHER(AQ102*$H102),FISHER(AQ103*$H103),AVERAGE(FISHER(AQ104*$H104),FISHER(AQ105*$H105),FISHER(AQ106*$H106),FISHER(AQ107*$H107)),AVERAGE(FISHER(AQ108*$H108),FISHER(AQ109*$H109)),AVERAGE(FISHER(AQ110*$H110),FISHER(AQ111*$H111)),FISHER(AQ112*$H112),AVERAGE(FISHER(AQ113*$H113),FISHER(AQ114*$H114)),FISHER(AQ115*$H115),FISHER(AQ116*$H116))</f>
        <v>8.1665643062092591E-2</v>
      </c>
      <c r="AM102" s="27">
        <f>AVERAGE(FISHER(AR102*$H102),FISHER(AR103*$H103),AVERAGE(FISHER(AR104*$H104),FISHER(AR105*$H105),FISHER(AR106*$H106),FISHER(AR107*$H107)),AVERAGE(FISHER(AR108*$H108),FISHER(AR109*$H109)),AVERAGE(FISHER(AR110*$H110),FISHER(AR111*$H111)),FISHER(AR112*$H112),AVERAGE(FISHER(AR113*$H113),FISHER(AR114*$H114)),FISHER(AR115*$H115),FISHER(AR116*$H116))</f>
        <v>8.1665643062092591E-2</v>
      </c>
      <c r="AN102" s="27">
        <f>AL102-AK102</f>
        <v>-0.18527169574536875</v>
      </c>
      <c r="AO102" s="27">
        <f>AM102-AK102</f>
        <v>-0.18527169574536875</v>
      </c>
      <c r="AP102" s="13">
        <v>0.18</v>
      </c>
      <c r="AQ102" s="13">
        <v>9.2584725193578465E-2</v>
      </c>
      <c r="AR102" s="13">
        <f t="shared" si="177"/>
        <v>9.2584725193578465E-2</v>
      </c>
      <c r="AS102" s="52">
        <f>SUM(AT102:AT116)/COUNT(AT102:AT116)</f>
        <v>3.7189072003480554E-3</v>
      </c>
      <c r="AT102" s="47">
        <f t="shared" si="147"/>
        <v>3.3378019980746707E-3</v>
      </c>
      <c r="AU102" s="50">
        <v>1.386962298208991E-3</v>
      </c>
      <c r="AV102" s="47">
        <f t="shared" si="148"/>
        <v>0.13425325373799119</v>
      </c>
      <c r="AW102" s="47">
        <f t="shared" si="149"/>
        <v>1.7438105254549169E-2</v>
      </c>
      <c r="AX102" s="47">
        <f t="shared" si="124"/>
        <v>0.1536182689216429</v>
      </c>
      <c r="AY102" s="47">
        <f t="shared" si="174"/>
        <v>1.3869622982092755E-3</v>
      </c>
      <c r="AZ102" s="47">
        <f t="shared" si="150"/>
        <v>0.13425325373799119</v>
      </c>
      <c r="BA102" s="47">
        <f t="shared" si="151"/>
        <v>1.7438105254549169E-2</v>
      </c>
      <c r="BB102" s="47">
        <f t="shared" si="125"/>
        <v>0.1536182689216429</v>
      </c>
      <c r="BC102" s="53">
        <f>SUM(BD102:BD116)/COUNT(BD102:BD116)</f>
        <v>826.4666666666667</v>
      </c>
      <c r="BD102" s="29">
        <v>264</v>
      </c>
      <c r="BE102" s="53">
        <f>SUM(BF102:BF116)/COUNT(BF102:BF116)</f>
        <v>1335.9333333333334</v>
      </c>
      <c r="BF102" s="29">
        <v>1191</v>
      </c>
      <c r="BG102" s="31">
        <f>SUM(BH102:BH116)/COUNT(BH102:BH116)</f>
        <v>318.47956814978875</v>
      </c>
      <c r="BH102" s="57">
        <f t="shared" si="139"/>
        <v>239.99954957976234</v>
      </c>
      <c r="BI102" s="29">
        <v>1</v>
      </c>
      <c r="BJ102" s="29">
        <v>2</v>
      </c>
      <c r="BK102" s="2">
        <f t="shared" si="175"/>
        <v>1188</v>
      </c>
      <c r="BL102" s="38">
        <v>3</v>
      </c>
      <c r="BM102" s="26">
        <v>3</v>
      </c>
      <c r="BN102" s="26" t="s">
        <v>666</v>
      </c>
      <c r="BO102" s="13">
        <v>0.64157747032864842</v>
      </c>
      <c r="BP102" s="13">
        <f t="shared" si="164"/>
        <v>0.64157747032864842</v>
      </c>
      <c r="BQ102" s="31">
        <f>SUM(BR102:BR116)/COUNT(BR102:BR116)</f>
        <v>0.88888888888888884</v>
      </c>
      <c r="BR102" s="26">
        <v>1</v>
      </c>
      <c r="BS102" s="33">
        <f>SUM(BT102:BT116)/COUNT(BT102:BT116)</f>
        <v>0.83333333333333337</v>
      </c>
      <c r="BT102" s="26">
        <v>1</v>
      </c>
      <c r="BU102" s="57">
        <f>SUM(BV102:BV116)/COUNT(BV102:BV116)</f>
        <v>1</v>
      </c>
      <c r="BV102" s="45">
        <v>1</v>
      </c>
      <c r="BW102" s="4" t="s">
        <v>11</v>
      </c>
      <c r="BX102" s="4" t="s">
        <v>199</v>
      </c>
      <c r="BY102" s="25" t="s">
        <v>66</v>
      </c>
      <c r="CB102" s="4" t="s">
        <v>250</v>
      </c>
      <c r="CC102" s="4" t="s">
        <v>251</v>
      </c>
      <c r="CD102" s="4" t="s">
        <v>29</v>
      </c>
      <c r="CE102" s="4" t="s">
        <v>30</v>
      </c>
      <c r="CF102" s="4" t="s">
        <v>17</v>
      </c>
      <c r="CG102" s="29" t="s">
        <v>547</v>
      </c>
      <c r="CH102" s="4" t="s">
        <v>569</v>
      </c>
      <c r="CI102" s="4" t="s">
        <v>39</v>
      </c>
      <c r="CJ102" s="4" t="s">
        <v>252</v>
      </c>
      <c r="CK102" s="4" t="s">
        <v>10</v>
      </c>
      <c r="CL102" s="29" t="s">
        <v>672</v>
      </c>
      <c r="CM102" s="29" t="s">
        <v>673</v>
      </c>
      <c r="CN102" s="4" t="s">
        <v>253</v>
      </c>
      <c r="CO102" s="4" t="s">
        <v>10</v>
      </c>
      <c r="CP102" s="4" t="s">
        <v>254</v>
      </c>
      <c r="CQ102" s="4" t="s">
        <v>10</v>
      </c>
      <c r="CR102" s="4" t="s">
        <v>26</v>
      </c>
    </row>
    <row r="103" spans="1:96" x14ac:dyDescent="0.25">
      <c r="A103" s="4">
        <v>102</v>
      </c>
      <c r="B103" s="29" t="s">
        <v>581</v>
      </c>
      <c r="C103" s="40" t="s">
        <v>255</v>
      </c>
      <c r="D103" s="4" t="s">
        <v>6</v>
      </c>
      <c r="E103" s="4" t="s">
        <v>231</v>
      </c>
      <c r="F103" s="4" t="s">
        <v>256</v>
      </c>
      <c r="G103" s="25" t="s">
        <v>91</v>
      </c>
      <c r="H103" s="29">
        <v>-1</v>
      </c>
      <c r="J103" s="2">
        <f t="shared" si="172"/>
        <v>0</v>
      </c>
      <c r="K103" s="33"/>
      <c r="L103" s="26">
        <f t="shared" si="143"/>
        <v>0</v>
      </c>
      <c r="M103" s="33"/>
      <c r="N103" s="26">
        <f t="shared" si="144"/>
        <v>0</v>
      </c>
      <c r="O103" s="33"/>
      <c r="P103" s="26">
        <f t="shared" si="127"/>
        <v>0</v>
      </c>
      <c r="R103" s="26">
        <f t="shared" si="173"/>
        <v>0</v>
      </c>
      <c r="S103" s="33"/>
      <c r="T103" s="26">
        <f t="shared" si="145"/>
        <v>0</v>
      </c>
      <c r="U103" s="33"/>
      <c r="V103" s="26">
        <f t="shared" si="146"/>
        <v>0</v>
      </c>
      <c r="W103" s="33"/>
      <c r="X103" s="26">
        <f t="shared" si="128"/>
        <v>0</v>
      </c>
      <c r="Z103" s="33">
        <v>1</v>
      </c>
      <c r="AA103" s="33"/>
      <c r="AB103" s="33">
        <v>0.53649999999999998</v>
      </c>
      <c r="AC103" s="33"/>
      <c r="AD103" s="33">
        <v>0.91259999999999997</v>
      </c>
      <c r="AE103" s="27" t="str">
        <f t="shared" si="118"/>
        <v/>
      </c>
      <c r="AF103" s="27" t="str">
        <f t="shared" si="119"/>
        <v/>
      </c>
      <c r="AG103" s="34" t="str">
        <f t="shared" si="120"/>
        <v/>
      </c>
      <c r="AH103" s="34" t="str">
        <f t="shared" si="121"/>
        <v/>
      </c>
      <c r="AI103" s="34" t="str">
        <f t="shared" si="122"/>
        <v/>
      </c>
      <c r="AJ103" s="34" t="str">
        <f t="shared" si="123"/>
        <v/>
      </c>
      <c r="AP103" s="13">
        <v>-0.37</v>
      </c>
      <c r="AQ103" s="13">
        <v>-4.9190233760005475E-2</v>
      </c>
      <c r="AR103" s="13">
        <f t="shared" si="177"/>
        <v>-4.9190233760005475E-2</v>
      </c>
      <c r="AT103" s="47">
        <f t="shared" si="147"/>
        <v>4.4164786513539882E-2</v>
      </c>
      <c r="AU103" s="50">
        <v>0.17666731127674262</v>
      </c>
      <c r="AV103" s="47">
        <f t="shared" si="148"/>
        <v>0.80369084653212364</v>
      </c>
      <c r="AW103" s="47">
        <f t="shared" si="149"/>
        <v>0.67940301076442644</v>
      </c>
      <c r="AX103" s="47">
        <f t="shared" si="124"/>
        <v>0.72644181048190548</v>
      </c>
      <c r="AY103" s="47">
        <f t="shared" si="174"/>
        <v>0.17666731127673868</v>
      </c>
      <c r="AZ103" s="47">
        <f t="shared" si="150"/>
        <v>0.80369084653212364</v>
      </c>
      <c r="BA103" s="47">
        <f t="shared" si="151"/>
        <v>0.67940301076442644</v>
      </c>
      <c r="BB103" s="47">
        <f t="shared" si="125"/>
        <v>0.72644181048190548</v>
      </c>
      <c r="BD103" s="29">
        <v>30</v>
      </c>
      <c r="BE103" s="31"/>
      <c r="BF103" s="29">
        <v>758</v>
      </c>
      <c r="BH103" s="57">
        <f t="shared" si="139"/>
        <v>55.023261400976644</v>
      </c>
      <c r="BI103" s="29">
        <v>1</v>
      </c>
      <c r="BJ103" s="29">
        <v>3</v>
      </c>
      <c r="BK103" s="2">
        <f t="shared" si="175"/>
        <v>754</v>
      </c>
      <c r="BL103" s="38">
        <v>1</v>
      </c>
      <c r="BM103" s="26">
        <v>1</v>
      </c>
      <c r="BN103" s="26" t="s">
        <v>178</v>
      </c>
      <c r="BO103" s="13" t="s">
        <v>178</v>
      </c>
      <c r="BR103" s="26">
        <v>1</v>
      </c>
      <c r="BS103" s="33"/>
      <c r="BT103" s="26">
        <v>0</v>
      </c>
      <c r="BU103" s="57"/>
      <c r="BV103" s="45">
        <v>1</v>
      </c>
      <c r="BW103" s="4" t="s">
        <v>263</v>
      </c>
      <c r="BX103" s="4" t="s">
        <v>264</v>
      </c>
      <c r="BY103" s="25" t="s">
        <v>66</v>
      </c>
      <c r="CA103" s="4" t="s">
        <v>257</v>
      </c>
      <c r="CB103" s="4" t="s">
        <v>653</v>
      </c>
      <c r="CC103" s="4" t="s">
        <v>251</v>
      </c>
      <c r="CD103" s="4" t="s">
        <v>29</v>
      </c>
      <c r="CE103" s="4" t="s">
        <v>30</v>
      </c>
      <c r="CF103" s="4" t="s">
        <v>17</v>
      </c>
      <c r="CG103" s="29" t="s">
        <v>577</v>
      </c>
      <c r="CH103" s="4" t="s">
        <v>578</v>
      </c>
      <c r="CI103" s="4" t="s">
        <v>258</v>
      </c>
      <c r="CJ103" s="4" t="s">
        <v>259</v>
      </c>
      <c r="CK103" s="4" t="s">
        <v>260</v>
      </c>
      <c r="CL103" s="29" t="s">
        <v>677</v>
      </c>
      <c r="CM103" s="29" t="s">
        <v>677</v>
      </c>
      <c r="CN103" s="4" t="s">
        <v>261</v>
      </c>
      <c r="CO103" s="4" t="s">
        <v>10</v>
      </c>
      <c r="CP103" s="4" t="s">
        <v>262</v>
      </c>
      <c r="CQ103" s="29" t="s">
        <v>10</v>
      </c>
      <c r="CR103" s="4" t="s">
        <v>115</v>
      </c>
    </row>
    <row r="104" spans="1:96" x14ac:dyDescent="0.25">
      <c r="A104" s="4">
        <v>103</v>
      </c>
      <c r="B104" s="29" t="s">
        <v>581</v>
      </c>
      <c r="C104" s="40" t="s">
        <v>265</v>
      </c>
      <c r="D104" s="4" t="s">
        <v>6</v>
      </c>
      <c r="E104" s="4" t="s">
        <v>231</v>
      </c>
      <c r="F104" s="4" t="s">
        <v>478</v>
      </c>
      <c r="G104" s="25" t="s">
        <v>91</v>
      </c>
      <c r="H104" s="29">
        <v>-1</v>
      </c>
      <c r="J104" s="2">
        <f>(IF(AND(AQ104*H104&gt;0,AU104&lt;0.05),1,0)+IF(AND(AQ105*H105&gt;0,AU105&lt;0.05),1,0)+IF(AND(AQ106*H106&gt;0,AU106&lt;0.05),1,0)+IF(AND(AQ107*H107&gt;0,AU107&lt;0.05),1,0))/COUNT(AU104:AU107)</f>
        <v>0.5</v>
      </c>
      <c r="K104" s="33"/>
      <c r="L104" s="26">
        <f>(IF(AND(AQ104*H104&gt;0,AV104&lt;0.05),1,0)+IF(AND(AQ105*H105&gt;0,AV105&lt;0.05),1,0)+IF(AND(AQ106*H106&gt;0,AV106&lt;0.05),1,0)+IF(AND(AQ107*H107&gt;0,AV107&lt;0.05),1,0))/COUNT(AU104:AU107)</f>
        <v>0.5</v>
      </c>
      <c r="M104" s="33"/>
      <c r="N104" s="26">
        <f>(IF(AND(AQ104*H104&gt;0,AW104&lt;0.05),1,0)+IF(AND(AQ105*H105&gt;0,AW105&lt;0.05),1,0)+IF(AND(AQ106*H106&gt;0,AW106&lt;0.05),1,0)+IF(AND(AQ107*H107&gt;0,AW107&lt;0.05),1,0))/COUNT(AU104:AU107)</f>
        <v>1</v>
      </c>
      <c r="O104" s="33"/>
      <c r="P104" s="26">
        <f>(IF(AND(AQ104*H104&gt;0,AX104&lt;0.05),1,0)+IF(AND(AQ105*H105&gt;0,AX105&lt;0.05),1,0)+IF(AND(AQ106*H106&gt;0,AX106&lt;0.05),1,0)+IF(AND(AQ107*H107&gt;0,AX107&lt;0.05),1,0))/COUNT(AU104:AU107)</f>
        <v>0</v>
      </c>
      <c r="R104" s="26">
        <f>(IF(AND(AR104*H104&gt;0,AY104&lt;0.05),1,0)+IF(AND(AR105*H105&gt;0,AY105&lt;0.05),1,0)+IF(AND(AR106*H106&gt;0,AY106&lt;0.05),1,0)+IF(AND(AR107*H107&gt;0,AY107&lt;0.05),1,0))/COUNT(AU104:AU107)</f>
        <v>0.5</v>
      </c>
      <c r="S104" s="33"/>
      <c r="T104" s="26">
        <f>(IF(AND(AR104*H104&gt;0,AZ104&lt;0.05),1,0)+IF(AND(AR105*H105&gt;0,AZ105&lt;0.05),1,0)+IF(AND(AR106*H106&gt;0,AZ106&lt;0.05),1,0)+IF(AND(AR107*H107&gt;0,AZ107&lt;0.05),1,0))/COUNT(AU104:AU107)</f>
        <v>0.5</v>
      </c>
      <c r="U104" s="33"/>
      <c r="V104" s="26">
        <f>(IF(AND(AR104*H104&gt;0,BA104&lt;0.05),1,0)+IF(AND(AR105*H105&gt;0,BA105&lt;0.05),1,0)+IF(AND(AR106*H106&gt;0,BA106&lt;0.05),1,0)+IF(AND(AR107*H107&gt;0,BA107&lt;0.05),1,0))/COUNT(AU104:AU107)</f>
        <v>1</v>
      </c>
      <c r="W104" s="33"/>
      <c r="X104" s="26">
        <f>(IF(AND(AR104*H104&gt;0,BB104&lt;0.05),1,0)+IF(AND(AR105*H105&gt;0,BB105&lt;0.05),1,0)+IF(AND(AR106*H106&gt;0,BB106&lt;0.05),1,0)+IF(AND(AR107*H107&gt;0,BB107&lt;0.05),1,0))/COUNT(AU104:AU107)</f>
        <v>0</v>
      </c>
      <c r="Z104" s="33">
        <v>1</v>
      </c>
      <c r="AA104" s="33"/>
      <c r="AB104" s="33">
        <v>1</v>
      </c>
      <c r="AC104" s="33"/>
      <c r="AD104" s="33">
        <v>1</v>
      </c>
      <c r="AE104" s="27" t="str">
        <f t="shared" si="118"/>
        <v/>
      </c>
      <c r="AF104" s="27" t="str">
        <f t="shared" si="119"/>
        <v/>
      </c>
      <c r="AG104" s="34" t="str">
        <f t="shared" si="120"/>
        <v/>
      </c>
      <c r="AH104" s="34" t="str">
        <f t="shared" si="121"/>
        <v/>
      </c>
      <c r="AI104" s="34" t="str">
        <f t="shared" si="122"/>
        <v/>
      </c>
      <c r="AJ104" s="34" t="str">
        <f t="shared" si="123"/>
        <v/>
      </c>
      <c r="AP104" s="13">
        <v>-0.2</v>
      </c>
      <c r="AQ104" s="13">
        <v>-4.4867616554751556E-2</v>
      </c>
      <c r="AR104" s="13">
        <f t="shared" si="177"/>
        <v>-4.4867616554751556E-2</v>
      </c>
      <c r="AT104" s="47">
        <f t="shared" si="147"/>
        <v>4.9654612470649245E-12</v>
      </c>
      <c r="AU104" s="50">
        <v>9.0004785507898366E-2</v>
      </c>
      <c r="AV104" s="47">
        <f t="shared" si="148"/>
        <v>0.12426354422258709</v>
      </c>
      <c r="AW104" s="47">
        <f t="shared" si="149"/>
        <v>1.4914816319268021E-2</v>
      </c>
      <c r="AX104" s="47">
        <f t="shared" si="124"/>
        <v>0.53880062412510021</v>
      </c>
      <c r="AY104" s="47">
        <f t="shared" si="174"/>
        <v>9.2271945841584102E-2</v>
      </c>
      <c r="AZ104" s="47">
        <f t="shared" si="150"/>
        <v>0.12426354422258709</v>
      </c>
      <c r="BA104" s="47">
        <f t="shared" si="151"/>
        <v>1.4914816319268021E-2</v>
      </c>
      <c r="BB104" s="47">
        <f t="shared" si="125"/>
        <v>0.53880062412510021</v>
      </c>
      <c r="BD104" s="29">
        <v>1179</v>
      </c>
      <c r="BE104" s="31"/>
      <c r="BF104" s="29">
        <v>1413</v>
      </c>
      <c r="BH104" s="57">
        <f t="shared" si="139"/>
        <v>193.96804018398933</v>
      </c>
      <c r="BI104" s="29">
        <v>9</v>
      </c>
      <c r="BJ104" s="29">
        <v>5</v>
      </c>
      <c r="BK104" s="2">
        <f t="shared" si="175"/>
        <v>1407</v>
      </c>
      <c r="BL104" s="38">
        <v>1</v>
      </c>
      <c r="BM104" s="26">
        <v>1</v>
      </c>
      <c r="BN104" s="26" t="s">
        <v>178</v>
      </c>
      <c r="BO104" s="13" t="s">
        <v>178</v>
      </c>
      <c r="BR104" s="26">
        <v>1</v>
      </c>
      <c r="BS104" s="33"/>
      <c r="BT104" s="26">
        <v>1</v>
      </c>
      <c r="BU104" s="57"/>
      <c r="BV104" s="45">
        <v>1</v>
      </c>
      <c r="BW104" s="4" t="s">
        <v>273</v>
      </c>
      <c r="BX104" s="4" t="s">
        <v>274</v>
      </c>
      <c r="BY104" s="25" t="s">
        <v>65</v>
      </c>
      <c r="CB104" s="4" t="s">
        <v>269</v>
      </c>
      <c r="CC104" s="4" t="s">
        <v>251</v>
      </c>
      <c r="CD104" s="4" t="s">
        <v>29</v>
      </c>
      <c r="CE104" s="4" t="s">
        <v>30</v>
      </c>
      <c r="CF104" s="4" t="s">
        <v>17</v>
      </c>
      <c r="CG104" s="29" t="s">
        <v>548</v>
      </c>
      <c r="CH104" s="43" t="s">
        <v>579</v>
      </c>
      <c r="CI104" s="4" t="s">
        <v>270</v>
      </c>
      <c r="CJ104" s="4" t="s">
        <v>271</v>
      </c>
      <c r="CK104" s="4" t="s">
        <v>10</v>
      </c>
      <c r="CL104" s="29" t="s">
        <v>672</v>
      </c>
      <c r="CM104" s="29" t="s">
        <v>673</v>
      </c>
      <c r="CN104" s="29" t="s">
        <v>10</v>
      </c>
      <c r="CO104" s="4" t="s">
        <v>10</v>
      </c>
      <c r="CP104" s="4" t="s">
        <v>272</v>
      </c>
      <c r="CQ104" s="4" t="s">
        <v>10</v>
      </c>
      <c r="CR104" s="43" t="s">
        <v>268</v>
      </c>
    </row>
    <row r="105" spans="1:96" x14ac:dyDescent="0.25">
      <c r="A105" s="4">
        <v>104</v>
      </c>
      <c r="B105" s="29" t="s">
        <v>581</v>
      </c>
      <c r="C105" s="40" t="s">
        <v>265</v>
      </c>
      <c r="D105" s="4" t="s">
        <v>6</v>
      </c>
      <c r="E105" s="4" t="s">
        <v>231</v>
      </c>
      <c r="F105" s="4" t="s">
        <v>479</v>
      </c>
      <c r="G105" s="25" t="s">
        <v>91</v>
      </c>
      <c r="H105" s="29">
        <v>-1</v>
      </c>
      <c r="L105" s="26"/>
      <c r="N105" s="26"/>
      <c r="P105" s="26"/>
      <c r="R105" s="26"/>
      <c r="T105" s="26"/>
      <c r="V105" s="26"/>
      <c r="X105" s="26"/>
      <c r="Z105" s="33">
        <v>1</v>
      </c>
      <c r="AA105" s="33"/>
      <c r="AB105" s="33">
        <v>1</v>
      </c>
      <c r="AC105" s="33"/>
      <c r="AD105" s="33">
        <v>1</v>
      </c>
      <c r="AE105" s="27" t="str">
        <f t="shared" si="118"/>
        <v/>
      </c>
      <c r="AF105" s="27" t="str">
        <f t="shared" si="119"/>
        <v/>
      </c>
      <c r="AG105" s="34" t="str">
        <f t="shared" si="120"/>
        <v/>
      </c>
      <c r="AH105" s="34" t="str">
        <f t="shared" si="121"/>
        <v/>
      </c>
      <c r="AI105" s="34" t="str">
        <f t="shared" si="122"/>
        <v/>
      </c>
      <c r="AJ105" s="34" t="str">
        <f t="shared" si="123"/>
        <v/>
      </c>
      <c r="AP105" s="13">
        <v>-0.18</v>
      </c>
      <c r="AQ105" s="13">
        <v>-6.4699381657046348E-2</v>
      </c>
      <c r="AR105" s="13">
        <f t="shared" si="177"/>
        <v>-6.4699381657046348E-2</v>
      </c>
      <c r="AT105" s="47">
        <f t="shared" si="147"/>
        <v>5.5138000758473565E-10</v>
      </c>
      <c r="AU105" s="50">
        <v>1.5935907644373016E-2</v>
      </c>
      <c r="AV105" s="47">
        <f t="shared" si="148"/>
        <v>2.6572125157918305E-2</v>
      </c>
      <c r="AW105" s="47">
        <f t="shared" si="149"/>
        <v>4.4409407119165334E-4</v>
      </c>
      <c r="AX105" s="47">
        <f t="shared" si="124"/>
        <v>0.32233014699084517</v>
      </c>
      <c r="AY105" s="47">
        <f t="shared" si="174"/>
        <v>1.514104403919473E-2</v>
      </c>
      <c r="AZ105" s="47">
        <f t="shared" si="150"/>
        <v>2.6572125157918305E-2</v>
      </c>
      <c r="BA105" s="47">
        <f t="shared" si="151"/>
        <v>4.4409407119165334E-4</v>
      </c>
      <c r="BB105" s="47">
        <f t="shared" si="125"/>
        <v>0.32233014699084517</v>
      </c>
      <c r="BD105" s="29">
        <v>1179</v>
      </c>
      <c r="BE105" s="31"/>
      <c r="BF105" s="29">
        <v>1413</v>
      </c>
      <c r="BH105" s="57">
        <f t="shared" ref="BH105:BH122" si="184">((_xlfn.NORM.INV(0.975,0,1)+_xlfn.NORM.INV(0.8,0,1))/(0.5*LN((1+ABS(AP105))/(1-ABS(AP105)))))^2+3</f>
        <v>239.99954957976234</v>
      </c>
      <c r="BI105" s="29">
        <v>9</v>
      </c>
      <c r="BJ105" s="29">
        <v>5</v>
      </c>
      <c r="BK105" s="2">
        <f t="shared" si="175"/>
        <v>1407</v>
      </c>
      <c r="BL105" s="38">
        <v>1</v>
      </c>
      <c r="BM105" s="26">
        <v>1</v>
      </c>
      <c r="BN105" s="26" t="s">
        <v>178</v>
      </c>
      <c r="BO105" s="13" t="s">
        <v>178</v>
      </c>
      <c r="BR105" s="26"/>
      <c r="BS105" s="33"/>
      <c r="BT105" s="26"/>
      <c r="BU105" s="57"/>
      <c r="BV105" s="45"/>
      <c r="BW105" s="4" t="s">
        <v>273</v>
      </c>
      <c r="BX105" s="4" t="s">
        <v>274</v>
      </c>
      <c r="BY105" s="25" t="s">
        <v>65</v>
      </c>
      <c r="CB105" s="4" t="s">
        <v>269</v>
      </c>
      <c r="CC105" s="4" t="s">
        <v>251</v>
      </c>
      <c r="CD105" s="4" t="s">
        <v>29</v>
      </c>
      <c r="CE105" s="4" t="s">
        <v>30</v>
      </c>
      <c r="CF105" s="4" t="s">
        <v>17</v>
      </c>
      <c r="CG105" s="29" t="s">
        <v>548</v>
      </c>
      <c r="CH105" s="43" t="s">
        <v>579</v>
      </c>
      <c r="CI105" s="4" t="s">
        <v>270</v>
      </c>
      <c r="CJ105" s="4" t="s">
        <v>271</v>
      </c>
      <c r="CK105" s="4" t="s">
        <v>10</v>
      </c>
      <c r="CL105" s="29" t="s">
        <v>672</v>
      </c>
      <c r="CM105" s="29" t="s">
        <v>673</v>
      </c>
      <c r="CN105" s="29" t="s">
        <v>10</v>
      </c>
      <c r="CO105" s="4" t="s">
        <v>10</v>
      </c>
      <c r="CP105" s="4" t="s">
        <v>272</v>
      </c>
      <c r="CQ105" s="4" t="s">
        <v>10</v>
      </c>
      <c r="CR105" s="43" t="s">
        <v>268</v>
      </c>
    </row>
    <row r="106" spans="1:96" x14ac:dyDescent="0.25">
      <c r="A106" s="4">
        <v>105</v>
      </c>
      <c r="B106" s="29" t="s">
        <v>581</v>
      </c>
      <c r="C106" s="40" t="s">
        <v>265</v>
      </c>
      <c r="D106" s="4" t="s">
        <v>6</v>
      </c>
      <c r="E106" s="4" t="s">
        <v>231</v>
      </c>
      <c r="F106" s="4" t="s">
        <v>480</v>
      </c>
      <c r="G106" s="25" t="s">
        <v>91</v>
      </c>
      <c r="H106" s="29">
        <v>-1</v>
      </c>
      <c r="L106" s="26"/>
      <c r="N106" s="26"/>
      <c r="P106" s="26"/>
      <c r="R106" s="26"/>
      <c r="T106" s="26"/>
      <c r="V106" s="26"/>
      <c r="X106" s="26"/>
      <c r="Z106" s="33">
        <v>1</v>
      </c>
      <c r="AA106" s="33"/>
      <c r="AB106" s="33">
        <v>1</v>
      </c>
      <c r="AC106" s="33"/>
      <c r="AD106" s="33">
        <v>1</v>
      </c>
      <c r="AE106" s="27" t="str">
        <f t="shared" si="118"/>
        <v/>
      </c>
      <c r="AF106" s="27" t="str">
        <f t="shared" si="119"/>
        <v/>
      </c>
      <c r="AG106" s="34" t="str">
        <f t="shared" si="120"/>
        <v/>
      </c>
      <c r="AH106" s="34" t="str">
        <f t="shared" si="121"/>
        <v/>
      </c>
      <c r="AI106" s="34" t="str">
        <f t="shared" si="122"/>
        <v/>
      </c>
      <c r="AJ106" s="34" t="str">
        <f t="shared" si="123"/>
        <v/>
      </c>
      <c r="AP106" s="13">
        <v>-0.18</v>
      </c>
      <c r="AQ106" s="13">
        <v>-5.0443421597992151E-2</v>
      </c>
      <c r="AR106" s="13">
        <f t="shared" si="177"/>
        <v>-5.0443421597992151E-2</v>
      </c>
      <c r="AT106" s="47">
        <f t="shared" ref="AT106:AT122" si="185">_xlfn.T.DIST.2T(ABS(AP106)/SQRT((1-AP106^2)/(BD106-BI106-1)),BD106-BI106-1)</f>
        <v>5.5138000758473565E-10</v>
      </c>
      <c r="AU106" s="50">
        <v>5.8042820330265706E-2</v>
      </c>
      <c r="AV106" s="47">
        <f t="shared" ref="AV106:AV122" si="186">_xlfn.T.DIST.2T(ABS(AQ106)/SQRT((1-AQ106^2)/(BD106-BJ106-1)),BD106-BJ106-1)</f>
        <v>8.3921307191783631E-2</v>
      </c>
      <c r="AW106" s="47">
        <f t="shared" ref="AW106:AW122" si="187">_xlfn.T.DIST.2T(ABS(AQ106)/SQRT((1-AQ106^2)/(BD106*2.5-BJ106-1)),BD106*2.5-BJ106-1)</f>
        <v>6.1938447080070189E-3</v>
      </c>
      <c r="AX106" s="47">
        <f t="shared" si="124"/>
        <v>0.44053101212524892</v>
      </c>
      <c r="AY106" s="47">
        <f t="shared" si="174"/>
        <v>5.8357646407000606E-2</v>
      </c>
      <c r="AZ106" s="47">
        <f t="shared" ref="AZ106:AZ122" si="188">_xlfn.T.DIST.2T(ABS(AR106)/SQRT((1-AR106^2)/(BD106-BJ106-1)),BD106-BJ106-1)</f>
        <v>8.3921307191783631E-2</v>
      </c>
      <c r="BA106" s="47">
        <f t="shared" ref="BA106:BA122" si="189">_xlfn.T.DIST.2T(ABS(AR106)/SQRT((1-AR106^2)/(BD106*2.5-BJ106-1)),BD106*2.5-BJ106-1)</f>
        <v>6.1938447080070189E-3</v>
      </c>
      <c r="BB106" s="47">
        <f t="shared" si="125"/>
        <v>0.44053101212524892</v>
      </c>
      <c r="BD106" s="29">
        <v>1179</v>
      </c>
      <c r="BE106" s="31"/>
      <c r="BF106" s="29">
        <v>1413</v>
      </c>
      <c r="BH106" s="57">
        <f t="shared" si="184"/>
        <v>239.99954957976234</v>
      </c>
      <c r="BI106" s="29">
        <v>9</v>
      </c>
      <c r="BJ106" s="29">
        <v>5</v>
      </c>
      <c r="BK106" s="2">
        <f t="shared" si="175"/>
        <v>1407</v>
      </c>
      <c r="BL106" s="38">
        <v>1</v>
      </c>
      <c r="BM106" s="26">
        <v>1</v>
      </c>
      <c r="BN106" s="26" t="s">
        <v>178</v>
      </c>
      <c r="BO106" s="13" t="s">
        <v>178</v>
      </c>
      <c r="BR106" s="26"/>
      <c r="BS106" s="33"/>
      <c r="BT106" s="26"/>
      <c r="BU106" s="57"/>
      <c r="BV106" s="45"/>
      <c r="BW106" s="4" t="s">
        <v>273</v>
      </c>
      <c r="BX106" s="4" t="s">
        <v>274</v>
      </c>
      <c r="BY106" s="25" t="s">
        <v>65</v>
      </c>
      <c r="CB106" s="4" t="s">
        <v>269</v>
      </c>
      <c r="CC106" s="4" t="s">
        <v>251</v>
      </c>
      <c r="CD106" s="4" t="s">
        <v>29</v>
      </c>
      <c r="CE106" s="4" t="s">
        <v>30</v>
      </c>
      <c r="CF106" s="4" t="s">
        <v>17</v>
      </c>
      <c r="CG106" s="29" t="s">
        <v>548</v>
      </c>
      <c r="CH106" s="43" t="s">
        <v>579</v>
      </c>
      <c r="CI106" s="4" t="s">
        <v>270</v>
      </c>
      <c r="CJ106" s="4" t="s">
        <v>271</v>
      </c>
      <c r="CK106" s="4" t="s">
        <v>10</v>
      </c>
      <c r="CL106" s="29" t="s">
        <v>672</v>
      </c>
      <c r="CM106" s="29" t="s">
        <v>673</v>
      </c>
      <c r="CN106" s="29" t="s">
        <v>10</v>
      </c>
      <c r="CO106" s="4" t="s">
        <v>10</v>
      </c>
      <c r="CP106" s="4" t="s">
        <v>272</v>
      </c>
      <c r="CQ106" s="4" t="s">
        <v>10</v>
      </c>
      <c r="CR106" s="43" t="s">
        <v>268</v>
      </c>
    </row>
    <row r="107" spans="1:96" x14ac:dyDescent="0.25">
      <c r="A107" s="4">
        <v>106</v>
      </c>
      <c r="B107" s="29" t="s">
        <v>581</v>
      </c>
      <c r="C107" s="40" t="s">
        <v>265</v>
      </c>
      <c r="D107" s="4" t="s">
        <v>6</v>
      </c>
      <c r="E107" s="4" t="s">
        <v>231</v>
      </c>
      <c r="F107" s="4" t="s">
        <v>481</v>
      </c>
      <c r="G107" s="25" t="s">
        <v>91</v>
      </c>
      <c r="H107" s="29">
        <v>-1</v>
      </c>
      <c r="L107" s="26"/>
      <c r="N107" s="26"/>
      <c r="P107" s="26"/>
      <c r="R107" s="26"/>
      <c r="T107" s="26"/>
      <c r="V107" s="26"/>
      <c r="X107" s="26"/>
      <c r="Z107" s="33">
        <v>0.99839999999999995</v>
      </c>
      <c r="AA107" s="33"/>
      <c r="AB107" s="33">
        <v>0.99419999999999997</v>
      </c>
      <c r="AC107" s="33"/>
      <c r="AD107" s="33">
        <v>1</v>
      </c>
      <c r="AE107" s="27" t="str">
        <f t="shared" si="118"/>
        <v/>
      </c>
      <c r="AF107" s="27" t="str">
        <f t="shared" si="119"/>
        <v/>
      </c>
      <c r="AG107" s="34" t="str">
        <f t="shared" si="120"/>
        <v/>
      </c>
      <c r="AH107" s="34" t="str">
        <f t="shared" si="121"/>
        <v/>
      </c>
      <c r="AI107" s="34" t="str">
        <f t="shared" si="122"/>
        <v/>
      </c>
      <c r="AJ107" s="34" t="str">
        <f t="shared" si="123"/>
        <v/>
      </c>
      <c r="AP107" s="13">
        <v>-0.13</v>
      </c>
      <c r="AQ107" s="13">
        <v>-8.5186016296523254E-2</v>
      </c>
      <c r="AR107" s="13">
        <f t="shared" si="177"/>
        <v>-8.5186016296523254E-2</v>
      </c>
      <c r="AT107" s="47">
        <f t="shared" si="185"/>
        <v>8.0901818197133892E-6</v>
      </c>
      <c r="AU107" s="50">
        <v>1.546085470357409E-3</v>
      </c>
      <c r="AV107" s="47">
        <f t="shared" si="186"/>
        <v>3.4752961584705597E-3</v>
      </c>
      <c r="AW107" s="47">
        <f t="shared" si="187"/>
        <v>3.689741918339721E-6</v>
      </c>
      <c r="AX107" s="47">
        <f t="shared" si="124"/>
        <v>6.8490351977314567E-2</v>
      </c>
      <c r="AY107" s="47">
        <f t="shared" si="174"/>
        <v>1.3715190352721967E-3</v>
      </c>
      <c r="AZ107" s="47">
        <f t="shared" si="188"/>
        <v>3.4752961584705597E-3</v>
      </c>
      <c r="BA107" s="47">
        <f t="shared" si="189"/>
        <v>3.689741918339721E-6</v>
      </c>
      <c r="BB107" s="47">
        <f t="shared" si="125"/>
        <v>6.8490351977314567E-2</v>
      </c>
      <c r="BD107" s="29">
        <v>1179</v>
      </c>
      <c r="BE107" s="31"/>
      <c r="BF107" s="29">
        <v>1413</v>
      </c>
      <c r="BH107" s="57">
        <f t="shared" si="184"/>
        <v>462.18924721866142</v>
      </c>
      <c r="BI107" s="29">
        <v>9</v>
      </c>
      <c r="BJ107" s="29">
        <v>5</v>
      </c>
      <c r="BK107" s="2">
        <f t="shared" si="175"/>
        <v>1407</v>
      </c>
      <c r="BL107" s="38">
        <v>1</v>
      </c>
      <c r="BM107" s="26">
        <v>1</v>
      </c>
      <c r="BN107" s="26" t="s">
        <v>178</v>
      </c>
      <c r="BO107" s="13" t="s">
        <v>178</v>
      </c>
      <c r="BR107" s="26"/>
      <c r="BS107" s="33"/>
      <c r="BT107" s="26"/>
      <c r="BU107" s="57"/>
      <c r="BV107" s="45"/>
      <c r="BW107" s="4" t="s">
        <v>273</v>
      </c>
      <c r="BX107" s="4" t="s">
        <v>274</v>
      </c>
      <c r="BY107" s="25" t="s">
        <v>65</v>
      </c>
      <c r="CB107" s="4" t="s">
        <v>269</v>
      </c>
      <c r="CC107" s="4" t="s">
        <v>251</v>
      </c>
      <c r="CD107" s="4" t="s">
        <v>29</v>
      </c>
      <c r="CE107" s="4" t="s">
        <v>30</v>
      </c>
      <c r="CF107" s="4" t="s">
        <v>17</v>
      </c>
      <c r="CG107" s="29" t="s">
        <v>548</v>
      </c>
      <c r="CH107" s="43" t="s">
        <v>579</v>
      </c>
      <c r="CI107" s="4" t="s">
        <v>270</v>
      </c>
      <c r="CJ107" s="4" t="s">
        <v>271</v>
      </c>
      <c r="CK107" s="4" t="s">
        <v>10</v>
      </c>
      <c r="CL107" s="29" t="s">
        <v>672</v>
      </c>
      <c r="CM107" s="29" t="s">
        <v>673</v>
      </c>
      <c r="CN107" s="29" t="s">
        <v>10</v>
      </c>
      <c r="CO107" s="4" t="s">
        <v>10</v>
      </c>
      <c r="CP107" s="4" t="s">
        <v>272</v>
      </c>
      <c r="CQ107" s="4" t="s">
        <v>10</v>
      </c>
      <c r="CR107" s="43" t="s">
        <v>268</v>
      </c>
    </row>
    <row r="108" spans="1:96" x14ac:dyDescent="0.25">
      <c r="A108" s="4">
        <v>107</v>
      </c>
      <c r="B108" s="29" t="s">
        <v>581</v>
      </c>
      <c r="C108" s="40" t="s">
        <v>266</v>
      </c>
      <c r="D108" s="4" t="s">
        <v>6</v>
      </c>
      <c r="E108" s="4" t="s">
        <v>231</v>
      </c>
      <c r="F108" s="4" t="s">
        <v>482</v>
      </c>
      <c r="G108" s="25" t="s">
        <v>91</v>
      </c>
      <c r="H108" s="29">
        <v>-1</v>
      </c>
      <c r="J108" s="2">
        <f>(IF(AND(AQ108*H108&gt;0,AU108&lt;0.05),1,0)+IF(AND(AQ109*H109&gt;0,AU109&lt;0.05),1,0))/COUNT(AU108:AU109)</f>
        <v>1</v>
      </c>
      <c r="K108" s="33"/>
      <c r="L108" s="26">
        <f>(IF(AND(AQ108*H108&gt;0,AV108&lt;0.05),1,0)+IF(AND(AQ109*H109&gt;0,AV109&lt;0.05),1,0))/COUNT(AU108:AU109)</f>
        <v>1</v>
      </c>
      <c r="M108" s="33"/>
      <c r="N108" s="26">
        <f>(IF(AND(AQ108*H108&gt;0,AW108&lt;0.05),1,0)+IF(AND(AQ109*H109&gt;0,AW109&lt;0.05),1,0))/COUNT(AU108:AU109)</f>
        <v>1</v>
      </c>
      <c r="O108" s="33"/>
      <c r="P108" s="26">
        <f>(IF(AND(AQ108*H108&gt;0,AX108&lt;0.05),1,0)+IF(AND(AQ109*H109&gt;0,AX109&lt;0.05),1,0))/COUNT(AU108:AU109)</f>
        <v>1</v>
      </c>
      <c r="R108" s="26">
        <f>(IF(AND(AR108*H108&gt;0,AY108&lt;0.05),1,0)+IF(AND(AR109*H109&gt;0,AY109&lt;0.05),1,0))/COUNT(AU108:AU109)</f>
        <v>1</v>
      </c>
      <c r="S108" s="33"/>
      <c r="T108" s="26">
        <f>(IF(AND(AR108*H108&gt;0,AZ108&lt;0.05),1,0)+IF(AND(AR109*H109&gt;0,AZ109&lt;0.05),1,0))/COUNT(AU108:AU109)</f>
        <v>1</v>
      </c>
      <c r="U108" s="33"/>
      <c r="V108" s="26">
        <f>(IF(AND(AR108*H108&gt;0,BA108&lt;0.05),1,0)+IF(AND(AR109*H109&gt;0,BA109&lt;0.05),1,0))/COUNT(AU108:AU109)</f>
        <v>1</v>
      </c>
      <c r="W108" s="33"/>
      <c r="X108" s="26">
        <f>(IF(AND(AR108*H108&gt;0,BB108&lt;0.05),1,0)+IF(AND(AR109*H109&gt;0,BB109&lt;0.05),1,0))/COUNT(AU108:AU109)</f>
        <v>1</v>
      </c>
      <c r="Z108" s="33">
        <v>0.92359999999999998</v>
      </c>
      <c r="AA108" s="33"/>
      <c r="AB108" s="33">
        <v>0.872</v>
      </c>
      <c r="AC108" s="33"/>
      <c r="AD108" s="33">
        <v>0.99829999999999997</v>
      </c>
      <c r="AE108" s="27" t="str">
        <f t="shared" si="118"/>
        <v/>
      </c>
      <c r="AF108" s="27" t="str">
        <f t="shared" si="119"/>
        <v/>
      </c>
      <c r="AG108" s="34" t="str">
        <f t="shared" si="120"/>
        <v/>
      </c>
      <c r="AH108" s="34" t="str">
        <f t="shared" si="121"/>
        <v/>
      </c>
      <c r="AI108" s="34" t="str">
        <f t="shared" si="122"/>
        <v/>
      </c>
      <c r="AJ108" s="34" t="str">
        <f t="shared" si="123"/>
        <v/>
      </c>
      <c r="AP108" s="13">
        <v>-0.09</v>
      </c>
      <c r="AQ108" s="13">
        <v>-8.9783647176647163E-2</v>
      </c>
      <c r="AR108" s="13">
        <f t="shared" si="177"/>
        <v>-8.9783647176647163E-2</v>
      </c>
      <c r="AT108" s="47">
        <f t="shared" si="185"/>
        <v>2.0509212651297903E-3</v>
      </c>
      <c r="AU108" s="50">
        <v>8.7627529730682427E-4</v>
      </c>
      <c r="AV108" s="47">
        <f t="shared" si="186"/>
        <v>2.0660061749520867E-3</v>
      </c>
      <c r="AW108" s="47">
        <f t="shared" si="187"/>
        <v>1.0667373202054308E-6</v>
      </c>
      <c r="AX108" s="47">
        <f t="shared" si="124"/>
        <v>5.3059202797146711E-3</v>
      </c>
      <c r="AY108" s="47">
        <f t="shared" si="174"/>
        <v>7.4083790208619594E-4</v>
      </c>
      <c r="AZ108" s="47">
        <f t="shared" si="188"/>
        <v>2.0660061749520867E-3</v>
      </c>
      <c r="BA108" s="47">
        <f t="shared" si="189"/>
        <v>1.0667373202054308E-6</v>
      </c>
      <c r="BB108" s="47">
        <f t="shared" si="125"/>
        <v>5.3059202797146711E-3</v>
      </c>
      <c r="BD108" s="29">
        <v>1179</v>
      </c>
      <c r="BE108" s="31"/>
      <c r="BF108" s="29">
        <v>1413</v>
      </c>
      <c r="BH108" s="57">
        <f t="shared" si="184"/>
        <v>966.76065565522515</v>
      </c>
      <c r="BI108" s="29">
        <v>9</v>
      </c>
      <c r="BJ108" s="29">
        <v>5</v>
      </c>
      <c r="BK108" s="2">
        <f t="shared" si="175"/>
        <v>1407</v>
      </c>
      <c r="BL108" s="38">
        <v>1</v>
      </c>
      <c r="BM108" s="26">
        <v>1</v>
      </c>
      <c r="BN108" s="26" t="s">
        <v>178</v>
      </c>
      <c r="BO108" s="13" t="s">
        <v>178</v>
      </c>
      <c r="BR108" s="26">
        <v>1</v>
      </c>
      <c r="BS108" s="33"/>
      <c r="BT108" s="26">
        <v>1</v>
      </c>
      <c r="BU108" s="57"/>
      <c r="BV108" s="45">
        <v>1</v>
      </c>
      <c r="BW108" s="4" t="s">
        <v>273</v>
      </c>
      <c r="BX108" s="4" t="s">
        <v>274</v>
      </c>
      <c r="BY108" s="25" t="s">
        <v>65</v>
      </c>
      <c r="CB108" s="4" t="s">
        <v>269</v>
      </c>
      <c r="CC108" s="4" t="s">
        <v>251</v>
      </c>
      <c r="CD108" s="4" t="s">
        <v>29</v>
      </c>
      <c r="CE108" s="4" t="s">
        <v>30</v>
      </c>
      <c r="CF108" s="4" t="s">
        <v>17</v>
      </c>
      <c r="CG108" s="29" t="s">
        <v>548</v>
      </c>
      <c r="CH108" s="43" t="s">
        <v>579</v>
      </c>
      <c r="CI108" s="4" t="s">
        <v>270</v>
      </c>
      <c r="CJ108" s="4" t="s">
        <v>275</v>
      </c>
      <c r="CK108" s="4" t="s">
        <v>10</v>
      </c>
      <c r="CL108" s="29" t="s">
        <v>672</v>
      </c>
      <c r="CM108" s="29" t="s">
        <v>673</v>
      </c>
      <c r="CN108" s="29" t="s">
        <v>10</v>
      </c>
      <c r="CO108" s="4" t="s">
        <v>10</v>
      </c>
      <c r="CP108" s="4" t="s">
        <v>276</v>
      </c>
      <c r="CQ108" s="4" t="s">
        <v>10</v>
      </c>
      <c r="CR108" s="4" t="s">
        <v>20</v>
      </c>
    </row>
    <row r="109" spans="1:96" x14ac:dyDescent="0.25">
      <c r="A109" s="4">
        <v>108</v>
      </c>
      <c r="B109" s="29" t="s">
        <v>581</v>
      </c>
      <c r="C109" s="40" t="s">
        <v>266</v>
      </c>
      <c r="D109" s="4" t="s">
        <v>6</v>
      </c>
      <c r="E109" s="4" t="s">
        <v>231</v>
      </c>
      <c r="F109" s="4" t="s">
        <v>483</v>
      </c>
      <c r="G109" s="25" t="s">
        <v>91</v>
      </c>
      <c r="H109" s="29">
        <v>-1</v>
      </c>
      <c r="L109" s="26"/>
      <c r="N109" s="26"/>
      <c r="P109" s="26"/>
      <c r="R109" s="26"/>
      <c r="T109" s="26"/>
      <c r="V109" s="26"/>
      <c r="X109" s="26"/>
      <c r="Z109" s="33">
        <v>0.85350000000000004</v>
      </c>
      <c r="AA109" s="33"/>
      <c r="AB109" s="33">
        <v>0.78539999999999999</v>
      </c>
      <c r="AC109" s="33"/>
      <c r="AD109" s="33">
        <v>0.99160000000000004</v>
      </c>
      <c r="AE109" s="27" t="str">
        <f t="shared" si="118"/>
        <v/>
      </c>
      <c r="AF109" s="27" t="str">
        <f t="shared" si="119"/>
        <v/>
      </c>
      <c r="AG109" s="34" t="str">
        <f t="shared" si="120"/>
        <v/>
      </c>
      <c r="AH109" s="34" t="str">
        <f t="shared" si="121"/>
        <v/>
      </c>
      <c r="AI109" s="34" t="str">
        <f t="shared" si="122"/>
        <v/>
      </c>
      <c r="AJ109" s="34" t="str">
        <f t="shared" si="123"/>
        <v/>
      </c>
      <c r="AP109" s="13">
        <v>-0.08</v>
      </c>
      <c r="AQ109" s="13">
        <v>-8.6871532075639468E-2</v>
      </c>
      <c r="AR109" s="13">
        <f t="shared" si="177"/>
        <v>-8.6871532075639468E-2</v>
      </c>
      <c r="AT109" s="47">
        <f t="shared" si="185"/>
        <v>6.161559979930749E-3</v>
      </c>
      <c r="AU109" s="50">
        <v>1.2511351861338414E-3</v>
      </c>
      <c r="AV109" s="47">
        <f t="shared" si="186"/>
        <v>2.8799228657105896E-3</v>
      </c>
      <c r="AW109" s="47">
        <f t="shared" si="187"/>
        <v>2.3578376401415255E-6</v>
      </c>
      <c r="AX109" s="47">
        <f t="shared" si="124"/>
        <v>2.3885614768645739E-3</v>
      </c>
      <c r="AY109" s="47">
        <f t="shared" si="174"/>
        <v>1.097951761758853E-3</v>
      </c>
      <c r="AZ109" s="47">
        <f t="shared" si="188"/>
        <v>2.8799228657105896E-3</v>
      </c>
      <c r="BA109" s="47">
        <f t="shared" si="189"/>
        <v>2.3578376401415255E-6</v>
      </c>
      <c r="BB109" s="47">
        <f t="shared" si="125"/>
        <v>2.3885614768645739E-3</v>
      </c>
      <c r="BD109" s="29">
        <v>1179</v>
      </c>
      <c r="BE109" s="31"/>
      <c r="BF109" s="29">
        <v>1413</v>
      </c>
      <c r="BH109" s="57">
        <f t="shared" si="184"/>
        <v>1224.1515122163594</v>
      </c>
      <c r="BI109" s="29">
        <v>9</v>
      </c>
      <c r="BJ109" s="29">
        <v>5</v>
      </c>
      <c r="BK109" s="2">
        <f t="shared" si="175"/>
        <v>1407</v>
      </c>
      <c r="BL109" s="38">
        <v>1</v>
      </c>
      <c r="BM109" s="26">
        <v>1</v>
      </c>
      <c r="BN109" s="26" t="s">
        <v>178</v>
      </c>
      <c r="BO109" s="13" t="s">
        <v>178</v>
      </c>
      <c r="BR109" s="26"/>
      <c r="BS109" s="33"/>
      <c r="BT109" s="26"/>
      <c r="BU109" s="57"/>
      <c r="BV109" s="45"/>
      <c r="BW109" s="4" t="s">
        <v>273</v>
      </c>
      <c r="BX109" s="4" t="s">
        <v>274</v>
      </c>
      <c r="BY109" s="25" t="s">
        <v>65</v>
      </c>
      <c r="CB109" s="4" t="s">
        <v>269</v>
      </c>
      <c r="CC109" s="4" t="s">
        <v>251</v>
      </c>
      <c r="CD109" s="4" t="s">
        <v>29</v>
      </c>
      <c r="CE109" s="4" t="s">
        <v>30</v>
      </c>
      <c r="CF109" s="4" t="s">
        <v>17</v>
      </c>
      <c r="CG109" s="29" t="s">
        <v>548</v>
      </c>
      <c r="CH109" s="43" t="s">
        <v>579</v>
      </c>
      <c r="CI109" s="4" t="s">
        <v>270</v>
      </c>
      <c r="CJ109" s="4" t="s">
        <v>275</v>
      </c>
      <c r="CK109" s="4" t="s">
        <v>10</v>
      </c>
      <c r="CL109" s="29" t="s">
        <v>672</v>
      </c>
      <c r="CM109" s="29" t="s">
        <v>673</v>
      </c>
      <c r="CN109" s="29" t="s">
        <v>10</v>
      </c>
      <c r="CO109" s="4" t="s">
        <v>10</v>
      </c>
      <c r="CP109" s="4" t="s">
        <v>276</v>
      </c>
      <c r="CQ109" s="4" t="s">
        <v>10</v>
      </c>
      <c r="CR109" s="4" t="s">
        <v>20</v>
      </c>
    </row>
    <row r="110" spans="1:96" x14ac:dyDescent="0.25">
      <c r="A110" s="4">
        <v>109</v>
      </c>
      <c r="B110" s="29" t="s">
        <v>581</v>
      </c>
      <c r="C110" s="40" t="s">
        <v>267</v>
      </c>
      <c r="D110" s="4" t="s">
        <v>6</v>
      </c>
      <c r="E110" s="4" t="s">
        <v>231</v>
      </c>
      <c r="F110" s="4" t="s">
        <v>484</v>
      </c>
      <c r="G110" s="25" t="s">
        <v>91</v>
      </c>
      <c r="H110" s="29">
        <v>-1</v>
      </c>
      <c r="J110" s="2">
        <f>(IF(AND(AQ110*H110&gt;0,AU110&lt;0.05),1,0)+IF(AND(AQ111*H111&gt;0,AU111&lt;0.05),1,0))/COUNT(AU110:AU111)</f>
        <v>0.5</v>
      </c>
      <c r="K110" s="33"/>
      <c r="L110" s="26">
        <f>(IF(AND(AQ108*H108&gt;0,AV108&lt;0.05),1,0)+IF(AND(AQ109*H109&gt;0,AV109&lt;0.05),1,0))/COUNT(AU108:AU109)</f>
        <v>1</v>
      </c>
      <c r="M110" s="33"/>
      <c r="N110" s="26">
        <f>(IF(AND(AQ108*H108&gt;0,AW108&lt;0.05),1,0)+IF(AND(AQ109*H109&gt;0,AW109&lt;0.05),1,0))/COUNT(AU108:AU109)</f>
        <v>1</v>
      </c>
      <c r="O110" s="33"/>
      <c r="P110" s="26">
        <f>(IF(AND(AQ108*H108&gt;0,AX108&lt;0.05),1,0)+IF(AND(AQ109*H109&gt;0,AX109&lt;0.05),1,0))/COUNT(AU108:AU109)</f>
        <v>1</v>
      </c>
      <c r="R110" s="26">
        <f>(IF(AND(AR110*H110&gt;0,AY110&lt;0.05),1,0)+IF(AND(AR111*H111&gt;0,AY111&lt;0.05),1,0))/COUNT(AU110:AU111)</f>
        <v>0.5</v>
      </c>
      <c r="S110" s="33"/>
      <c r="T110" s="26">
        <f>(IF(AND(AR108*H108&gt;0,AZ108&lt;0.05),1,0)+IF(AND(AR109*H109&gt;0,AZ109&lt;0.05),1,0))/COUNT(AU108:AU109)</f>
        <v>1</v>
      </c>
      <c r="U110" s="33"/>
      <c r="V110" s="26">
        <f>(IF(AND(AR108*H108&gt;0,BA108&lt;0.05),1,0)+IF(AND(AR109*H109&gt;0,BA109&lt;0.05),1,0))/COUNT(AU108:AU109)</f>
        <v>1</v>
      </c>
      <c r="W110" s="33"/>
      <c r="X110" s="26">
        <f>(IF(AND(AR108*H108&gt;0,BB108&lt;0.05),1,0)+IF(AND(AR109*H109&gt;0,BB109&lt;0.05),1,0))/COUNT(AU108:AU109)</f>
        <v>1</v>
      </c>
      <c r="Z110" s="33">
        <v>0.99990000000000001</v>
      </c>
      <c r="AA110" s="33"/>
      <c r="AB110" s="33">
        <v>0.99939999999999996</v>
      </c>
      <c r="AC110" s="33"/>
      <c r="AD110" s="33">
        <v>1</v>
      </c>
      <c r="AE110" s="27" t="str">
        <f t="shared" si="118"/>
        <v/>
      </c>
      <c r="AF110" s="27" t="str">
        <f t="shared" si="119"/>
        <v/>
      </c>
      <c r="AG110" s="34" t="str">
        <f t="shared" si="120"/>
        <v/>
      </c>
      <c r="AH110" s="34" t="str">
        <f t="shared" si="121"/>
        <v/>
      </c>
      <c r="AI110" s="34" t="str">
        <f t="shared" si="122"/>
        <v/>
      </c>
      <c r="AJ110" s="34" t="str">
        <f t="shared" si="123"/>
        <v/>
      </c>
      <c r="AP110" s="13">
        <v>-0.15</v>
      </c>
      <c r="AQ110" s="13">
        <v>-5.296669428596168E-2</v>
      </c>
      <c r="AR110" s="13">
        <f t="shared" si="177"/>
        <v>-5.296669428596168E-2</v>
      </c>
      <c r="AT110" s="47">
        <f t="shared" si="185"/>
        <v>2.513388880079085E-7</v>
      </c>
      <c r="AU110" s="50">
        <v>4.8001234950427636E-2</v>
      </c>
      <c r="AV110" s="47">
        <f t="shared" si="186"/>
        <v>6.9531832817044462E-2</v>
      </c>
      <c r="AW110" s="47">
        <f t="shared" si="187"/>
        <v>4.0472732643147954E-3</v>
      </c>
      <c r="AX110" s="47">
        <f t="shared" si="124"/>
        <v>0.32833264933783901</v>
      </c>
      <c r="AY110" s="47">
        <f t="shared" si="174"/>
        <v>4.6831261728088887E-2</v>
      </c>
      <c r="AZ110" s="47">
        <f t="shared" si="188"/>
        <v>6.9531832817044462E-2</v>
      </c>
      <c r="BA110" s="47">
        <f t="shared" si="189"/>
        <v>4.0472732643147954E-3</v>
      </c>
      <c r="BB110" s="47">
        <f t="shared" si="125"/>
        <v>0.32833264933783901</v>
      </c>
      <c r="BD110" s="29">
        <v>1179</v>
      </c>
      <c r="BE110" s="31"/>
      <c r="BF110" s="29">
        <v>1413</v>
      </c>
      <c r="BH110" s="57">
        <f t="shared" si="184"/>
        <v>346.59460299456356</v>
      </c>
      <c r="BI110" s="29">
        <v>9</v>
      </c>
      <c r="BJ110" s="29">
        <v>5</v>
      </c>
      <c r="BK110" s="2">
        <f t="shared" si="175"/>
        <v>1407</v>
      </c>
      <c r="BL110" s="38">
        <v>1</v>
      </c>
      <c r="BM110" s="26">
        <v>1</v>
      </c>
      <c r="BN110" s="26" t="s">
        <v>178</v>
      </c>
      <c r="BO110" s="13" t="s">
        <v>178</v>
      </c>
      <c r="BR110" s="26">
        <v>1</v>
      </c>
      <c r="BS110" s="33"/>
      <c r="BT110" s="26">
        <v>1</v>
      </c>
      <c r="BU110" s="57"/>
      <c r="BV110" s="45">
        <v>1</v>
      </c>
      <c r="BW110" s="4" t="s">
        <v>273</v>
      </c>
      <c r="BX110" s="4" t="s">
        <v>274</v>
      </c>
      <c r="BY110" s="25" t="s">
        <v>65</v>
      </c>
      <c r="CA110" s="29"/>
      <c r="CB110" s="4" t="s">
        <v>269</v>
      </c>
      <c r="CC110" s="4" t="s">
        <v>251</v>
      </c>
      <c r="CD110" s="4" t="s">
        <v>29</v>
      </c>
      <c r="CE110" s="4" t="s">
        <v>30</v>
      </c>
      <c r="CF110" s="4" t="s">
        <v>17</v>
      </c>
      <c r="CG110" s="29" t="s">
        <v>548</v>
      </c>
      <c r="CH110" s="43" t="s">
        <v>579</v>
      </c>
      <c r="CI110" s="4" t="s">
        <v>270</v>
      </c>
      <c r="CJ110" s="4" t="s">
        <v>277</v>
      </c>
      <c r="CK110" s="4" t="s">
        <v>10</v>
      </c>
      <c r="CL110" s="29" t="s">
        <v>672</v>
      </c>
      <c r="CM110" s="29" t="s">
        <v>673</v>
      </c>
      <c r="CN110" s="29" t="s">
        <v>10</v>
      </c>
      <c r="CO110" s="4" t="s">
        <v>10</v>
      </c>
      <c r="CP110" s="4" t="s">
        <v>278</v>
      </c>
      <c r="CQ110" s="4" t="s">
        <v>10</v>
      </c>
      <c r="CR110" s="4" t="s">
        <v>268</v>
      </c>
    </row>
    <row r="111" spans="1:96" x14ac:dyDescent="0.25">
      <c r="A111" s="4">
        <v>110</v>
      </c>
      <c r="B111" s="29" t="s">
        <v>581</v>
      </c>
      <c r="C111" s="40" t="s">
        <v>267</v>
      </c>
      <c r="D111" s="4" t="s">
        <v>6</v>
      </c>
      <c r="E111" s="4" t="s">
        <v>231</v>
      </c>
      <c r="F111" s="4" t="s">
        <v>485</v>
      </c>
      <c r="G111" s="25" t="s">
        <v>91</v>
      </c>
      <c r="H111" s="29">
        <v>-1</v>
      </c>
      <c r="L111" s="26"/>
      <c r="N111" s="26"/>
      <c r="P111" s="26"/>
      <c r="R111" s="26"/>
      <c r="T111" s="26"/>
      <c r="V111" s="26"/>
      <c r="X111" s="26"/>
      <c r="Z111" s="33">
        <v>0.99839999999999995</v>
      </c>
      <c r="AA111" s="33"/>
      <c r="AB111" s="33">
        <v>0.99419999999999997</v>
      </c>
      <c r="AC111" s="33"/>
      <c r="AD111" s="33">
        <v>1</v>
      </c>
      <c r="AE111" s="27" t="str">
        <f t="shared" si="118"/>
        <v/>
      </c>
      <c r="AF111" s="27" t="str">
        <f t="shared" si="119"/>
        <v/>
      </c>
      <c r="AG111" s="34" t="str">
        <f t="shared" si="120"/>
        <v/>
      </c>
      <c r="AH111" s="34" t="str">
        <f t="shared" si="121"/>
        <v/>
      </c>
      <c r="AI111" s="34" t="str">
        <f t="shared" si="122"/>
        <v/>
      </c>
      <c r="AJ111" s="34" t="str">
        <f t="shared" si="123"/>
        <v/>
      </c>
      <c r="AP111" s="13">
        <v>-0.13</v>
      </c>
      <c r="AQ111" s="13">
        <v>3.047241578179447E-3</v>
      </c>
      <c r="AR111" s="13">
        <f t="shared" si="177"/>
        <v>3.047241578179447E-3</v>
      </c>
      <c r="AT111" s="47">
        <f t="shared" si="185"/>
        <v>8.0901818197133892E-6</v>
      </c>
      <c r="AU111" s="50">
        <v>0.90954469413943917</v>
      </c>
      <c r="AV111" s="47">
        <f t="shared" si="186"/>
        <v>0.91689696058819159</v>
      </c>
      <c r="AW111" s="47">
        <f t="shared" si="187"/>
        <v>0.86874303873296954</v>
      </c>
      <c r="AX111" s="47">
        <f t="shared" si="124"/>
        <v>0.94813478479573288</v>
      </c>
      <c r="AY111" s="47">
        <f t="shared" si="174"/>
        <v>0.90901426271767893</v>
      </c>
      <c r="AZ111" s="47">
        <f t="shared" si="188"/>
        <v>0.91689696058819159</v>
      </c>
      <c r="BA111" s="47">
        <f t="shared" si="189"/>
        <v>0.86874303873296954</v>
      </c>
      <c r="BB111" s="47">
        <f t="shared" si="125"/>
        <v>0.94813478479573288</v>
      </c>
      <c r="BD111" s="29">
        <v>1179</v>
      </c>
      <c r="BE111" s="31"/>
      <c r="BF111" s="29">
        <v>1413</v>
      </c>
      <c r="BH111" s="57">
        <f t="shared" si="184"/>
        <v>462.18924721866142</v>
      </c>
      <c r="BI111" s="29">
        <v>9</v>
      </c>
      <c r="BJ111" s="29">
        <v>5</v>
      </c>
      <c r="BK111" s="2">
        <f t="shared" si="175"/>
        <v>1407</v>
      </c>
      <c r="BL111" s="38">
        <v>1</v>
      </c>
      <c r="BM111" s="26">
        <v>1</v>
      </c>
      <c r="BN111" s="26" t="s">
        <v>178</v>
      </c>
      <c r="BO111" s="13" t="s">
        <v>178</v>
      </c>
      <c r="BR111" s="26"/>
      <c r="BS111" s="33"/>
      <c r="BT111" s="26"/>
      <c r="BU111" s="57"/>
      <c r="BV111" s="45"/>
      <c r="BW111" s="4" t="s">
        <v>273</v>
      </c>
      <c r="BX111" s="4" t="s">
        <v>274</v>
      </c>
      <c r="BY111" s="25" t="s">
        <v>65</v>
      </c>
      <c r="CA111" s="29"/>
      <c r="CB111" s="4" t="s">
        <v>269</v>
      </c>
      <c r="CC111" s="4" t="s">
        <v>251</v>
      </c>
      <c r="CD111" s="4" t="s">
        <v>29</v>
      </c>
      <c r="CE111" s="4" t="s">
        <v>30</v>
      </c>
      <c r="CF111" s="4" t="s">
        <v>17</v>
      </c>
      <c r="CG111" s="29" t="s">
        <v>548</v>
      </c>
      <c r="CH111" s="43" t="s">
        <v>579</v>
      </c>
      <c r="CI111" s="4" t="s">
        <v>270</v>
      </c>
      <c r="CJ111" s="4" t="s">
        <v>277</v>
      </c>
      <c r="CK111" s="4" t="s">
        <v>10</v>
      </c>
      <c r="CL111" s="29" t="s">
        <v>672</v>
      </c>
      <c r="CM111" s="29" t="s">
        <v>673</v>
      </c>
      <c r="CN111" s="29" t="s">
        <v>10</v>
      </c>
      <c r="CO111" s="4" t="s">
        <v>10</v>
      </c>
      <c r="CP111" s="4" t="s">
        <v>278</v>
      </c>
      <c r="CQ111" s="4" t="s">
        <v>10</v>
      </c>
      <c r="CR111" s="4" t="s">
        <v>268</v>
      </c>
    </row>
    <row r="112" spans="1:96" x14ac:dyDescent="0.25">
      <c r="A112" s="4">
        <v>111</v>
      </c>
      <c r="B112" s="29" t="s">
        <v>581</v>
      </c>
      <c r="C112" s="40" t="s">
        <v>279</v>
      </c>
      <c r="D112" s="4" t="s">
        <v>6</v>
      </c>
      <c r="E112" s="4" t="s">
        <v>231</v>
      </c>
      <c r="F112" s="4" t="s">
        <v>280</v>
      </c>
      <c r="G112" s="25" t="s">
        <v>91</v>
      </c>
      <c r="H112" s="29">
        <v>-1</v>
      </c>
      <c r="J112" s="2">
        <f>IF(AND(AQ112*H112&gt;0,AU112&lt;0.05),1,0)</f>
        <v>1</v>
      </c>
      <c r="K112" s="33"/>
      <c r="L112" s="26">
        <f>IF(AND(AQ112*H112&gt;0,AV112&lt;0.05),1,0)</f>
        <v>1</v>
      </c>
      <c r="M112" s="33"/>
      <c r="N112" s="26">
        <f>IF(AND(AQ112*H112&gt;0,AW112&lt;0.05),1,0)</f>
        <v>1</v>
      </c>
      <c r="O112" s="33"/>
      <c r="P112" s="26">
        <f>IF(AND(AQ112*H112&gt;0,AX112&lt;0.05),1,0)</f>
        <v>0</v>
      </c>
      <c r="R112" s="26">
        <f>IF(AND(AR112*H112&gt;0,AY112&lt;0.05),1,0)</f>
        <v>1</v>
      </c>
      <c r="S112" s="33"/>
      <c r="T112" s="26">
        <f>IF(AND(AR112*H112&gt;0,AZ112&lt;0.05),1,0)</f>
        <v>1</v>
      </c>
      <c r="U112" s="33"/>
      <c r="V112" s="26">
        <f>IF(AND(AR112*H112&gt;0,BA112&lt;0.05),1,0)</f>
        <v>1</v>
      </c>
      <c r="W112" s="33"/>
      <c r="X112" s="26">
        <f>IF(AND(AR112*H112&gt;0,BB112&lt;0.05),1,0)</f>
        <v>0</v>
      </c>
      <c r="Z112" s="33">
        <v>1</v>
      </c>
      <c r="AA112" s="33"/>
      <c r="AB112" s="33">
        <v>1</v>
      </c>
      <c r="AC112" s="33"/>
      <c r="AD112" s="33">
        <v>1</v>
      </c>
      <c r="AE112" s="27" t="str">
        <f t="shared" si="118"/>
        <v/>
      </c>
      <c r="AF112" s="27" t="str">
        <f t="shared" si="119"/>
        <v/>
      </c>
      <c r="AG112" s="34" t="str">
        <f t="shared" si="120"/>
        <v/>
      </c>
      <c r="AH112" s="34" t="str">
        <f t="shared" si="121"/>
        <v/>
      </c>
      <c r="AI112" s="34" t="str">
        <f t="shared" si="122"/>
        <v/>
      </c>
      <c r="AJ112" s="34" t="str">
        <f t="shared" si="123"/>
        <v/>
      </c>
      <c r="AP112" s="13">
        <v>-0.25</v>
      </c>
      <c r="AQ112" s="13">
        <v>-8.295205880851278E-2</v>
      </c>
      <c r="AR112" s="13">
        <f t="shared" si="177"/>
        <v>-8.295205880851278E-2</v>
      </c>
      <c r="AT112" s="47">
        <f t="shared" si="185"/>
        <v>8.8641525054518749E-12</v>
      </c>
      <c r="AU112" s="50">
        <v>1.909501029918613E-2</v>
      </c>
      <c r="AV112" s="47">
        <f t="shared" si="186"/>
        <v>2.5614780765468359E-2</v>
      </c>
      <c r="AW112" s="47">
        <f t="shared" si="187"/>
        <v>4.1122687657239361E-4</v>
      </c>
      <c r="AX112" s="47">
        <f t="shared" si="124"/>
        <v>0.36105962682765169</v>
      </c>
      <c r="AY112" s="47">
        <f t="shared" si="174"/>
        <v>1.909501029918885E-2</v>
      </c>
      <c r="AZ112" s="47">
        <f t="shared" si="188"/>
        <v>2.5614780765468359E-2</v>
      </c>
      <c r="BA112" s="47">
        <f t="shared" si="189"/>
        <v>4.1122687657239361E-4</v>
      </c>
      <c r="BB112" s="47">
        <f t="shared" si="125"/>
        <v>0.36105962682765169</v>
      </c>
      <c r="BD112" s="29">
        <v>724</v>
      </c>
      <c r="BE112" s="31"/>
      <c r="BF112" s="29">
        <v>798</v>
      </c>
      <c r="BH112" s="57">
        <f t="shared" si="184"/>
        <v>123.31570437749926</v>
      </c>
      <c r="BI112" s="29">
        <v>1</v>
      </c>
      <c r="BJ112" s="29">
        <v>1</v>
      </c>
      <c r="BK112" s="2">
        <f t="shared" si="175"/>
        <v>796</v>
      </c>
      <c r="BL112" s="38">
        <v>3</v>
      </c>
      <c r="BM112" s="26">
        <v>3</v>
      </c>
      <c r="BN112" s="26" t="s">
        <v>666</v>
      </c>
      <c r="BO112" s="13">
        <v>0.38276321839640093</v>
      </c>
      <c r="BP112" s="13">
        <f>((BL112/BM112)*BO112)/(1+((BL112/BM112)-1)*BO112)</f>
        <v>0.38276321839640093</v>
      </c>
      <c r="BR112" s="26">
        <v>1</v>
      </c>
      <c r="BS112" s="33"/>
      <c r="BT112" s="26">
        <v>1</v>
      </c>
      <c r="BU112" s="57"/>
      <c r="BV112" s="45">
        <v>1</v>
      </c>
      <c r="BW112" s="4" t="s">
        <v>11</v>
      </c>
      <c r="BX112" s="4" t="s">
        <v>10</v>
      </c>
      <c r="BY112" s="25" t="s">
        <v>64</v>
      </c>
      <c r="CB112" s="4" t="s">
        <v>281</v>
      </c>
      <c r="CC112" s="4" t="s">
        <v>251</v>
      </c>
      <c r="CD112" s="4" t="s">
        <v>29</v>
      </c>
      <c r="CE112" s="4" t="s">
        <v>30</v>
      </c>
      <c r="CF112" s="4" t="s">
        <v>17</v>
      </c>
      <c r="CG112" s="29" t="s">
        <v>549</v>
      </c>
      <c r="CH112" s="43" t="s">
        <v>571</v>
      </c>
      <c r="CI112" s="4" t="s">
        <v>282</v>
      </c>
      <c r="CJ112" s="4" t="s">
        <v>283</v>
      </c>
      <c r="CK112" s="4" t="s">
        <v>10</v>
      </c>
      <c r="CL112" s="29" t="s">
        <v>672</v>
      </c>
      <c r="CM112" s="29" t="s">
        <v>673</v>
      </c>
      <c r="CN112" s="29" t="s">
        <v>10</v>
      </c>
      <c r="CO112" s="4" t="s">
        <v>10</v>
      </c>
      <c r="CP112" s="4" t="s">
        <v>12</v>
      </c>
      <c r="CQ112" s="4" t="s">
        <v>10</v>
      </c>
      <c r="CR112" s="4" t="s">
        <v>115</v>
      </c>
    </row>
    <row r="113" spans="1:96" x14ac:dyDescent="0.25">
      <c r="A113" s="4">
        <v>112</v>
      </c>
      <c r="B113" s="29" t="s">
        <v>581</v>
      </c>
      <c r="C113" s="40" t="s">
        <v>284</v>
      </c>
      <c r="D113" s="4" t="s">
        <v>6</v>
      </c>
      <c r="E113" s="4" t="s">
        <v>231</v>
      </c>
      <c r="F113" s="4" t="s">
        <v>486</v>
      </c>
      <c r="G113" s="25" t="s">
        <v>91</v>
      </c>
      <c r="H113" s="29">
        <v>-1</v>
      </c>
      <c r="J113" s="2">
        <f>(IF(AND(AQ113*H113&gt;0,AU113&lt;0.05),1,0)+IF(AND(AQ114*H114&gt;0,AU114&lt;0.05),1,0))/COUNT(AU113:AU114)</f>
        <v>0.5</v>
      </c>
      <c r="K113" s="33"/>
      <c r="L113" s="26">
        <f>(IF(AND(AQ108*H108&gt;0,AV108&lt;0.05),1,0)+IF(AND(AQ109*H109&gt;0,AV109&lt;0.05),1,0))/COUNT(AU108:AU109)</f>
        <v>1</v>
      </c>
      <c r="M113" s="33"/>
      <c r="N113" s="26">
        <f>(IF(AND(AQ108*H108&gt;0,AW108&lt;0.05),1,0)+IF(AND(AQ109*H109&gt;0,AW109&lt;0.05),1,0))/COUNT(AU108:AU109)</f>
        <v>1</v>
      </c>
      <c r="O113" s="33"/>
      <c r="P113" s="26">
        <f>(IF(AND(AQ108*H108&gt;0,AX108&lt;0.05),1,0)+IF(AND(AQ109*H109&gt;0,AX109&lt;0.05),1,0))/COUNT(AU108:AU109)</f>
        <v>1</v>
      </c>
      <c r="R113" s="26">
        <f>(IF(AND(AR113*H113&gt;0,AY113&lt;0.05),1,0)+IF(AND(AR114*H114&gt;0,AY114&lt;0.05),1,0))/COUNT(AU113:AU114)</f>
        <v>0.5</v>
      </c>
      <c r="S113" s="33"/>
      <c r="T113" s="26">
        <f>(IF(AND(AR108*H108&gt;0,AZ108&lt;0.05),1,0)+IF(AND(AR109*H109&gt;0,AZ109&lt;0.05),1,0))/COUNT(AU108:AU109)</f>
        <v>1</v>
      </c>
      <c r="U113" s="33"/>
      <c r="V113" s="26">
        <f>(IF(AND(AR108*H108&gt;0,BA108&lt;0.05),1,0)+IF(AND(AR109*H109&gt;0,BA109&lt;0.05),1,0))/COUNT(AU108:AU109)</f>
        <v>1</v>
      </c>
      <c r="W113" s="33"/>
      <c r="X113" s="26">
        <f>(IF(AND(AR108*H108&gt;0,BB108&lt;0.05),1,0)+IF(AND(AR109*H109&gt;0,BB109&lt;0.05),1,0))/COUNT(AU108:AU109)</f>
        <v>1</v>
      </c>
      <c r="Z113" s="33">
        <v>1</v>
      </c>
      <c r="AA113" s="33"/>
      <c r="AB113" s="33">
        <v>1</v>
      </c>
      <c r="AC113" s="33"/>
      <c r="AD113" s="33">
        <v>1</v>
      </c>
      <c r="AE113" s="27" t="str">
        <f t="shared" si="118"/>
        <v/>
      </c>
      <c r="AF113" s="27" t="str">
        <f t="shared" si="119"/>
        <v/>
      </c>
      <c r="AG113" s="34" t="str">
        <f t="shared" si="120"/>
        <v/>
      </c>
      <c r="AH113" s="34" t="str">
        <f t="shared" si="121"/>
        <v/>
      </c>
      <c r="AI113" s="34" t="str">
        <f t="shared" si="122"/>
        <v/>
      </c>
      <c r="AJ113" s="34" t="str">
        <f t="shared" si="123"/>
        <v/>
      </c>
      <c r="AP113" s="13">
        <v>-0.48</v>
      </c>
      <c r="AQ113" s="13">
        <v>-4.4483787033104523E-2</v>
      </c>
      <c r="AR113" s="13">
        <f t="shared" si="177"/>
        <v>-4.4483787033104523E-2</v>
      </c>
      <c r="AT113" s="47">
        <f t="shared" si="185"/>
        <v>5.3825119888059575E-43</v>
      </c>
      <c r="AU113" s="50">
        <v>8.5125543056649544E-2</v>
      </c>
      <c r="AV113" s="47">
        <f t="shared" si="186"/>
        <v>0.23190738557830712</v>
      </c>
      <c r="AW113" s="47">
        <f t="shared" si="187"/>
        <v>5.8470774244398956E-2</v>
      </c>
      <c r="AX113" s="47">
        <f t="shared" si="124"/>
        <v>0.80998243045367302</v>
      </c>
      <c r="AY113" s="47">
        <f t="shared" si="174"/>
        <v>8.5125543056048636E-2</v>
      </c>
      <c r="AZ113" s="47">
        <f t="shared" si="188"/>
        <v>0.23190738557830712</v>
      </c>
      <c r="BA113" s="47">
        <f t="shared" si="189"/>
        <v>5.8470774244398956E-2</v>
      </c>
      <c r="BB113" s="47">
        <f t="shared" si="125"/>
        <v>0.80998243045367302</v>
      </c>
      <c r="BD113" s="29">
        <v>724</v>
      </c>
      <c r="BE113" s="31"/>
      <c r="BF113" s="29">
        <v>1499</v>
      </c>
      <c r="BH113" s="57">
        <f t="shared" si="184"/>
        <v>31.696597659312651</v>
      </c>
      <c r="BI113" s="29">
        <v>1</v>
      </c>
      <c r="BJ113" s="29">
        <v>1</v>
      </c>
      <c r="BK113" s="2">
        <f t="shared" si="175"/>
        <v>1497</v>
      </c>
      <c r="BL113" s="38">
        <v>3</v>
      </c>
      <c r="BM113" s="26">
        <v>3</v>
      </c>
      <c r="BN113" s="26">
        <v>0.92</v>
      </c>
      <c r="BO113" s="13">
        <v>0.77131024493679656</v>
      </c>
      <c r="BP113" s="13">
        <f>((BL113/BM113)*BO113)/(1+((BL113/BM113)-1)*BO113)</f>
        <v>0.77131024493679656</v>
      </c>
      <c r="BR113" s="26">
        <v>1</v>
      </c>
      <c r="BS113" s="33"/>
      <c r="BT113" s="26">
        <v>1</v>
      </c>
      <c r="BU113" s="57"/>
      <c r="BV113" s="45">
        <v>1</v>
      </c>
      <c r="BW113" s="4" t="s">
        <v>11</v>
      </c>
      <c r="BX113" s="4" t="s">
        <v>10</v>
      </c>
      <c r="BY113" s="25" t="s">
        <v>64</v>
      </c>
      <c r="CB113" s="4" t="s">
        <v>281</v>
      </c>
      <c r="CC113" s="4" t="s">
        <v>251</v>
      </c>
      <c r="CD113" s="4" t="s">
        <v>29</v>
      </c>
      <c r="CE113" s="4" t="s">
        <v>30</v>
      </c>
      <c r="CF113" s="4" t="s">
        <v>17</v>
      </c>
      <c r="CG113" s="29" t="s">
        <v>549</v>
      </c>
      <c r="CH113" s="4" t="s">
        <v>569</v>
      </c>
      <c r="CI113" s="4" t="s">
        <v>282</v>
      </c>
      <c r="CJ113" s="4" t="s">
        <v>285</v>
      </c>
      <c r="CK113" s="4" t="s">
        <v>10</v>
      </c>
      <c r="CL113" s="29" t="s">
        <v>672</v>
      </c>
      <c r="CM113" s="29" t="s">
        <v>673</v>
      </c>
      <c r="CN113" s="29" t="s">
        <v>10</v>
      </c>
      <c r="CO113" s="4" t="s">
        <v>10</v>
      </c>
      <c r="CP113" s="4" t="s">
        <v>12</v>
      </c>
      <c r="CQ113" s="4" t="s">
        <v>10</v>
      </c>
      <c r="CR113" s="4" t="s">
        <v>115</v>
      </c>
    </row>
    <row r="114" spans="1:96" x14ac:dyDescent="0.25">
      <c r="A114" s="4">
        <v>113</v>
      </c>
      <c r="B114" s="29" t="s">
        <v>581</v>
      </c>
      <c r="C114" s="40" t="s">
        <v>284</v>
      </c>
      <c r="D114" s="4" t="s">
        <v>6</v>
      </c>
      <c r="E114" s="4" t="s">
        <v>231</v>
      </c>
      <c r="F114" s="4" t="s">
        <v>487</v>
      </c>
      <c r="G114" s="25" t="s">
        <v>91</v>
      </c>
      <c r="H114" s="29">
        <v>-1</v>
      </c>
      <c r="L114" s="26"/>
      <c r="N114" s="26"/>
      <c r="P114" s="26"/>
      <c r="R114" s="26"/>
      <c r="T114" s="26"/>
      <c r="V114" s="26"/>
      <c r="X114" s="26"/>
      <c r="Z114" s="33">
        <v>1</v>
      </c>
      <c r="AA114" s="33"/>
      <c r="AB114" s="33">
        <v>1</v>
      </c>
      <c r="AC114" s="33"/>
      <c r="AD114" s="33">
        <v>1</v>
      </c>
      <c r="AE114" s="27" t="str">
        <f t="shared" si="118"/>
        <v/>
      </c>
      <c r="AF114" s="27" t="str">
        <f t="shared" si="119"/>
        <v/>
      </c>
      <c r="AG114" s="34" t="str">
        <f t="shared" si="120"/>
        <v/>
      </c>
      <c r="AH114" s="34" t="str">
        <f t="shared" si="121"/>
        <v/>
      </c>
      <c r="AI114" s="34" t="str">
        <f t="shared" si="122"/>
        <v/>
      </c>
      <c r="AJ114" s="34" t="str">
        <f t="shared" si="123"/>
        <v/>
      </c>
      <c r="AP114" s="13">
        <v>-0.48</v>
      </c>
      <c r="AQ114" s="13">
        <v>-7.7125743329779936E-2</v>
      </c>
      <c r="AR114" s="13">
        <f t="shared" si="177"/>
        <v>-7.7125743329779936E-2</v>
      </c>
      <c r="AT114" s="47">
        <f t="shared" si="185"/>
        <v>5.3825119888059575E-43</v>
      </c>
      <c r="AU114" s="50">
        <v>2.87275741777742E-3</v>
      </c>
      <c r="AV114" s="47">
        <f t="shared" si="186"/>
        <v>3.8010008537553999E-2</v>
      </c>
      <c r="AW114" s="47">
        <f t="shared" si="187"/>
        <v>1.0239202792259236E-3</v>
      </c>
      <c r="AX114" s="47">
        <f t="shared" si="124"/>
        <v>0.67646250057533908</v>
      </c>
      <c r="AY114" s="47">
        <f t="shared" si="174"/>
        <v>2.8727574177747862E-3</v>
      </c>
      <c r="AZ114" s="47">
        <f t="shared" si="188"/>
        <v>3.8010008537553999E-2</v>
      </c>
      <c r="BA114" s="47">
        <f t="shared" si="189"/>
        <v>1.0239202792259236E-3</v>
      </c>
      <c r="BB114" s="47">
        <f t="shared" si="125"/>
        <v>0.67646250057533908</v>
      </c>
      <c r="BD114" s="29">
        <v>724</v>
      </c>
      <c r="BE114" s="31"/>
      <c r="BF114" s="29">
        <v>1492</v>
      </c>
      <c r="BH114" s="57">
        <f t="shared" si="184"/>
        <v>31.696597659312651</v>
      </c>
      <c r="BI114" s="29">
        <v>1</v>
      </c>
      <c r="BJ114" s="29">
        <v>1</v>
      </c>
      <c r="BK114" s="2">
        <f t="shared" si="175"/>
        <v>1490</v>
      </c>
      <c r="BL114" s="38">
        <v>2</v>
      </c>
      <c r="BM114" s="26">
        <v>2</v>
      </c>
      <c r="BN114" s="26">
        <v>0.83</v>
      </c>
      <c r="BO114" s="13">
        <v>0.69649129096182505</v>
      </c>
      <c r="BP114" s="13">
        <f>((BL114/BM114)*BO114)/(1+((BL114/BM114)-1)*BO114)</f>
        <v>0.69649129096182505</v>
      </c>
      <c r="BR114" s="26"/>
      <c r="BS114" s="33"/>
      <c r="BT114" s="26"/>
      <c r="BU114" s="57"/>
      <c r="BV114" s="45"/>
      <c r="BW114" s="4" t="s">
        <v>11</v>
      </c>
      <c r="BX114" s="4" t="s">
        <v>10</v>
      </c>
      <c r="BY114" s="25" t="s">
        <v>64</v>
      </c>
      <c r="CB114" s="4" t="s">
        <v>281</v>
      </c>
      <c r="CC114" s="4" t="s">
        <v>251</v>
      </c>
      <c r="CD114" s="4" t="s">
        <v>29</v>
      </c>
      <c r="CE114" s="4" t="s">
        <v>30</v>
      </c>
      <c r="CF114" s="4" t="s">
        <v>17</v>
      </c>
      <c r="CG114" s="29" t="s">
        <v>549</v>
      </c>
      <c r="CH114" s="4" t="s">
        <v>569</v>
      </c>
      <c r="CI114" s="4" t="s">
        <v>282</v>
      </c>
      <c r="CJ114" s="4" t="s">
        <v>285</v>
      </c>
      <c r="CK114" s="4" t="s">
        <v>10</v>
      </c>
      <c r="CL114" s="29" t="s">
        <v>672</v>
      </c>
      <c r="CM114" s="29" t="s">
        <v>673</v>
      </c>
      <c r="CN114" s="29" t="s">
        <v>10</v>
      </c>
      <c r="CO114" s="4" t="s">
        <v>10</v>
      </c>
      <c r="CP114" s="4" t="s">
        <v>12</v>
      </c>
      <c r="CQ114" s="4" t="s">
        <v>10</v>
      </c>
      <c r="CR114" s="4" t="s">
        <v>115</v>
      </c>
    </row>
    <row r="115" spans="1:96" x14ac:dyDescent="0.25">
      <c r="A115" s="4">
        <v>114</v>
      </c>
      <c r="B115" s="29" t="s">
        <v>581</v>
      </c>
      <c r="C115" s="40" t="s">
        <v>286</v>
      </c>
      <c r="D115" s="4" t="s">
        <v>6</v>
      </c>
      <c r="E115" s="4" t="s">
        <v>231</v>
      </c>
      <c r="F115" s="4" t="s">
        <v>287</v>
      </c>
      <c r="G115" s="25" t="s">
        <v>91</v>
      </c>
      <c r="H115" s="29">
        <v>-1</v>
      </c>
      <c r="J115" s="2">
        <f t="shared" ref="J115:J122" si="190">IF(AND(AQ115*H115&gt;0,AU115&lt;0.05),1,0)</f>
        <v>1</v>
      </c>
      <c r="K115" s="33"/>
      <c r="L115" s="26">
        <f t="shared" ref="L115:L122" si="191">IF(AND(AQ115*H115&gt;0,AV115&lt;0.05),1,0)</f>
        <v>0</v>
      </c>
      <c r="M115" s="33"/>
      <c r="N115" s="26">
        <f t="shared" ref="N115:N122" si="192">IF(AND(AQ115*H115&gt;0,AW115&lt;0.05),1,0)</f>
        <v>1</v>
      </c>
      <c r="O115" s="33"/>
      <c r="P115" s="26">
        <f t="shared" ref="P115:P122" si="193">IF(AND(AQ115*H115&gt;0,AX115&lt;0.05),1,0)</f>
        <v>0</v>
      </c>
      <c r="R115" s="26">
        <f t="shared" ref="R115:R122" si="194">IF(AND(AR115*H115&gt;0,AY115&lt;0.05),1,0)</f>
        <v>1</v>
      </c>
      <c r="S115" s="33"/>
      <c r="T115" s="26">
        <f t="shared" ref="T115:T122" si="195">IF(AND(AR115*H115&gt;0,AZ115&lt;0.05),1,0)</f>
        <v>0</v>
      </c>
      <c r="U115" s="33"/>
      <c r="V115" s="26">
        <f t="shared" ref="V115:V122" si="196">IF(AND(AR115*H115&gt;0,BA115&lt;0.05),1,0)</f>
        <v>1</v>
      </c>
      <c r="W115" s="33"/>
      <c r="X115" s="26">
        <f t="shared" ref="X115:X122" si="197">IF(AND(AR115*H115&gt;0,BB115&lt;0.05),1,0)</f>
        <v>0</v>
      </c>
      <c r="Z115" s="33">
        <v>1</v>
      </c>
      <c r="AA115" s="33"/>
      <c r="AB115" s="33">
        <v>1</v>
      </c>
      <c r="AC115" s="33"/>
      <c r="AD115" s="33">
        <v>1</v>
      </c>
      <c r="AE115" s="27" t="str">
        <f t="shared" si="118"/>
        <v/>
      </c>
      <c r="AF115" s="27" t="str">
        <f t="shared" si="119"/>
        <v/>
      </c>
      <c r="AG115" s="34" t="str">
        <f t="shared" si="120"/>
        <v/>
      </c>
      <c r="AH115" s="34" t="str">
        <f t="shared" si="121"/>
        <v/>
      </c>
      <c r="AI115" s="34" t="str">
        <f t="shared" si="122"/>
        <v/>
      </c>
      <c r="AJ115" s="34" t="str">
        <f t="shared" si="123"/>
        <v/>
      </c>
      <c r="AP115" s="13">
        <v>-0.35</v>
      </c>
      <c r="AQ115" s="13">
        <v>-0.10802366429992467</v>
      </c>
      <c r="AR115" s="13">
        <f t="shared" si="177"/>
        <v>-0.10802366429992467</v>
      </c>
      <c r="AT115" s="47">
        <f t="shared" si="185"/>
        <v>5.8981168102500829E-10</v>
      </c>
      <c r="AU115" s="50">
        <v>2.9708129766083273E-5</v>
      </c>
      <c r="AV115" s="47">
        <f t="shared" si="186"/>
        <v>6.3442092046107429E-2</v>
      </c>
      <c r="AW115" s="47">
        <f t="shared" si="187"/>
        <v>3.2588166717311576E-3</v>
      </c>
      <c r="AX115" s="47">
        <f t="shared" si="124"/>
        <v>0.4042613985175858</v>
      </c>
      <c r="AY115" s="47">
        <f t="shared" si="174"/>
        <v>2.9708129766080637E-5</v>
      </c>
      <c r="AZ115" s="47">
        <f t="shared" si="188"/>
        <v>6.3442092046107429E-2</v>
      </c>
      <c r="BA115" s="47">
        <f t="shared" si="189"/>
        <v>3.2588166717311576E-3</v>
      </c>
      <c r="BB115" s="47">
        <f t="shared" si="125"/>
        <v>0.4042613985175858</v>
      </c>
      <c r="BD115" s="29">
        <v>296</v>
      </c>
      <c r="BE115" s="31"/>
      <c r="BF115" s="29">
        <v>1488</v>
      </c>
      <c r="BH115" s="57">
        <f t="shared" si="184"/>
        <v>61.771474523636854</v>
      </c>
      <c r="BI115" s="29">
        <v>1</v>
      </c>
      <c r="BJ115" s="29">
        <v>1</v>
      </c>
      <c r="BK115" s="2">
        <f t="shared" si="175"/>
        <v>1486</v>
      </c>
      <c r="BL115" s="38">
        <v>5</v>
      </c>
      <c r="BM115" s="26">
        <v>5</v>
      </c>
      <c r="BN115" s="26" t="s">
        <v>666</v>
      </c>
      <c r="BO115" s="13">
        <v>0.89779696676467569</v>
      </c>
      <c r="BP115" s="13">
        <f>((BL115/BM115)*BO115)/(1+((BL115/BM115)-1)*BO115)</f>
        <v>0.89779696676467569</v>
      </c>
      <c r="BR115" s="26">
        <v>1</v>
      </c>
      <c r="BS115" s="33"/>
      <c r="BT115" s="26">
        <v>1</v>
      </c>
      <c r="BU115" s="57"/>
      <c r="BV115" s="45">
        <v>1</v>
      </c>
      <c r="BW115" s="4" t="s">
        <v>11</v>
      </c>
      <c r="BX115" s="4" t="s">
        <v>10</v>
      </c>
      <c r="BY115" s="25" t="s">
        <v>64</v>
      </c>
      <c r="CA115" s="4" t="s">
        <v>288</v>
      </c>
      <c r="CB115" s="4" t="s">
        <v>654</v>
      </c>
      <c r="CC115" s="4" t="s">
        <v>251</v>
      </c>
      <c r="CD115" s="4" t="s">
        <v>29</v>
      </c>
      <c r="CE115" s="4" t="s">
        <v>30</v>
      </c>
      <c r="CF115" s="4" t="s">
        <v>17</v>
      </c>
      <c r="CG115" s="29" t="s">
        <v>535</v>
      </c>
      <c r="CH115" s="4" t="s">
        <v>569</v>
      </c>
      <c r="CI115" s="4" t="s">
        <v>270</v>
      </c>
      <c r="CJ115" s="4" t="s">
        <v>289</v>
      </c>
      <c r="CK115" s="4" t="s">
        <v>10</v>
      </c>
      <c r="CL115" s="29" t="s">
        <v>672</v>
      </c>
      <c r="CM115" s="29" t="s">
        <v>673</v>
      </c>
      <c r="CN115" s="29" t="s">
        <v>10</v>
      </c>
      <c r="CO115" s="4" t="s">
        <v>10</v>
      </c>
      <c r="CP115" s="4" t="s">
        <v>12</v>
      </c>
      <c r="CQ115" s="4" t="s">
        <v>10</v>
      </c>
      <c r="CR115" s="4" t="s">
        <v>26</v>
      </c>
    </row>
    <row r="116" spans="1:96" x14ac:dyDescent="0.25">
      <c r="A116" s="4">
        <v>115</v>
      </c>
      <c r="B116" s="4" t="s">
        <v>341</v>
      </c>
      <c r="C116" s="40" t="s">
        <v>290</v>
      </c>
      <c r="D116" s="4" t="s">
        <v>6</v>
      </c>
      <c r="E116" s="4" t="s">
        <v>231</v>
      </c>
      <c r="F116" s="4" t="s">
        <v>291</v>
      </c>
      <c r="G116" s="25" t="s">
        <v>91</v>
      </c>
      <c r="H116" s="29">
        <v>-1</v>
      </c>
      <c r="J116" s="2">
        <f t="shared" si="190"/>
        <v>1</v>
      </c>
      <c r="K116" s="33"/>
      <c r="L116" s="26">
        <f t="shared" si="191"/>
        <v>1</v>
      </c>
      <c r="M116" s="33"/>
      <c r="N116" s="26">
        <f t="shared" si="192"/>
        <v>1</v>
      </c>
      <c r="O116" s="33"/>
      <c r="P116" s="26">
        <f t="shared" si="193"/>
        <v>0</v>
      </c>
      <c r="R116" s="26">
        <f t="shared" si="194"/>
        <v>1</v>
      </c>
      <c r="S116" s="33"/>
      <c r="T116" s="26">
        <f t="shared" si="195"/>
        <v>1</v>
      </c>
      <c r="U116" s="33"/>
      <c r="V116" s="26">
        <f t="shared" si="196"/>
        <v>1</v>
      </c>
      <c r="W116" s="33"/>
      <c r="X116" s="26">
        <f t="shared" si="197"/>
        <v>0</v>
      </c>
      <c r="Z116" s="33">
        <v>1</v>
      </c>
      <c r="AA116" s="33"/>
      <c r="AB116" s="33">
        <v>0.9829</v>
      </c>
      <c r="AC116" s="33"/>
      <c r="AD116" s="33">
        <v>1</v>
      </c>
      <c r="AE116" s="27" t="str">
        <f t="shared" si="118"/>
        <v/>
      </c>
      <c r="AF116" s="27" t="str">
        <f t="shared" si="119"/>
        <v/>
      </c>
      <c r="AG116" s="34" t="str">
        <f t="shared" si="120"/>
        <v/>
      </c>
      <c r="AH116" s="34" t="str">
        <f t="shared" si="121"/>
        <v/>
      </c>
      <c r="AI116" s="34" t="str">
        <f t="shared" si="122"/>
        <v/>
      </c>
      <c r="AJ116" s="34" t="str">
        <f t="shared" si="123"/>
        <v/>
      </c>
      <c r="AP116" s="13">
        <v>-0.28000000000000003</v>
      </c>
      <c r="AQ116" s="13">
        <v>-0.1639948855599537</v>
      </c>
      <c r="AR116" s="13">
        <f t="shared" si="177"/>
        <v>-0.1639948855599537</v>
      </c>
      <c r="AT116" s="47">
        <f t="shared" si="185"/>
        <v>5.2104839616995742E-5</v>
      </c>
      <c r="AU116" s="50">
        <v>1.4678868071928367E-10</v>
      </c>
      <c r="AV116" s="47">
        <f t="shared" si="186"/>
        <v>1.9387760652105734E-2</v>
      </c>
      <c r="AW116" s="47">
        <f t="shared" si="187"/>
        <v>2.0689002535208154E-4</v>
      </c>
      <c r="AX116" s="47">
        <f t="shared" si="124"/>
        <v>0.10694484788961894</v>
      </c>
      <c r="AY116" s="47">
        <f t="shared" si="174"/>
        <v>1.467886807191856E-10</v>
      </c>
      <c r="AZ116" s="47">
        <f t="shared" si="188"/>
        <v>1.9387760652105734E-2</v>
      </c>
      <c r="BA116" s="47">
        <f t="shared" si="189"/>
        <v>2.0689002535208154E-4</v>
      </c>
      <c r="BB116" s="47">
        <f t="shared" si="125"/>
        <v>0.10694484788961894</v>
      </c>
      <c r="BD116" s="29">
        <v>203</v>
      </c>
      <c r="BE116" s="31"/>
      <c r="BF116" s="29">
        <v>1509</v>
      </c>
      <c r="BH116" s="57">
        <f t="shared" si="184"/>
        <v>97.837932399345291</v>
      </c>
      <c r="BI116" s="29">
        <v>1</v>
      </c>
      <c r="BJ116" s="29">
        <v>1</v>
      </c>
      <c r="BK116" s="2">
        <f t="shared" si="175"/>
        <v>1507</v>
      </c>
      <c r="BL116" s="38">
        <v>1</v>
      </c>
      <c r="BM116" s="26">
        <v>1</v>
      </c>
      <c r="BN116" s="26" t="s">
        <v>178</v>
      </c>
      <c r="BO116" s="13" t="s">
        <v>178</v>
      </c>
      <c r="BR116" s="26">
        <v>0</v>
      </c>
      <c r="BS116" s="33"/>
      <c r="BT116" s="26">
        <v>0.5</v>
      </c>
      <c r="BU116" s="57"/>
      <c r="BV116" s="45">
        <v>1</v>
      </c>
      <c r="BW116" s="4" t="s">
        <v>298</v>
      </c>
      <c r="BX116" s="4" t="s">
        <v>11</v>
      </c>
      <c r="BY116" s="25" t="s">
        <v>64</v>
      </c>
      <c r="CA116" s="4" t="s">
        <v>292</v>
      </c>
      <c r="CB116" s="4" t="s">
        <v>293</v>
      </c>
      <c r="CC116" s="4" t="s">
        <v>251</v>
      </c>
      <c r="CD116" s="4" t="s">
        <v>29</v>
      </c>
      <c r="CE116" s="4" t="s">
        <v>30</v>
      </c>
      <c r="CF116" s="4" t="s">
        <v>17</v>
      </c>
      <c r="CG116" s="29" t="s">
        <v>550</v>
      </c>
      <c r="CH116" s="4" t="s">
        <v>9</v>
      </c>
      <c r="CI116" s="4" t="s">
        <v>294</v>
      </c>
      <c r="CJ116" s="4" t="s">
        <v>295</v>
      </c>
      <c r="CK116" s="4" t="s">
        <v>296</v>
      </c>
      <c r="CL116" s="29" t="s">
        <v>672</v>
      </c>
      <c r="CM116" s="29" t="s">
        <v>680</v>
      </c>
      <c r="CN116" s="29" t="s">
        <v>680</v>
      </c>
      <c r="CO116" s="4" t="s">
        <v>30</v>
      </c>
      <c r="CP116" s="4" t="s">
        <v>297</v>
      </c>
      <c r="CQ116" s="4" t="s">
        <v>10</v>
      </c>
      <c r="CR116" s="4" t="s">
        <v>26</v>
      </c>
    </row>
    <row r="117" spans="1:96" x14ac:dyDescent="0.25">
      <c r="A117" s="4">
        <v>116</v>
      </c>
      <c r="B117" s="4" t="s">
        <v>341</v>
      </c>
      <c r="C117" s="40">
        <v>10</v>
      </c>
      <c r="D117" s="4" t="s">
        <v>6</v>
      </c>
      <c r="E117" s="4" t="s">
        <v>231</v>
      </c>
      <c r="F117" s="4" t="s">
        <v>299</v>
      </c>
      <c r="G117" s="25" t="s">
        <v>61</v>
      </c>
      <c r="H117" s="29">
        <v>-1</v>
      </c>
      <c r="I117" s="31">
        <f t="shared" ref="I117:W117" si="198">J117</f>
        <v>0</v>
      </c>
      <c r="J117" s="2">
        <f t="shared" si="190"/>
        <v>0</v>
      </c>
      <c r="K117" s="33">
        <f t="shared" si="198"/>
        <v>0</v>
      </c>
      <c r="L117" s="26">
        <f t="shared" si="191"/>
        <v>0</v>
      </c>
      <c r="M117" s="33">
        <f t="shared" si="198"/>
        <v>0</v>
      </c>
      <c r="N117" s="26">
        <f t="shared" si="192"/>
        <v>0</v>
      </c>
      <c r="O117" s="33">
        <f t="shared" si="198"/>
        <v>0</v>
      </c>
      <c r="P117" s="26">
        <f t="shared" si="193"/>
        <v>0</v>
      </c>
      <c r="Q117" s="31">
        <f t="shared" si="198"/>
        <v>0</v>
      </c>
      <c r="R117" s="26">
        <f t="shared" si="194"/>
        <v>0</v>
      </c>
      <c r="S117" s="33">
        <f t="shared" si="198"/>
        <v>0</v>
      </c>
      <c r="T117" s="26">
        <f t="shared" si="195"/>
        <v>0</v>
      </c>
      <c r="U117" s="33">
        <f t="shared" si="198"/>
        <v>0</v>
      </c>
      <c r="V117" s="26">
        <f t="shared" si="196"/>
        <v>0</v>
      </c>
      <c r="W117" s="33">
        <f t="shared" si="198"/>
        <v>0</v>
      </c>
      <c r="X117" s="26">
        <f t="shared" si="197"/>
        <v>0</v>
      </c>
      <c r="Y117" s="31">
        <f t="shared" ref="Y117:AC122" si="199">Z117</f>
        <v>0.99960000000000004</v>
      </c>
      <c r="Z117" s="33">
        <v>0.99960000000000004</v>
      </c>
      <c r="AA117" s="33">
        <f t="shared" si="199"/>
        <v>0.99890000000000001</v>
      </c>
      <c r="AB117" s="33">
        <v>0.99890000000000001</v>
      </c>
      <c r="AC117" s="33">
        <f t="shared" si="199"/>
        <v>1</v>
      </c>
      <c r="AD117" s="33">
        <v>1</v>
      </c>
      <c r="AE117" s="27">
        <f t="shared" si="118"/>
        <v>0.23880910809082129</v>
      </c>
      <c r="AF117" s="27">
        <f t="shared" si="119"/>
        <v>0.23880910809082129</v>
      </c>
      <c r="AG117" s="34">
        <f t="shared" si="120"/>
        <v>0</v>
      </c>
      <c r="AH117" s="34">
        <f t="shared" si="121"/>
        <v>0</v>
      </c>
      <c r="AI117" s="34">
        <f t="shared" si="122"/>
        <v>0</v>
      </c>
      <c r="AJ117" s="34">
        <f t="shared" si="123"/>
        <v>0</v>
      </c>
      <c r="AK117" s="27">
        <f t="shared" ref="AK117:AM122" si="200">FISHER(AP117*$H117)</f>
        <v>0.15114043593646675</v>
      </c>
      <c r="AL117" s="27">
        <f t="shared" si="200"/>
        <v>3.6093712702445539E-2</v>
      </c>
      <c r="AM117" s="13">
        <f t="shared" si="200"/>
        <v>3.6093712702445539E-2</v>
      </c>
      <c r="AN117" s="27">
        <f t="shared" ref="AN117:AN122" si="201">AL117-AK117</f>
        <v>-0.11504672323402121</v>
      </c>
      <c r="AO117" s="27">
        <f t="shared" ref="AO117:AO122" si="202">AM117-AK117</f>
        <v>-0.11504672323402121</v>
      </c>
      <c r="AP117" s="13">
        <v>-0.15</v>
      </c>
      <c r="AQ117" s="13">
        <v>-3.6078047097688561E-2</v>
      </c>
      <c r="AR117" s="13">
        <f t="shared" si="177"/>
        <v>-3.6078047097688561E-2</v>
      </c>
      <c r="AS117" s="50">
        <f t="shared" ref="AS117:AS122" si="203">AT117</f>
        <v>5.3450591725198012E-7</v>
      </c>
      <c r="AT117" s="47">
        <f t="shared" si="185"/>
        <v>5.3450591725198012E-7</v>
      </c>
      <c r="AU117" s="50">
        <v>0.20552190020697714</v>
      </c>
      <c r="AV117" s="47">
        <f t="shared" si="186"/>
        <v>0.23058007766137442</v>
      </c>
      <c r="AW117" s="47">
        <f t="shared" si="187"/>
        <v>5.7710446250622861E-2</v>
      </c>
      <c r="AX117" s="47">
        <f t="shared" si="124"/>
        <v>0.50444718501030739</v>
      </c>
      <c r="AY117" s="47">
        <f t="shared" si="174"/>
        <v>0.20552190020696184</v>
      </c>
      <c r="AZ117" s="47">
        <f t="shared" si="188"/>
        <v>0.23058007766137442</v>
      </c>
      <c r="BA117" s="47">
        <f t="shared" si="189"/>
        <v>5.7710446250622861E-2</v>
      </c>
      <c r="BB117" s="47">
        <f t="shared" si="125"/>
        <v>0.50444718501030739</v>
      </c>
      <c r="BC117" s="31">
        <f t="shared" ref="BC117:BC122" si="204">BD117</f>
        <v>1108</v>
      </c>
      <c r="BD117" s="29">
        <v>1108</v>
      </c>
      <c r="BE117" s="31">
        <f t="shared" ref="BE117:BG122" si="205">BF117</f>
        <v>1235</v>
      </c>
      <c r="BF117" s="29">
        <v>1235</v>
      </c>
      <c r="BG117" s="31">
        <f t="shared" si="205"/>
        <v>346.59460299456356</v>
      </c>
      <c r="BH117" s="57">
        <f t="shared" si="184"/>
        <v>346.59460299456356</v>
      </c>
      <c r="BI117" s="29">
        <v>2</v>
      </c>
      <c r="BJ117" s="29">
        <v>3</v>
      </c>
      <c r="BK117" s="2">
        <f t="shared" si="175"/>
        <v>1231</v>
      </c>
      <c r="BL117" s="38">
        <v>1</v>
      </c>
      <c r="BM117" s="26">
        <v>1</v>
      </c>
      <c r="BN117" s="26" t="s">
        <v>178</v>
      </c>
      <c r="BO117" s="13" t="s">
        <v>178</v>
      </c>
      <c r="BQ117" s="31">
        <f t="shared" ref="BQ117:BQ122" si="206">BR117</f>
        <v>1</v>
      </c>
      <c r="BR117" s="26">
        <v>1</v>
      </c>
      <c r="BS117" s="33">
        <f t="shared" ref="BS117:BS122" si="207">BT117</f>
        <v>1</v>
      </c>
      <c r="BT117" s="26">
        <v>1</v>
      </c>
      <c r="BU117" s="57">
        <f t="shared" ref="BU117:BU122" si="208">BV117</f>
        <v>1</v>
      </c>
      <c r="BV117" s="45">
        <v>1</v>
      </c>
      <c r="BW117" s="4" t="s">
        <v>308</v>
      </c>
      <c r="BX117" s="4" t="s">
        <v>309</v>
      </c>
      <c r="BY117" s="25" t="s">
        <v>66</v>
      </c>
      <c r="CA117" s="4" t="s">
        <v>300</v>
      </c>
      <c r="CB117" s="4" t="s">
        <v>301</v>
      </c>
      <c r="CC117" s="4" t="s">
        <v>302</v>
      </c>
      <c r="CD117" s="4" t="s">
        <v>29</v>
      </c>
      <c r="CE117" s="4" t="s">
        <v>30</v>
      </c>
      <c r="CF117" s="4" t="s">
        <v>17</v>
      </c>
      <c r="CG117" s="29" t="s">
        <v>303</v>
      </c>
      <c r="CH117" s="4" t="s">
        <v>303</v>
      </c>
      <c r="CI117" s="4" t="s">
        <v>304</v>
      </c>
      <c r="CJ117" s="4" t="s">
        <v>305</v>
      </c>
      <c r="CK117" s="4" t="s">
        <v>10</v>
      </c>
      <c r="CL117" s="29" t="s">
        <v>672</v>
      </c>
      <c r="CM117" s="29" t="s">
        <v>673</v>
      </c>
      <c r="CN117" s="4" t="s">
        <v>306</v>
      </c>
      <c r="CO117" s="4" t="s">
        <v>10</v>
      </c>
      <c r="CP117" s="4" t="s">
        <v>307</v>
      </c>
      <c r="CQ117" s="4" t="s">
        <v>10</v>
      </c>
      <c r="CR117" s="29" t="s">
        <v>70</v>
      </c>
    </row>
    <row r="118" spans="1:96" x14ac:dyDescent="0.25">
      <c r="A118" s="4">
        <v>117</v>
      </c>
      <c r="B118" s="29" t="s">
        <v>581</v>
      </c>
      <c r="C118" s="40">
        <v>14</v>
      </c>
      <c r="D118" s="4" t="s">
        <v>6</v>
      </c>
      <c r="E118" s="4" t="s">
        <v>180</v>
      </c>
      <c r="F118" s="4" t="s">
        <v>310</v>
      </c>
      <c r="G118" s="25" t="s">
        <v>91</v>
      </c>
      <c r="H118" s="29">
        <v>-1</v>
      </c>
      <c r="I118" s="31">
        <f t="shared" ref="I118:W119" si="209">J118</f>
        <v>1</v>
      </c>
      <c r="J118" s="2">
        <f t="shared" si="190"/>
        <v>1</v>
      </c>
      <c r="K118" s="33">
        <f t="shared" si="209"/>
        <v>0</v>
      </c>
      <c r="L118" s="26">
        <f t="shared" si="191"/>
        <v>0</v>
      </c>
      <c r="M118" s="33">
        <f t="shared" si="209"/>
        <v>1</v>
      </c>
      <c r="N118" s="26">
        <f t="shared" si="192"/>
        <v>1</v>
      </c>
      <c r="O118" s="33">
        <f t="shared" si="209"/>
        <v>0</v>
      </c>
      <c r="P118" s="26">
        <f t="shared" si="193"/>
        <v>0</v>
      </c>
      <c r="Q118" s="31">
        <f t="shared" si="209"/>
        <v>1</v>
      </c>
      <c r="R118" s="26">
        <f t="shared" si="194"/>
        <v>1</v>
      </c>
      <c r="S118" s="33">
        <f t="shared" si="209"/>
        <v>0</v>
      </c>
      <c r="T118" s="26">
        <f t="shared" si="195"/>
        <v>0</v>
      </c>
      <c r="U118" s="33">
        <f t="shared" si="209"/>
        <v>1</v>
      </c>
      <c r="V118" s="26">
        <f t="shared" si="196"/>
        <v>1</v>
      </c>
      <c r="W118" s="33">
        <f t="shared" si="209"/>
        <v>0</v>
      </c>
      <c r="X118" s="26">
        <f t="shared" si="197"/>
        <v>0</v>
      </c>
      <c r="Y118" s="31">
        <f t="shared" si="199"/>
        <v>1</v>
      </c>
      <c r="Z118" s="33">
        <v>1</v>
      </c>
      <c r="AA118" s="33">
        <f t="shared" si="199"/>
        <v>0.99980000000000002</v>
      </c>
      <c r="AB118" s="33">
        <v>0.99980000000000002</v>
      </c>
      <c r="AC118" s="33">
        <f t="shared" si="199"/>
        <v>1</v>
      </c>
      <c r="AD118" s="33">
        <v>1</v>
      </c>
      <c r="AE118" s="27">
        <f t="shared" si="118"/>
        <v>0.25047710985750793</v>
      </c>
      <c r="AF118" s="27">
        <f t="shared" si="119"/>
        <v>0.25047710985750793</v>
      </c>
      <c r="AG118" s="34">
        <f t="shared" si="120"/>
        <v>0</v>
      </c>
      <c r="AH118" s="34">
        <f t="shared" si="121"/>
        <v>0</v>
      </c>
      <c r="AI118" s="34">
        <f t="shared" si="122"/>
        <v>0</v>
      </c>
      <c r="AJ118" s="34">
        <f t="shared" si="123"/>
        <v>0</v>
      </c>
      <c r="AK118" s="27">
        <f t="shared" si="200"/>
        <v>0.25541281188299536</v>
      </c>
      <c r="AL118" s="27">
        <f t="shared" si="200"/>
        <v>6.3975062941032029E-2</v>
      </c>
      <c r="AM118" s="13">
        <f t="shared" si="200"/>
        <v>6.3975062941032029E-2</v>
      </c>
      <c r="AN118" s="27">
        <f t="shared" si="201"/>
        <v>-0.19143774894196333</v>
      </c>
      <c r="AO118" s="27">
        <f t="shared" si="202"/>
        <v>-0.19143774894196333</v>
      </c>
      <c r="AP118" s="13">
        <v>-0.25</v>
      </c>
      <c r="AQ118" s="13">
        <v>-6.388792636065975E-2</v>
      </c>
      <c r="AR118" s="13">
        <f t="shared" si="177"/>
        <v>-6.388792636065975E-2</v>
      </c>
      <c r="AS118" s="50">
        <f t="shared" si="203"/>
        <v>4.2259896422135541E-8</v>
      </c>
      <c r="AT118" s="47">
        <f t="shared" si="185"/>
        <v>4.2259896422135541E-8</v>
      </c>
      <c r="AU118" s="50">
        <v>1.3207020738606662E-2</v>
      </c>
      <c r="AV118" s="47">
        <f t="shared" si="186"/>
        <v>0.16809891264885438</v>
      </c>
      <c r="AW118" s="47">
        <f t="shared" si="187"/>
        <v>2.8942852859435937E-2</v>
      </c>
      <c r="AX118" s="47">
        <f t="shared" si="124"/>
        <v>0.48390696889935547</v>
      </c>
      <c r="AY118" s="47">
        <f t="shared" si="174"/>
        <v>1.320702073862131E-2</v>
      </c>
      <c r="AZ118" s="47">
        <f t="shared" si="188"/>
        <v>0.16809891264885438</v>
      </c>
      <c r="BA118" s="47">
        <f t="shared" si="189"/>
        <v>2.8942852859435937E-2</v>
      </c>
      <c r="BB118" s="47">
        <f t="shared" si="125"/>
        <v>0.48390696889935547</v>
      </c>
      <c r="BC118" s="31">
        <f t="shared" si="204"/>
        <v>468</v>
      </c>
      <c r="BD118" s="29">
        <v>468</v>
      </c>
      <c r="BE118" s="31">
        <f t="shared" si="205"/>
        <v>1505</v>
      </c>
      <c r="BF118" s="29">
        <v>1505</v>
      </c>
      <c r="BG118" s="31">
        <f t="shared" si="205"/>
        <v>123.31570437749926</v>
      </c>
      <c r="BH118" s="57">
        <f t="shared" si="184"/>
        <v>123.31570437749926</v>
      </c>
      <c r="BI118" s="29">
        <v>1</v>
      </c>
      <c r="BJ118" s="29">
        <v>2</v>
      </c>
      <c r="BK118" s="2">
        <f t="shared" si="175"/>
        <v>1502</v>
      </c>
      <c r="BL118" s="38">
        <v>1</v>
      </c>
      <c r="BM118" s="26">
        <v>1</v>
      </c>
      <c r="BN118" s="26" t="s">
        <v>178</v>
      </c>
      <c r="BO118" s="13" t="s">
        <v>178</v>
      </c>
      <c r="BQ118" s="31">
        <f t="shared" si="206"/>
        <v>0</v>
      </c>
      <c r="BR118" s="26">
        <v>0</v>
      </c>
      <c r="BS118" s="33">
        <f t="shared" si="207"/>
        <v>0.5</v>
      </c>
      <c r="BT118" s="26">
        <v>0.5</v>
      </c>
      <c r="BU118" s="57">
        <f t="shared" si="208"/>
        <v>1</v>
      </c>
      <c r="BV118" s="45">
        <v>1</v>
      </c>
      <c r="BW118" s="4" t="s">
        <v>319</v>
      </c>
      <c r="BX118" s="4" t="s">
        <v>47</v>
      </c>
      <c r="BY118" s="25" t="s">
        <v>66</v>
      </c>
      <c r="CA118" s="4" t="s">
        <v>314</v>
      </c>
      <c r="CB118" s="4" t="s">
        <v>315</v>
      </c>
      <c r="CD118" s="4" t="s">
        <v>29</v>
      </c>
      <c r="CE118" s="4" t="s">
        <v>30</v>
      </c>
      <c r="CF118" s="4" t="s">
        <v>17</v>
      </c>
      <c r="CG118" s="29" t="s">
        <v>569</v>
      </c>
      <c r="CH118" s="4" t="s">
        <v>569</v>
      </c>
      <c r="CI118" s="4" t="s">
        <v>39</v>
      </c>
      <c r="CJ118" s="4" t="s">
        <v>316</v>
      </c>
      <c r="CK118" s="4" t="s">
        <v>317</v>
      </c>
      <c r="CL118" s="29" t="s">
        <v>672</v>
      </c>
      <c r="CM118" s="29" t="s">
        <v>678</v>
      </c>
      <c r="CN118" s="29" t="s">
        <v>662</v>
      </c>
      <c r="CO118" s="4" t="s">
        <v>30</v>
      </c>
      <c r="CP118" s="4" t="s">
        <v>318</v>
      </c>
      <c r="CQ118" s="4" t="s">
        <v>10</v>
      </c>
      <c r="CR118" s="4" t="s">
        <v>139</v>
      </c>
    </row>
    <row r="119" spans="1:96" x14ac:dyDescent="0.25">
      <c r="A119" s="4">
        <v>118</v>
      </c>
      <c r="B119" s="29" t="s">
        <v>581</v>
      </c>
      <c r="C119" s="40">
        <v>14</v>
      </c>
      <c r="D119" s="4" t="s">
        <v>6</v>
      </c>
      <c r="E119" s="4" t="s">
        <v>180</v>
      </c>
      <c r="F119" s="4" t="s">
        <v>310</v>
      </c>
      <c r="G119" s="25" t="s">
        <v>63</v>
      </c>
      <c r="H119" s="29">
        <v>1</v>
      </c>
      <c r="I119" s="31">
        <f t="shared" si="209"/>
        <v>0</v>
      </c>
      <c r="J119" s="2">
        <f t="shared" si="190"/>
        <v>0</v>
      </c>
      <c r="K119" s="33">
        <f t="shared" si="209"/>
        <v>0</v>
      </c>
      <c r="L119" s="26">
        <f t="shared" si="191"/>
        <v>0</v>
      </c>
      <c r="M119" s="33">
        <f t="shared" si="209"/>
        <v>0</v>
      </c>
      <c r="N119" s="26">
        <f t="shared" si="192"/>
        <v>0</v>
      </c>
      <c r="O119" s="33">
        <f t="shared" si="209"/>
        <v>0</v>
      </c>
      <c r="P119" s="26">
        <f t="shared" si="193"/>
        <v>0</v>
      </c>
      <c r="Q119" s="31">
        <f t="shared" si="209"/>
        <v>0</v>
      </c>
      <c r="R119" s="26">
        <f t="shared" si="194"/>
        <v>0</v>
      </c>
      <c r="S119" s="33">
        <f t="shared" si="209"/>
        <v>0</v>
      </c>
      <c r="T119" s="26">
        <f t="shared" si="195"/>
        <v>0</v>
      </c>
      <c r="U119" s="33">
        <f t="shared" si="209"/>
        <v>0</v>
      </c>
      <c r="V119" s="26">
        <f t="shared" si="196"/>
        <v>0</v>
      </c>
      <c r="W119" s="33">
        <f t="shared" si="209"/>
        <v>0</v>
      </c>
      <c r="X119" s="26">
        <f t="shared" si="197"/>
        <v>0</v>
      </c>
      <c r="Y119" s="31">
        <f t="shared" si="199"/>
        <v>1</v>
      </c>
      <c r="Z119" s="33">
        <v>1</v>
      </c>
      <c r="AA119" s="33">
        <f t="shared" si="199"/>
        <v>0.97550000000000003</v>
      </c>
      <c r="AB119" s="33">
        <v>0.97550000000000003</v>
      </c>
      <c r="AC119" s="33">
        <f t="shared" si="199"/>
        <v>1</v>
      </c>
      <c r="AD119" s="33">
        <v>1</v>
      </c>
      <c r="AE119" s="27">
        <f t="shared" si="118"/>
        <v>0.11820196690448879</v>
      </c>
      <c r="AF119" s="27">
        <f t="shared" si="119"/>
        <v>0.11820196690448879</v>
      </c>
      <c r="AG119" s="34">
        <f t="shared" si="120"/>
        <v>0</v>
      </c>
      <c r="AH119" s="34">
        <f t="shared" si="121"/>
        <v>0</v>
      </c>
      <c r="AI119" s="34">
        <f t="shared" si="122"/>
        <v>0</v>
      </c>
      <c r="AJ119" s="34">
        <f t="shared" si="123"/>
        <v>0</v>
      </c>
      <c r="AK119" s="27">
        <f t="shared" si="200"/>
        <v>0.18198268860070574</v>
      </c>
      <c r="AL119" s="27">
        <f t="shared" si="200"/>
        <v>2.151071173517051E-2</v>
      </c>
      <c r="AM119" s="13">
        <f t="shared" si="200"/>
        <v>2.151071173517051E-2</v>
      </c>
      <c r="AN119" s="27">
        <f t="shared" si="201"/>
        <v>-0.16047197686553522</v>
      </c>
      <c r="AO119" s="27">
        <f t="shared" si="202"/>
        <v>-0.16047197686553522</v>
      </c>
      <c r="AP119" s="13">
        <v>0.18</v>
      </c>
      <c r="AQ119" s="13">
        <v>2.1507394603484553E-2</v>
      </c>
      <c r="AR119" s="13">
        <f t="shared" si="177"/>
        <v>2.1507394603484553E-2</v>
      </c>
      <c r="AS119" s="50">
        <f t="shared" si="203"/>
        <v>9.0176240748327644E-5</v>
      </c>
      <c r="AT119" s="47">
        <f t="shared" si="185"/>
        <v>9.0176240748327644E-5</v>
      </c>
      <c r="AU119" s="50">
        <v>0.40456808351475282</v>
      </c>
      <c r="AV119" s="47">
        <f t="shared" si="186"/>
        <v>0.64294383771765973</v>
      </c>
      <c r="AW119" s="47">
        <f t="shared" si="187"/>
        <v>0.46255273233023064</v>
      </c>
      <c r="AX119" s="47">
        <f t="shared" si="124"/>
        <v>0.74080359090355574</v>
      </c>
      <c r="AY119" s="47">
        <f t="shared" si="174"/>
        <v>0.40456808351470641</v>
      </c>
      <c r="AZ119" s="47">
        <f t="shared" si="188"/>
        <v>0.64294383771765973</v>
      </c>
      <c r="BA119" s="47">
        <f t="shared" si="189"/>
        <v>0.46255273233023064</v>
      </c>
      <c r="BB119" s="47">
        <f t="shared" si="125"/>
        <v>0.74080359090355574</v>
      </c>
      <c r="BC119" s="31">
        <f t="shared" si="204"/>
        <v>468</v>
      </c>
      <c r="BD119" s="29">
        <v>468</v>
      </c>
      <c r="BE119" s="31">
        <f t="shared" si="205"/>
        <v>1505</v>
      </c>
      <c r="BF119" s="29">
        <v>1505</v>
      </c>
      <c r="BG119" s="31">
        <f t="shared" si="205"/>
        <v>239.99954957976234</v>
      </c>
      <c r="BH119" s="57">
        <f t="shared" si="184"/>
        <v>239.99954957976234</v>
      </c>
      <c r="BI119" s="29">
        <v>1</v>
      </c>
      <c r="BJ119" s="29">
        <v>2</v>
      </c>
      <c r="BK119" s="2">
        <f t="shared" si="175"/>
        <v>1502</v>
      </c>
      <c r="BL119" s="38">
        <v>1</v>
      </c>
      <c r="BM119" s="26">
        <v>1</v>
      </c>
      <c r="BN119" s="26" t="s">
        <v>178</v>
      </c>
      <c r="BO119" s="13" t="s">
        <v>178</v>
      </c>
      <c r="BQ119" s="31">
        <f t="shared" si="206"/>
        <v>0</v>
      </c>
      <c r="BR119" s="26">
        <v>0</v>
      </c>
      <c r="BS119" s="33">
        <f t="shared" si="207"/>
        <v>0.5</v>
      </c>
      <c r="BT119" s="26">
        <v>0.5</v>
      </c>
      <c r="BU119" s="57">
        <f t="shared" si="208"/>
        <v>1</v>
      </c>
      <c r="BV119" s="45">
        <v>1</v>
      </c>
      <c r="BW119" s="4" t="s">
        <v>319</v>
      </c>
      <c r="BX119" s="4" t="s">
        <v>47</v>
      </c>
      <c r="BY119" s="25" t="s">
        <v>66</v>
      </c>
      <c r="CA119" s="4" t="s">
        <v>314</v>
      </c>
      <c r="CB119" s="4" t="s">
        <v>315</v>
      </c>
      <c r="CD119" s="4" t="s">
        <v>29</v>
      </c>
      <c r="CE119" s="4" t="s">
        <v>30</v>
      </c>
      <c r="CF119" s="4" t="s">
        <v>17</v>
      </c>
      <c r="CG119" s="29" t="s">
        <v>569</v>
      </c>
      <c r="CH119" s="4" t="s">
        <v>569</v>
      </c>
      <c r="CI119" s="4" t="s">
        <v>39</v>
      </c>
      <c r="CJ119" s="4" t="s">
        <v>316</v>
      </c>
      <c r="CK119" s="4" t="s">
        <v>317</v>
      </c>
      <c r="CL119" s="29" t="s">
        <v>672</v>
      </c>
      <c r="CM119" s="29" t="s">
        <v>678</v>
      </c>
      <c r="CN119" s="29" t="s">
        <v>662</v>
      </c>
      <c r="CO119" s="4" t="s">
        <v>30</v>
      </c>
      <c r="CP119" s="4" t="s">
        <v>318</v>
      </c>
      <c r="CQ119" s="4" t="s">
        <v>10</v>
      </c>
      <c r="CR119" s="4" t="s">
        <v>139</v>
      </c>
    </row>
    <row r="120" spans="1:96" x14ac:dyDescent="0.25">
      <c r="A120" s="4">
        <v>119</v>
      </c>
      <c r="B120" s="29" t="s">
        <v>581</v>
      </c>
      <c r="C120" s="40">
        <v>15</v>
      </c>
      <c r="D120" s="4" t="s">
        <v>6</v>
      </c>
      <c r="E120" s="4" t="s">
        <v>180</v>
      </c>
      <c r="F120" s="4" t="s">
        <v>311</v>
      </c>
      <c r="G120" s="25" t="s">
        <v>62</v>
      </c>
      <c r="H120" s="29">
        <v>1</v>
      </c>
      <c r="I120" s="31">
        <f t="shared" ref="I120:W120" si="210">J120</f>
        <v>1</v>
      </c>
      <c r="J120" s="2">
        <f t="shared" si="190"/>
        <v>1</v>
      </c>
      <c r="K120" s="33">
        <f t="shared" si="210"/>
        <v>1</v>
      </c>
      <c r="L120" s="26">
        <f t="shared" si="191"/>
        <v>1</v>
      </c>
      <c r="M120" s="33">
        <f t="shared" si="210"/>
        <v>1</v>
      </c>
      <c r="N120" s="26">
        <f t="shared" si="192"/>
        <v>1</v>
      </c>
      <c r="O120" s="33">
        <f t="shared" si="210"/>
        <v>1</v>
      </c>
      <c r="P120" s="26">
        <f t="shared" si="193"/>
        <v>1</v>
      </c>
      <c r="Q120" s="31">
        <f t="shared" si="210"/>
        <v>1</v>
      </c>
      <c r="R120" s="26">
        <f t="shared" si="194"/>
        <v>1</v>
      </c>
      <c r="S120" s="33">
        <f t="shared" si="210"/>
        <v>1</v>
      </c>
      <c r="T120" s="26">
        <f t="shared" si="195"/>
        <v>1</v>
      </c>
      <c r="U120" s="33">
        <f t="shared" si="210"/>
        <v>1</v>
      </c>
      <c r="V120" s="26">
        <f t="shared" si="196"/>
        <v>1</v>
      </c>
      <c r="W120" s="33">
        <f t="shared" si="210"/>
        <v>1</v>
      </c>
      <c r="X120" s="26">
        <f t="shared" si="197"/>
        <v>1</v>
      </c>
      <c r="Y120" s="31">
        <f t="shared" si="199"/>
        <v>1</v>
      </c>
      <c r="Z120" s="33">
        <v>1</v>
      </c>
      <c r="AA120" s="33">
        <f t="shared" si="199"/>
        <v>1</v>
      </c>
      <c r="AB120" s="33">
        <v>1</v>
      </c>
      <c r="AC120" s="33">
        <f t="shared" si="199"/>
        <v>1</v>
      </c>
      <c r="AD120" s="33">
        <v>1</v>
      </c>
      <c r="AE120" s="27">
        <f t="shared" si="118"/>
        <v>0.89510559556073399</v>
      </c>
      <c r="AF120" s="27">
        <f t="shared" si="119"/>
        <v>0.89510559556073399</v>
      </c>
      <c r="AG120" s="34">
        <f t="shared" si="120"/>
        <v>0</v>
      </c>
      <c r="AH120" s="34">
        <f t="shared" si="121"/>
        <v>0</v>
      </c>
      <c r="AI120" s="34">
        <f t="shared" si="122"/>
        <v>1</v>
      </c>
      <c r="AJ120" s="34">
        <f t="shared" si="123"/>
        <v>1</v>
      </c>
      <c r="AK120" s="27">
        <f t="shared" si="200"/>
        <v>0.35409252896224302</v>
      </c>
      <c r="AL120" s="27">
        <f t="shared" si="200"/>
        <v>0.31695020402035501</v>
      </c>
      <c r="AM120" s="13">
        <f t="shared" si="200"/>
        <v>0.31695020402035501</v>
      </c>
      <c r="AN120" s="27">
        <f t="shared" si="201"/>
        <v>-3.7142324941888016E-2</v>
      </c>
      <c r="AO120" s="27">
        <f t="shared" si="202"/>
        <v>-3.7142324941888016E-2</v>
      </c>
      <c r="AP120" s="13">
        <v>0.34</v>
      </c>
      <c r="AQ120" s="13">
        <v>0.30674668209570821</v>
      </c>
      <c r="AR120" s="13">
        <f t="shared" si="177"/>
        <v>0.30674668209570821</v>
      </c>
      <c r="AS120" s="50">
        <f t="shared" si="203"/>
        <v>3.9660537532096377E-14</v>
      </c>
      <c r="AT120" s="47">
        <f t="shared" si="185"/>
        <v>3.9660537532096377E-14</v>
      </c>
      <c r="AU120" s="50">
        <v>3.9230281560949526E-34</v>
      </c>
      <c r="AV120" s="47">
        <f t="shared" si="186"/>
        <v>1.2432176468237284E-11</v>
      </c>
      <c r="AW120" s="47">
        <f t="shared" si="187"/>
        <v>6.8575319832216912E-27</v>
      </c>
      <c r="AX120" s="47">
        <f t="shared" si="124"/>
        <v>1.3260868797262643E-2</v>
      </c>
      <c r="AY120" s="47">
        <f t="shared" si="174"/>
        <v>3.9230281560979008E-34</v>
      </c>
      <c r="AZ120" s="47">
        <f t="shared" si="188"/>
        <v>1.2432176468237284E-11</v>
      </c>
      <c r="BA120" s="47">
        <f t="shared" si="189"/>
        <v>6.8575319832216912E-27</v>
      </c>
      <c r="BB120" s="47">
        <f t="shared" si="125"/>
        <v>1.3260868797262643E-2</v>
      </c>
      <c r="BC120" s="31">
        <f t="shared" si="204"/>
        <v>468</v>
      </c>
      <c r="BD120" s="29">
        <v>468</v>
      </c>
      <c r="BE120" s="31">
        <f t="shared" si="205"/>
        <v>1505</v>
      </c>
      <c r="BF120" s="29">
        <v>1505</v>
      </c>
      <c r="BG120" s="31">
        <f t="shared" si="205"/>
        <v>65.599973207874399</v>
      </c>
      <c r="BH120" s="57">
        <f t="shared" si="184"/>
        <v>65.599973207874399</v>
      </c>
      <c r="BI120" s="29">
        <v>1</v>
      </c>
      <c r="BJ120" s="29">
        <v>2</v>
      </c>
      <c r="BK120" s="2">
        <f t="shared" si="175"/>
        <v>1502</v>
      </c>
      <c r="BL120" s="38">
        <v>1</v>
      </c>
      <c r="BM120" s="26">
        <v>1</v>
      </c>
      <c r="BN120" s="26" t="s">
        <v>178</v>
      </c>
      <c r="BO120" s="13" t="s">
        <v>178</v>
      </c>
      <c r="BQ120" s="31">
        <f t="shared" si="206"/>
        <v>0</v>
      </c>
      <c r="BR120" s="26">
        <v>0</v>
      </c>
      <c r="BS120" s="33">
        <f t="shared" si="207"/>
        <v>0.5</v>
      </c>
      <c r="BT120" s="26">
        <v>0.5</v>
      </c>
      <c r="BU120" s="57">
        <f t="shared" si="208"/>
        <v>1</v>
      </c>
      <c r="BV120" s="45">
        <v>1</v>
      </c>
      <c r="BW120" s="4" t="s">
        <v>319</v>
      </c>
      <c r="BX120" s="4" t="s">
        <v>47</v>
      </c>
      <c r="BY120" s="25" t="s">
        <v>66</v>
      </c>
      <c r="CA120" s="4" t="s">
        <v>314</v>
      </c>
      <c r="CB120" s="4" t="s">
        <v>315</v>
      </c>
      <c r="CD120" s="4" t="s">
        <v>29</v>
      </c>
      <c r="CE120" s="4" t="s">
        <v>30</v>
      </c>
      <c r="CF120" s="4" t="s">
        <v>17</v>
      </c>
      <c r="CG120" s="29" t="s">
        <v>569</v>
      </c>
      <c r="CH120" s="4" t="s">
        <v>569</v>
      </c>
      <c r="CI120" s="4" t="s">
        <v>39</v>
      </c>
      <c r="CJ120" s="4" t="s">
        <v>316</v>
      </c>
      <c r="CK120" s="4" t="s">
        <v>320</v>
      </c>
      <c r="CL120" s="29" t="s">
        <v>672</v>
      </c>
      <c r="CM120" s="29" t="s">
        <v>678</v>
      </c>
      <c r="CN120" s="29" t="s">
        <v>662</v>
      </c>
      <c r="CO120" s="4" t="s">
        <v>30</v>
      </c>
      <c r="CP120" s="4" t="s">
        <v>321</v>
      </c>
      <c r="CQ120" s="4" t="s">
        <v>10</v>
      </c>
      <c r="CR120" s="4" t="s">
        <v>313</v>
      </c>
    </row>
    <row r="121" spans="1:96" x14ac:dyDescent="0.25">
      <c r="A121" s="4">
        <v>120</v>
      </c>
      <c r="B121" s="29" t="s">
        <v>581</v>
      </c>
      <c r="C121" s="40">
        <v>16</v>
      </c>
      <c r="D121" s="4" t="s">
        <v>6</v>
      </c>
      <c r="E121" s="4" t="s">
        <v>180</v>
      </c>
      <c r="F121" s="4" t="s">
        <v>312</v>
      </c>
      <c r="G121" s="25" t="s">
        <v>60</v>
      </c>
      <c r="H121" s="29">
        <v>-1</v>
      </c>
      <c r="I121" s="31">
        <f t="shared" ref="I121:W122" si="211">J121</f>
        <v>1</v>
      </c>
      <c r="J121" s="2">
        <f t="shared" si="190"/>
        <v>1</v>
      </c>
      <c r="K121" s="33">
        <f t="shared" si="211"/>
        <v>1</v>
      </c>
      <c r="L121" s="26">
        <f t="shared" si="191"/>
        <v>1</v>
      </c>
      <c r="M121" s="33">
        <f t="shared" si="211"/>
        <v>1</v>
      </c>
      <c r="N121" s="26">
        <f t="shared" si="192"/>
        <v>1</v>
      </c>
      <c r="O121" s="33">
        <f t="shared" si="211"/>
        <v>0</v>
      </c>
      <c r="P121" s="26">
        <f t="shared" si="193"/>
        <v>0</v>
      </c>
      <c r="Q121" s="31">
        <f t="shared" si="211"/>
        <v>1</v>
      </c>
      <c r="R121" s="26">
        <f t="shared" si="194"/>
        <v>1</v>
      </c>
      <c r="S121" s="33">
        <f t="shared" si="211"/>
        <v>1</v>
      </c>
      <c r="T121" s="26">
        <f t="shared" si="195"/>
        <v>1</v>
      </c>
      <c r="U121" s="33">
        <f t="shared" si="211"/>
        <v>1</v>
      </c>
      <c r="V121" s="26">
        <f t="shared" si="196"/>
        <v>1</v>
      </c>
      <c r="W121" s="33">
        <f t="shared" si="211"/>
        <v>0</v>
      </c>
      <c r="X121" s="26">
        <f t="shared" si="197"/>
        <v>0</v>
      </c>
      <c r="Y121" s="31">
        <f t="shared" si="199"/>
        <v>1</v>
      </c>
      <c r="Z121" s="33">
        <v>1</v>
      </c>
      <c r="AA121" s="33">
        <f t="shared" si="199"/>
        <v>1</v>
      </c>
      <c r="AB121" s="33">
        <v>1</v>
      </c>
      <c r="AC121" s="33">
        <f t="shared" si="199"/>
        <v>1</v>
      </c>
      <c r="AD121" s="33">
        <v>1</v>
      </c>
      <c r="AE121" s="27">
        <f t="shared" si="118"/>
        <v>0.28224584798618885</v>
      </c>
      <c r="AF121" s="27">
        <f t="shared" si="119"/>
        <v>0.28224584798618885</v>
      </c>
      <c r="AG121" s="34">
        <f t="shared" si="120"/>
        <v>0</v>
      </c>
      <c r="AH121" s="34">
        <f t="shared" si="121"/>
        <v>0</v>
      </c>
      <c r="AI121" s="34">
        <f t="shared" si="122"/>
        <v>0</v>
      </c>
      <c r="AJ121" s="34">
        <f t="shared" si="123"/>
        <v>0</v>
      </c>
      <c r="AK121" s="27">
        <f t="shared" si="200"/>
        <v>0.44769202352742066</v>
      </c>
      <c r="AL121" s="27">
        <f t="shared" si="200"/>
        <v>0.12635921481714965</v>
      </c>
      <c r="AM121" s="13">
        <f t="shared" si="200"/>
        <v>0.12635921481714965</v>
      </c>
      <c r="AN121" s="27">
        <f t="shared" si="201"/>
        <v>-0.32133280871027103</v>
      </c>
      <c r="AO121" s="27">
        <f t="shared" si="202"/>
        <v>-0.32133280871027103</v>
      </c>
      <c r="AP121" s="13">
        <v>-0.42</v>
      </c>
      <c r="AQ121" s="13">
        <v>-0.1256909711698399</v>
      </c>
      <c r="AR121" s="13">
        <f t="shared" si="177"/>
        <v>-0.1256909711698399</v>
      </c>
      <c r="AS121" s="50">
        <f t="shared" si="203"/>
        <v>2.0042020125857976E-21</v>
      </c>
      <c r="AT121" s="47">
        <f t="shared" si="185"/>
        <v>2.0042020125857976E-21</v>
      </c>
      <c r="AU121" s="50">
        <v>1.0092444617151057E-6</v>
      </c>
      <c r="AV121" s="47">
        <f t="shared" si="186"/>
        <v>6.5337399945206162E-3</v>
      </c>
      <c r="AW121" s="47">
        <f t="shared" si="187"/>
        <v>1.6328388391045643E-5</v>
      </c>
      <c r="AX121" s="47">
        <f t="shared" si="124"/>
        <v>0.43266697107949814</v>
      </c>
      <c r="AY121" s="47">
        <f t="shared" si="174"/>
        <v>1.0092444617160019E-6</v>
      </c>
      <c r="AZ121" s="47">
        <f t="shared" si="188"/>
        <v>6.5337399945206162E-3</v>
      </c>
      <c r="BA121" s="47">
        <f t="shared" si="189"/>
        <v>1.6328388391045643E-5</v>
      </c>
      <c r="BB121" s="47">
        <f t="shared" si="125"/>
        <v>0.43266697107949814</v>
      </c>
      <c r="BC121" s="31">
        <f t="shared" si="204"/>
        <v>468</v>
      </c>
      <c r="BD121" s="29">
        <v>468</v>
      </c>
      <c r="BE121" s="31">
        <f t="shared" si="205"/>
        <v>1505</v>
      </c>
      <c r="BF121" s="29">
        <v>1505</v>
      </c>
      <c r="BG121" s="31">
        <f t="shared" si="205"/>
        <v>42.160566095174062</v>
      </c>
      <c r="BH121" s="57">
        <f t="shared" si="184"/>
        <v>42.160566095174062</v>
      </c>
      <c r="BI121" s="29">
        <v>1</v>
      </c>
      <c r="BJ121" s="29">
        <v>2</v>
      </c>
      <c r="BK121" s="2">
        <f t="shared" si="175"/>
        <v>1502</v>
      </c>
      <c r="BL121" s="38">
        <v>1</v>
      </c>
      <c r="BM121" s="26">
        <v>1</v>
      </c>
      <c r="BN121" s="26" t="s">
        <v>178</v>
      </c>
      <c r="BO121" s="13" t="s">
        <v>178</v>
      </c>
      <c r="BQ121" s="31">
        <f t="shared" si="206"/>
        <v>0</v>
      </c>
      <c r="BR121" s="26">
        <v>0</v>
      </c>
      <c r="BS121" s="33">
        <f t="shared" si="207"/>
        <v>0.5</v>
      </c>
      <c r="BT121" s="26">
        <v>0.5</v>
      </c>
      <c r="BU121" s="57">
        <f t="shared" si="208"/>
        <v>1</v>
      </c>
      <c r="BV121" s="45">
        <v>1</v>
      </c>
      <c r="BW121" s="4" t="s">
        <v>319</v>
      </c>
      <c r="BX121" s="4" t="s">
        <v>47</v>
      </c>
      <c r="BY121" s="25" t="s">
        <v>66</v>
      </c>
      <c r="CA121" s="4" t="s">
        <v>314</v>
      </c>
      <c r="CB121" s="4" t="s">
        <v>315</v>
      </c>
      <c r="CD121" s="4" t="s">
        <v>29</v>
      </c>
      <c r="CE121" s="4" t="s">
        <v>30</v>
      </c>
      <c r="CF121" s="4" t="s">
        <v>17</v>
      </c>
      <c r="CG121" s="29" t="s">
        <v>569</v>
      </c>
      <c r="CH121" s="4" t="s">
        <v>569</v>
      </c>
      <c r="CI121" s="4" t="s">
        <v>39</v>
      </c>
      <c r="CJ121" s="4" t="s">
        <v>316</v>
      </c>
      <c r="CK121" s="4" t="s">
        <v>322</v>
      </c>
      <c r="CL121" s="29" t="s">
        <v>672</v>
      </c>
      <c r="CM121" s="29" t="s">
        <v>678</v>
      </c>
      <c r="CN121" s="29" t="s">
        <v>662</v>
      </c>
      <c r="CO121" s="4" t="s">
        <v>30</v>
      </c>
      <c r="CP121" s="4" t="s">
        <v>323</v>
      </c>
      <c r="CQ121" s="4" t="s">
        <v>10</v>
      </c>
      <c r="CR121" s="4" t="s">
        <v>313</v>
      </c>
    </row>
    <row r="122" spans="1:96" x14ac:dyDescent="0.25">
      <c r="A122" s="4">
        <v>121</v>
      </c>
      <c r="B122" s="29" t="s">
        <v>581</v>
      </c>
      <c r="C122" s="40">
        <v>16</v>
      </c>
      <c r="D122" s="4" t="s">
        <v>6</v>
      </c>
      <c r="E122" s="4" t="s">
        <v>180</v>
      </c>
      <c r="F122" s="4" t="s">
        <v>312</v>
      </c>
      <c r="G122" s="25" t="s">
        <v>62</v>
      </c>
      <c r="H122" s="29">
        <v>1</v>
      </c>
      <c r="I122" s="31">
        <f t="shared" si="211"/>
        <v>1</v>
      </c>
      <c r="J122" s="2">
        <f t="shared" si="190"/>
        <v>1</v>
      </c>
      <c r="K122" s="33">
        <f t="shared" si="211"/>
        <v>1</v>
      </c>
      <c r="L122" s="26">
        <f t="shared" si="191"/>
        <v>1</v>
      </c>
      <c r="M122" s="33">
        <f t="shared" si="211"/>
        <v>1</v>
      </c>
      <c r="N122" s="26">
        <f t="shared" si="192"/>
        <v>1</v>
      </c>
      <c r="O122" s="33">
        <f t="shared" si="211"/>
        <v>0</v>
      </c>
      <c r="P122" s="26">
        <f t="shared" si="193"/>
        <v>0</v>
      </c>
      <c r="Q122" s="31">
        <f t="shared" si="211"/>
        <v>1</v>
      </c>
      <c r="R122" s="26">
        <f t="shared" si="194"/>
        <v>1</v>
      </c>
      <c r="S122" s="33">
        <f t="shared" si="211"/>
        <v>1</v>
      </c>
      <c r="T122" s="26">
        <f t="shared" si="195"/>
        <v>1</v>
      </c>
      <c r="U122" s="33">
        <f t="shared" si="211"/>
        <v>1</v>
      </c>
      <c r="V122" s="26">
        <f t="shared" si="196"/>
        <v>1</v>
      </c>
      <c r="W122" s="33">
        <f t="shared" si="211"/>
        <v>0</v>
      </c>
      <c r="X122" s="26">
        <f t="shared" si="197"/>
        <v>0</v>
      </c>
      <c r="Y122" s="31">
        <f t="shared" si="199"/>
        <v>1</v>
      </c>
      <c r="Z122" s="33">
        <v>1</v>
      </c>
      <c r="AA122" s="33">
        <f t="shared" si="199"/>
        <v>1</v>
      </c>
      <c r="AB122" s="33">
        <v>1</v>
      </c>
      <c r="AC122" s="33">
        <f t="shared" si="199"/>
        <v>1</v>
      </c>
      <c r="AD122" s="33">
        <v>1</v>
      </c>
      <c r="AE122" s="27">
        <f t="shared" si="118"/>
        <v>0.64003569799990079</v>
      </c>
      <c r="AF122" s="27">
        <f t="shared" si="119"/>
        <v>0.64003569799990079</v>
      </c>
      <c r="AG122" s="34">
        <f t="shared" si="120"/>
        <v>0</v>
      </c>
      <c r="AH122" s="34">
        <f t="shared" si="121"/>
        <v>0</v>
      </c>
      <c r="AI122" s="34">
        <f t="shared" si="122"/>
        <v>0</v>
      </c>
      <c r="AJ122" s="34">
        <f t="shared" si="123"/>
        <v>0</v>
      </c>
      <c r="AK122" s="27">
        <f t="shared" si="200"/>
        <v>0.49731128757203097</v>
      </c>
      <c r="AL122" s="27">
        <f t="shared" si="200"/>
        <v>0.31829697706439425</v>
      </c>
      <c r="AM122" s="13">
        <f t="shared" si="200"/>
        <v>0.31829697706439425</v>
      </c>
      <c r="AN122" s="27">
        <f t="shared" si="201"/>
        <v>-0.17901431050763672</v>
      </c>
      <c r="AO122" s="27">
        <f t="shared" si="202"/>
        <v>-0.17901431050763672</v>
      </c>
      <c r="AP122" s="13">
        <v>0.46</v>
      </c>
      <c r="AQ122" s="13">
        <v>0.3079662279601133</v>
      </c>
      <c r="AR122" s="13">
        <f t="shared" si="177"/>
        <v>0.3079662279601133</v>
      </c>
      <c r="AS122" s="50">
        <f t="shared" si="203"/>
        <v>6.9714979070501743E-26</v>
      </c>
      <c r="AT122" s="47">
        <f t="shared" si="185"/>
        <v>6.9714979070501743E-26</v>
      </c>
      <c r="AU122" s="50">
        <v>2.0984794444764413E-34</v>
      </c>
      <c r="AV122" s="47">
        <f t="shared" si="186"/>
        <v>1.0216480000752617E-11</v>
      </c>
      <c r="AW122" s="47">
        <f t="shared" si="187"/>
        <v>4.213869868714793E-27</v>
      </c>
      <c r="AX122" s="47">
        <f t="shared" si="124"/>
        <v>7.7876073295968115E-2</v>
      </c>
      <c r="AY122" s="47">
        <f t="shared" si="174"/>
        <v>2.0984794444782562E-34</v>
      </c>
      <c r="AZ122" s="47">
        <f t="shared" si="188"/>
        <v>1.0216480000752617E-11</v>
      </c>
      <c r="BA122" s="47">
        <f t="shared" si="189"/>
        <v>4.213869868714793E-27</v>
      </c>
      <c r="BB122" s="47">
        <f t="shared" si="125"/>
        <v>7.7876073295968115E-2</v>
      </c>
      <c r="BC122" s="31">
        <f t="shared" si="204"/>
        <v>468</v>
      </c>
      <c r="BD122" s="29">
        <v>468</v>
      </c>
      <c r="BE122" s="31">
        <f t="shared" si="205"/>
        <v>1505</v>
      </c>
      <c r="BF122" s="29">
        <v>1505</v>
      </c>
      <c r="BG122" s="31">
        <f t="shared" si="205"/>
        <v>34.735916249216856</v>
      </c>
      <c r="BH122" s="57">
        <f t="shared" si="184"/>
        <v>34.735916249216856</v>
      </c>
      <c r="BI122" s="29">
        <v>1</v>
      </c>
      <c r="BJ122" s="29">
        <v>2</v>
      </c>
      <c r="BK122" s="2">
        <f t="shared" si="175"/>
        <v>1502</v>
      </c>
      <c r="BL122" s="38">
        <v>1</v>
      </c>
      <c r="BM122" s="26">
        <v>1</v>
      </c>
      <c r="BN122" s="26" t="s">
        <v>178</v>
      </c>
      <c r="BO122" s="13" t="s">
        <v>178</v>
      </c>
      <c r="BQ122" s="31">
        <f t="shared" si="206"/>
        <v>0</v>
      </c>
      <c r="BR122" s="26">
        <v>0</v>
      </c>
      <c r="BS122" s="33">
        <f t="shared" si="207"/>
        <v>0.5</v>
      </c>
      <c r="BT122" s="26">
        <v>0.5</v>
      </c>
      <c r="BU122" s="57">
        <f t="shared" si="208"/>
        <v>1</v>
      </c>
      <c r="BV122" s="45">
        <v>1</v>
      </c>
      <c r="BW122" s="4" t="s">
        <v>319</v>
      </c>
      <c r="BX122" s="4" t="s">
        <v>47</v>
      </c>
      <c r="BY122" s="25" t="s">
        <v>66</v>
      </c>
      <c r="CA122" s="4" t="s">
        <v>314</v>
      </c>
      <c r="CB122" s="4" t="s">
        <v>315</v>
      </c>
      <c r="CD122" s="4" t="s">
        <v>29</v>
      </c>
      <c r="CE122" s="4" t="s">
        <v>30</v>
      </c>
      <c r="CF122" s="4" t="s">
        <v>17</v>
      </c>
      <c r="CG122" s="29" t="s">
        <v>569</v>
      </c>
      <c r="CH122" s="4" t="s">
        <v>569</v>
      </c>
      <c r="CI122" s="4" t="s">
        <v>39</v>
      </c>
      <c r="CJ122" s="4" t="s">
        <v>316</v>
      </c>
      <c r="CK122" s="4" t="s">
        <v>322</v>
      </c>
      <c r="CL122" s="29" t="s">
        <v>672</v>
      </c>
      <c r="CM122" s="29" t="s">
        <v>678</v>
      </c>
      <c r="CN122" s="29" t="s">
        <v>662</v>
      </c>
      <c r="CO122" s="4" t="s">
        <v>30</v>
      </c>
      <c r="CP122" s="4" t="s">
        <v>323</v>
      </c>
      <c r="CQ122" s="4" t="s">
        <v>10</v>
      </c>
      <c r="CR122" s="4" t="s">
        <v>313</v>
      </c>
    </row>
  </sheetData>
  <pageMargins left="0.75" right="0.75" top="0.75" bottom="0.75" header="0.3" footer="0.3"/>
  <pageSetup orientation="portrait" horizontalDpi="1200" verticalDpi="1200" r:id="rId1"/>
  <ignoredErrors>
    <ignoredError sqref="J2:J103 Y2:Y6 Y103:Y122 J114:J122 Y9:Y10" formula="1"/>
    <ignoredError sqref="Y11:Y102 J104:J113"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8"/>
  <sheetViews>
    <sheetView workbookViewId="0"/>
  </sheetViews>
  <sheetFormatPr defaultRowHeight="12.5" x14ac:dyDescent="0.25"/>
  <sheetData>
    <row r="1" spans="1:2" x14ac:dyDescent="0.25">
      <c r="A1" s="44" t="s">
        <v>568</v>
      </c>
    </row>
    <row r="3" spans="1:2" x14ac:dyDescent="0.25">
      <c r="A3" s="46" t="s">
        <v>337</v>
      </c>
      <c r="B3" s="46" t="s">
        <v>339</v>
      </c>
    </row>
    <row r="4" spans="1:2" x14ac:dyDescent="0.25">
      <c r="A4" s="46" t="s">
        <v>336</v>
      </c>
      <c r="B4" s="46" t="s">
        <v>373</v>
      </c>
    </row>
    <row r="5" spans="1:2" x14ac:dyDescent="0.25">
      <c r="A5" s="46" t="s">
        <v>338</v>
      </c>
      <c r="B5" s="46" t="s">
        <v>376</v>
      </c>
    </row>
    <row r="6" spans="1:2" x14ac:dyDescent="0.25">
      <c r="A6" s="46" t="s">
        <v>367</v>
      </c>
      <c r="B6" s="46" t="s">
        <v>0</v>
      </c>
    </row>
    <row r="7" spans="1:2" x14ac:dyDescent="0.25">
      <c r="A7" s="46" t="s">
        <v>368</v>
      </c>
      <c r="B7" s="46" t="s">
        <v>1</v>
      </c>
    </row>
    <row r="8" spans="1:2" x14ac:dyDescent="0.25">
      <c r="A8" s="46" t="s">
        <v>369</v>
      </c>
      <c r="B8" s="46" t="s">
        <v>374</v>
      </c>
    </row>
    <row r="9" spans="1:2" x14ac:dyDescent="0.25">
      <c r="A9" s="46" t="s">
        <v>525</v>
      </c>
      <c r="B9" s="46" t="s">
        <v>422</v>
      </c>
    </row>
    <row r="10" spans="1:2" x14ac:dyDescent="0.25">
      <c r="A10" s="46" t="s">
        <v>526</v>
      </c>
      <c r="B10" s="46" t="s">
        <v>454</v>
      </c>
    </row>
    <row r="11" spans="1:2" x14ac:dyDescent="0.25">
      <c r="A11" s="46" t="s">
        <v>375</v>
      </c>
      <c r="B11" s="46" t="s">
        <v>424</v>
      </c>
    </row>
    <row r="12" spans="1:2" x14ac:dyDescent="0.25">
      <c r="A12" s="46" t="s">
        <v>403</v>
      </c>
      <c r="B12" s="46" t="s">
        <v>425</v>
      </c>
    </row>
    <row r="13" spans="1:2" x14ac:dyDescent="0.25">
      <c r="A13" s="46" t="s">
        <v>593</v>
      </c>
      <c r="B13" s="46" t="s">
        <v>613</v>
      </c>
    </row>
    <row r="14" spans="1:2" x14ac:dyDescent="0.25">
      <c r="A14" s="46" t="s">
        <v>592</v>
      </c>
      <c r="B14" s="46" t="s">
        <v>614</v>
      </c>
    </row>
    <row r="15" spans="1:2" x14ac:dyDescent="0.25">
      <c r="A15" s="46" t="s">
        <v>599</v>
      </c>
      <c r="B15" s="46" t="s">
        <v>615</v>
      </c>
    </row>
    <row r="16" spans="1:2" x14ac:dyDescent="0.25">
      <c r="A16" s="46" t="s">
        <v>600</v>
      </c>
      <c r="B16" s="46" t="s">
        <v>616</v>
      </c>
    </row>
    <row r="17" spans="1:2" x14ac:dyDescent="0.25">
      <c r="A17" s="46" t="s">
        <v>609</v>
      </c>
      <c r="B17" s="46" t="s">
        <v>615</v>
      </c>
    </row>
    <row r="18" spans="1:2" x14ac:dyDescent="0.25">
      <c r="A18" s="46" t="s">
        <v>608</v>
      </c>
      <c r="B18" s="46" t="s">
        <v>617</v>
      </c>
    </row>
    <row r="19" spans="1:2" x14ac:dyDescent="0.25">
      <c r="A19" s="46" t="s">
        <v>404</v>
      </c>
      <c r="B19" s="46" t="s">
        <v>426</v>
      </c>
    </row>
    <row r="20" spans="1:2" x14ac:dyDescent="0.25">
      <c r="A20" s="46" t="s">
        <v>405</v>
      </c>
      <c r="B20" s="46" t="s">
        <v>427</v>
      </c>
    </row>
    <row r="21" spans="1:2" x14ac:dyDescent="0.25">
      <c r="A21" s="46" t="s">
        <v>595</v>
      </c>
      <c r="B21" s="46" t="s">
        <v>618</v>
      </c>
    </row>
    <row r="22" spans="1:2" x14ac:dyDescent="0.25">
      <c r="A22" s="46" t="s">
        <v>596</v>
      </c>
      <c r="B22" s="46" t="s">
        <v>619</v>
      </c>
    </row>
    <row r="23" spans="1:2" x14ac:dyDescent="0.25">
      <c r="A23" s="46" t="s">
        <v>597</v>
      </c>
      <c r="B23" s="46" t="s">
        <v>620</v>
      </c>
    </row>
    <row r="24" spans="1:2" x14ac:dyDescent="0.25">
      <c r="A24" s="46" t="s">
        <v>598</v>
      </c>
      <c r="B24" s="46" t="s">
        <v>621</v>
      </c>
    </row>
    <row r="25" spans="1:2" x14ac:dyDescent="0.25">
      <c r="A25" s="46" t="s">
        <v>611</v>
      </c>
      <c r="B25" s="46" t="s">
        <v>622</v>
      </c>
    </row>
    <row r="26" spans="1:2" x14ac:dyDescent="0.25">
      <c r="A26" s="46" t="s">
        <v>612</v>
      </c>
      <c r="B26" s="46" t="s">
        <v>623</v>
      </c>
    </row>
    <row r="27" spans="1:2" x14ac:dyDescent="0.25">
      <c r="A27" s="46" t="s">
        <v>406</v>
      </c>
      <c r="B27" s="46" t="s">
        <v>428</v>
      </c>
    </row>
    <row r="28" spans="1:2" x14ac:dyDescent="0.25">
      <c r="A28" s="46" t="s">
        <v>407</v>
      </c>
      <c r="B28" s="46" t="s">
        <v>429</v>
      </c>
    </row>
    <row r="29" spans="1:2" x14ac:dyDescent="0.25">
      <c r="A29" s="46" t="s">
        <v>641</v>
      </c>
      <c r="B29" s="46" t="s">
        <v>646</v>
      </c>
    </row>
    <row r="30" spans="1:2" x14ac:dyDescent="0.25">
      <c r="A30" s="46" t="s">
        <v>642</v>
      </c>
      <c r="B30" s="46" t="s">
        <v>645</v>
      </c>
    </row>
    <row r="31" spans="1:2" x14ac:dyDescent="0.25">
      <c r="A31" s="46" t="s">
        <v>643</v>
      </c>
      <c r="B31" s="46" t="s">
        <v>647</v>
      </c>
    </row>
    <row r="32" spans="1:2" x14ac:dyDescent="0.25">
      <c r="A32" s="46" t="s">
        <v>644</v>
      </c>
      <c r="B32" s="46" t="s">
        <v>648</v>
      </c>
    </row>
    <row r="33" spans="1:2" x14ac:dyDescent="0.25">
      <c r="A33" s="46" t="s">
        <v>413</v>
      </c>
      <c r="B33" s="46" t="s">
        <v>432</v>
      </c>
    </row>
    <row r="34" spans="1:2" x14ac:dyDescent="0.25">
      <c r="A34" s="46" t="s">
        <v>421</v>
      </c>
      <c r="B34" s="46" t="s">
        <v>435</v>
      </c>
    </row>
    <row r="35" spans="1:2" x14ac:dyDescent="0.25">
      <c r="A35" s="46" t="s">
        <v>411</v>
      </c>
      <c r="B35" s="46" t="s">
        <v>562</v>
      </c>
    </row>
    <row r="36" spans="1:2" x14ac:dyDescent="0.25">
      <c r="A36" s="46" t="s">
        <v>419</v>
      </c>
      <c r="B36" s="46" t="s">
        <v>563</v>
      </c>
    </row>
    <row r="37" spans="1:2" x14ac:dyDescent="0.25">
      <c r="A37" s="46" t="s">
        <v>566</v>
      </c>
      <c r="B37" s="46" t="s">
        <v>564</v>
      </c>
    </row>
    <row r="38" spans="1:2" x14ac:dyDescent="0.25">
      <c r="A38" s="46" t="s">
        <v>567</v>
      </c>
      <c r="B38" s="46" t="s">
        <v>565</v>
      </c>
    </row>
    <row r="39" spans="1:2" x14ac:dyDescent="0.25">
      <c r="A39" s="46" t="s">
        <v>408</v>
      </c>
      <c r="B39" s="46" t="s">
        <v>430</v>
      </c>
    </row>
    <row r="40" spans="1:2" x14ac:dyDescent="0.25">
      <c r="A40" s="46" t="s">
        <v>409</v>
      </c>
      <c r="B40" s="46" t="s">
        <v>431</v>
      </c>
    </row>
    <row r="41" spans="1:2" x14ac:dyDescent="0.25">
      <c r="A41" s="46" t="s">
        <v>416</v>
      </c>
      <c r="B41" s="46" t="s">
        <v>434</v>
      </c>
    </row>
    <row r="42" spans="1:2" x14ac:dyDescent="0.25">
      <c r="A42" s="46" t="s">
        <v>410</v>
      </c>
      <c r="B42" s="46" t="s">
        <v>412</v>
      </c>
    </row>
    <row r="43" spans="1:2" x14ac:dyDescent="0.25">
      <c r="A43" s="46" t="s">
        <v>417</v>
      </c>
      <c r="B43" s="46" t="s">
        <v>420</v>
      </c>
    </row>
    <row r="44" spans="1:2" x14ac:dyDescent="0.25">
      <c r="A44" s="46" t="s">
        <v>441</v>
      </c>
      <c r="B44" s="46" t="s">
        <v>446</v>
      </c>
    </row>
    <row r="45" spans="1:2" x14ac:dyDescent="0.25">
      <c r="A45" s="46" t="s">
        <v>423</v>
      </c>
      <c r="B45" s="46" t="s">
        <v>583</v>
      </c>
    </row>
    <row r="46" spans="1:2" x14ac:dyDescent="0.25">
      <c r="A46" s="46" t="s">
        <v>415</v>
      </c>
      <c r="B46" s="46" t="s">
        <v>418</v>
      </c>
    </row>
    <row r="47" spans="1:2" x14ac:dyDescent="0.25">
      <c r="A47" s="46" t="s">
        <v>555</v>
      </c>
      <c r="B47" s="46" t="s">
        <v>556</v>
      </c>
    </row>
    <row r="48" spans="1:2" x14ac:dyDescent="0.25">
      <c r="A48" s="46" t="s">
        <v>551</v>
      </c>
      <c r="B48" s="46" t="s">
        <v>557</v>
      </c>
    </row>
    <row r="49" spans="1:2" x14ac:dyDescent="0.25">
      <c r="A49" s="46" t="s">
        <v>437</v>
      </c>
      <c r="B49" s="46" t="s">
        <v>436</v>
      </c>
    </row>
    <row r="50" spans="1:2" x14ac:dyDescent="0.25">
      <c r="A50" s="46" t="s">
        <v>594</v>
      </c>
      <c r="B50" s="46" t="s">
        <v>624</v>
      </c>
    </row>
    <row r="51" spans="1:2" x14ac:dyDescent="0.25">
      <c r="A51" s="46" t="s">
        <v>603</v>
      </c>
      <c r="B51" s="46" t="s">
        <v>625</v>
      </c>
    </row>
    <row r="52" spans="1:2" x14ac:dyDescent="0.25">
      <c r="A52" s="46" t="s">
        <v>607</v>
      </c>
      <c r="B52" s="46" t="s">
        <v>626</v>
      </c>
    </row>
    <row r="53" spans="1:2" x14ac:dyDescent="0.25">
      <c r="A53" s="46" t="s">
        <v>604</v>
      </c>
      <c r="B53" s="46" t="s">
        <v>627</v>
      </c>
    </row>
    <row r="54" spans="1:2" x14ac:dyDescent="0.25">
      <c r="A54" s="46" t="s">
        <v>601</v>
      </c>
      <c r="B54" s="46" t="s">
        <v>628</v>
      </c>
    </row>
    <row r="55" spans="1:2" x14ac:dyDescent="0.25">
      <c r="A55" s="46" t="s">
        <v>602</v>
      </c>
      <c r="B55" s="46" t="s">
        <v>629</v>
      </c>
    </row>
    <row r="56" spans="1:2" x14ac:dyDescent="0.25">
      <c r="A56" s="46" t="s">
        <v>610</v>
      </c>
      <c r="B56" s="46" t="s">
        <v>630</v>
      </c>
    </row>
    <row r="57" spans="1:2" x14ac:dyDescent="0.25">
      <c r="A57" s="46" t="s">
        <v>553</v>
      </c>
      <c r="B57" s="46" t="s">
        <v>559</v>
      </c>
    </row>
    <row r="58" spans="1:2" x14ac:dyDescent="0.25">
      <c r="A58" s="46" t="s">
        <v>533</v>
      </c>
      <c r="B58" s="46" t="s">
        <v>558</v>
      </c>
    </row>
    <row r="59" spans="1:2" x14ac:dyDescent="0.25">
      <c r="A59" s="46" t="s">
        <v>554</v>
      </c>
      <c r="B59" s="46" t="s">
        <v>560</v>
      </c>
    </row>
    <row r="60" spans="1:2" x14ac:dyDescent="0.25">
      <c r="A60" s="46" t="s">
        <v>438</v>
      </c>
      <c r="B60" s="46" t="s">
        <v>442</v>
      </c>
    </row>
    <row r="61" spans="1:2" x14ac:dyDescent="0.25">
      <c r="A61" s="46" t="s">
        <v>632</v>
      </c>
      <c r="B61" s="46" t="s">
        <v>606</v>
      </c>
    </row>
    <row r="62" spans="1:2" x14ac:dyDescent="0.25">
      <c r="A62" s="46" t="s">
        <v>631</v>
      </c>
      <c r="B62" s="46" t="s">
        <v>605</v>
      </c>
    </row>
    <row r="63" spans="1:2" x14ac:dyDescent="0.25">
      <c r="A63" s="46" t="s">
        <v>561</v>
      </c>
      <c r="B63" s="46" t="s">
        <v>552</v>
      </c>
    </row>
    <row r="64" spans="1:2" x14ac:dyDescent="0.25">
      <c r="A64" s="46" t="s">
        <v>439</v>
      </c>
      <c r="B64" s="46" t="s">
        <v>440</v>
      </c>
    </row>
    <row r="65" spans="1:2" x14ac:dyDescent="0.25">
      <c r="A65" s="46" t="s">
        <v>451</v>
      </c>
      <c r="B65" s="46" t="s">
        <v>443</v>
      </c>
    </row>
    <row r="66" spans="1:2" x14ac:dyDescent="0.25">
      <c r="A66" s="46" t="s">
        <v>459</v>
      </c>
      <c r="B66" s="46" t="s">
        <v>460</v>
      </c>
    </row>
    <row r="67" spans="1:2" x14ac:dyDescent="0.25">
      <c r="A67" s="46" t="s">
        <v>450</v>
      </c>
      <c r="B67" s="46" t="s">
        <v>584</v>
      </c>
    </row>
    <row r="68" spans="1:2" x14ac:dyDescent="0.25">
      <c r="A68" s="46" t="s">
        <v>665</v>
      </c>
      <c r="B68" s="46" t="s">
        <v>667</v>
      </c>
    </row>
    <row r="69" spans="1:2" x14ac:dyDescent="0.25">
      <c r="A69" s="46" t="s">
        <v>448</v>
      </c>
      <c r="B69" s="46" t="s">
        <v>585</v>
      </c>
    </row>
    <row r="70" spans="1:2" x14ac:dyDescent="0.25">
      <c r="A70" s="46" t="s">
        <v>414</v>
      </c>
      <c r="B70" s="46" t="s">
        <v>433</v>
      </c>
    </row>
    <row r="71" spans="1:2" x14ac:dyDescent="0.25">
      <c r="A71" s="46" t="s">
        <v>633</v>
      </c>
      <c r="B71" s="46" t="s">
        <v>637</v>
      </c>
    </row>
    <row r="72" spans="1:2" x14ac:dyDescent="0.25">
      <c r="A72" s="46" t="s">
        <v>634</v>
      </c>
      <c r="B72" s="46" t="s">
        <v>638</v>
      </c>
    </row>
    <row r="73" spans="1:2" x14ac:dyDescent="0.25">
      <c r="A73" s="46" t="s">
        <v>649</v>
      </c>
      <c r="B73" s="46" t="s">
        <v>651</v>
      </c>
    </row>
    <row r="74" spans="1:2" x14ac:dyDescent="0.25">
      <c r="A74" s="46" t="s">
        <v>650</v>
      </c>
      <c r="B74" s="46" t="s">
        <v>652</v>
      </c>
    </row>
    <row r="75" spans="1:2" x14ac:dyDescent="0.25">
      <c r="A75" s="46" t="s">
        <v>636</v>
      </c>
      <c r="B75" s="46" t="s">
        <v>639</v>
      </c>
    </row>
    <row r="76" spans="1:2" x14ac:dyDescent="0.25">
      <c r="A76" s="46" t="s">
        <v>635</v>
      </c>
      <c r="B76" s="46" t="s">
        <v>640</v>
      </c>
    </row>
    <row r="77" spans="1:2" x14ac:dyDescent="0.25">
      <c r="A77" s="46" t="s">
        <v>444</v>
      </c>
      <c r="B77" s="46" t="s">
        <v>445</v>
      </c>
    </row>
    <row r="78" spans="1:2" x14ac:dyDescent="0.25">
      <c r="A78" s="46" t="s">
        <v>449</v>
      </c>
      <c r="B78" s="46" t="s">
        <v>586</v>
      </c>
    </row>
    <row r="79" spans="1:2" x14ac:dyDescent="0.25">
      <c r="A79" s="46" t="s">
        <v>447</v>
      </c>
      <c r="B79" s="46" t="s">
        <v>587</v>
      </c>
    </row>
    <row r="80" spans="1:2" x14ac:dyDescent="0.25">
      <c r="A80" s="46" t="s">
        <v>455</v>
      </c>
      <c r="B80" s="46" t="s">
        <v>456</v>
      </c>
    </row>
    <row r="81" spans="1:2" x14ac:dyDescent="0.25">
      <c r="A81" s="46" t="s">
        <v>452</v>
      </c>
      <c r="B81" s="46" t="s">
        <v>453</v>
      </c>
    </row>
    <row r="82" spans="1:2" x14ac:dyDescent="0.25">
      <c r="A82" s="46" t="s">
        <v>473</v>
      </c>
      <c r="B82" s="46" t="s">
        <v>2</v>
      </c>
    </row>
    <row r="83" spans="1:2" x14ac:dyDescent="0.25">
      <c r="A83" s="46" t="s">
        <v>474</v>
      </c>
      <c r="B83" s="46" t="s">
        <v>3</v>
      </c>
    </row>
    <row r="84" spans="1:2" x14ac:dyDescent="0.25">
      <c r="A84" s="46" t="s">
        <v>475</v>
      </c>
      <c r="B84" s="46" t="s">
        <v>461</v>
      </c>
    </row>
    <row r="85" spans="1:2" x14ac:dyDescent="0.25">
      <c r="A85" s="46" t="s">
        <v>462</v>
      </c>
      <c r="B85" s="46" t="s">
        <v>463</v>
      </c>
    </row>
    <row r="86" spans="1:2" x14ac:dyDescent="0.25">
      <c r="A86" s="46" t="s">
        <v>464</v>
      </c>
      <c r="B86" s="46" t="s">
        <v>465</v>
      </c>
    </row>
    <row r="87" spans="1:2" x14ac:dyDescent="0.25">
      <c r="A87" s="46" t="s">
        <v>466</v>
      </c>
      <c r="B87" s="46" t="s">
        <v>534</v>
      </c>
    </row>
    <row r="88" spans="1:2" x14ac:dyDescent="0.25">
      <c r="A88" s="46" t="s">
        <v>467</v>
      </c>
      <c r="B88" s="46" t="s">
        <v>588</v>
      </c>
    </row>
    <row r="89" spans="1:2" x14ac:dyDescent="0.25">
      <c r="A89" s="46" t="s">
        <v>468</v>
      </c>
      <c r="B89" s="46" t="s">
        <v>469</v>
      </c>
    </row>
    <row r="90" spans="1:2" x14ac:dyDescent="0.25">
      <c r="A90" s="46" t="s">
        <v>470</v>
      </c>
      <c r="B90" s="46" t="s">
        <v>4</v>
      </c>
    </row>
    <row r="91" spans="1:2" x14ac:dyDescent="0.25">
      <c r="A91" s="46" t="s">
        <v>471</v>
      </c>
      <c r="B91" s="46" t="s">
        <v>589</v>
      </c>
    </row>
    <row r="92" spans="1:2" x14ac:dyDescent="0.25">
      <c r="A92" s="46" t="s">
        <v>668</v>
      </c>
      <c r="B92" s="46" t="s">
        <v>670</v>
      </c>
    </row>
    <row r="93" spans="1:2" x14ac:dyDescent="0.25">
      <c r="A93" s="46" t="s">
        <v>669</v>
      </c>
      <c r="B93" s="46" t="s">
        <v>671</v>
      </c>
    </row>
    <row r="94" spans="1:2" x14ac:dyDescent="0.25">
      <c r="A94" s="46" t="s">
        <v>515</v>
      </c>
      <c r="B94" s="46" t="s">
        <v>516</v>
      </c>
    </row>
    <row r="95" spans="1:2" x14ac:dyDescent="0.25">
      <c r="A95" s="46" t="s">
        <v>472</v>
      </c>
      <c r="B95" s="46" t="s">
        <v>590</v>
      </c>
    </row>
    <row r="96" spans="1:2" x14ac:dyDescent="0.25">
      <c r="A96" s="46" t="s">
        <v>476</v>
      </c>
      <c r="B96" s="46" t="s">
        <v>5</v>
      </c>
    </row>
    <row r="97" spans="1:2" x14ac:dyDescent="0.25">
      <c r="A97" s="46" t="s">
        <v>477</v>
      </c>
      <c r="B97" s="46" t="s">
        <v>591</v>
      </c>
    </row>
    <row r="98" spans="1:2" x14ac:dyDescent="0.25">
      <c r="A98" s="46" t="s">
        <v>457</v>
      </c>
      <c r="B98" s="46" t="s">
        <v>458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Soto</dc:creator>
  <cp:lastModifiedBy>fsingletonthorn</cp:lastModifiedBy>
  <dcterms:created xsi:type="dcterms:W3CDTF">2011-05-08T17:16:36Z</dcterms:created>
  <dcterms:modified xsi:type="dcterms:W3CDTF">2018-10-15T01:18:56Z</dcterms:modified>
</cp:coreProperties>
</file>