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6380" windowHeight="11760"/>
  </bookViews>
  <sheets>
    <sheet name="февраль 2019" sheetId="33" r:id="rId1"/>
    <sheet name="январь 2019" sheetId="32" r:id="rId2"/>
    <sheet name="декабрь 2018" sheetId="31" r:id="rId3"/>
    <sheet name="ноябрь 2018" sheetId="30" r:id="rId4"/>
    <sheet name="октябрь 2018" sheetId="29" r:id="rId5"/>
    <sheet name="сентябрь 2018" sheetId="28" r:id="rId6"/>
    <sheet name="август 2018" sheetId="27" r:id="rId7"/>
    <sheet name="июль 2018" sheetId="26" r:id="rId8"/>
    <sheet name="июнь 2018" sheetId="25" r:id="rId9"/>
    <sheet name="май 2018" sheetId="24" r:id="rId10"/>
    <sheet name="апрель 2018" sheetId="20" r:id="rId11"/>
    <sheet name="Лист1" sheetId="22" r:id="rId12"/>
    <sheet name="Лист3" sheetId="23" r:id="rId13"/>
    <sheet name="январь 2016" sheetId="1" r:id="rId14"/>
    <sheet name="февраль 2016" sheetId="2" r:id="rId15"/>
    <sheet name="март 2016" sheetId="3" r:id="rId16"/>
    <sheet name="Декабрь 2016" sheetId="4" r:id="rId17"/>
    <sheet name="Январь 2017" sheetId="5" r:id="rId18"/>
    <sheet name="Февраль 2017" sheetId="6" r:id="rId19"/>
    <sheet name="Март 2017" sheetId="7" r:id="rId20"/>
    <sheet name="Апрель 2017" sheetId="8" r:id="rId21"/>
    <sheet name="Май 2017" sheetId="9" r:id="rId22"/>
    <sheet name="Июнь 2017" sheetId="11" r:id="rId23"/>
    <sheet name="Июль 2017" sheetId="10" r:id="rId24"/>
    <sheet name="Август 2017" sheetId="13" r:id="rId25"/>
    <sheet name="Сентябрь 2017" sheetId="12" r:id="rId26"/>
    <sheet name="Октябрь 2017" sheetId="14" r:id="rId27"/>
    <sheet name="Ноябрь 2017" sheetId="15" r:id="rId28"/>
    <sheet name="декабрь 2017" sheetId="16" r:id="rId29"/>
    <sheet name="январь 2018" sheetId="17" r:id="rId30"/>
    <sheet name="февраль 2018" sheetId="18" r:id="rId31"/>
    <sheet name="март 2018" sheetId="19" r:id="rId32"/>
    <sheet name="Лист2" sheetId="21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33" l="1"/>
  <c r="H23" i="32"/>
  <c r="H23" i="28"/>
  <c r="H7" i="33"/>
  <c r="F8" i="32"/>
  <c r="F10" i="32"/>
  <c r="F9" i="32"/>
  <c r="H7" i="32"/>
  <c r="F9" i="31"/>
  <c r="F10" i="31"/>
  <c r="F8" i="31"/>
  <c r="H7" i="31"/>
  <c r="F10" i="30"/>
  <c r="F9" i="30"/>
  <c r="F8" i="30"/>
  <c r="H7" i="30"/>
  <c r="F8" i="29"/>
  <c r="F9" i="29"/>
  <c r="H7" i="29"/>
  <c r="F14" i="28"/>
  <c r="F8" i="28"/>
  <c r="F9" i="28"/>
  <c r="H7" i="28"/>
  <c r="H23" i="27"/>
  <c r="F8" i="27"/>
  <c r="F9" i="27"/>
  <c r="F10" i="27"/>
  <c r="H7" i="27"/>
  <c r="F8" i="26"/>
  <c r="F10" i="26"/>
  <c r="F9" i="26"/>
  <c r="H7" i="26"/>
  <c r="F8" i="25"/>
  <c r="F9" i="25"/>
  <c r="F10" i="25"/>
  <c r="H7" i="25"/>
  <c r="H23" i="24"/>
  <c r="F8" i="24"/>
  <c r="F9" i="24"/>
  <c r="F10" i="24"/>
  <c r="H7" i="24"/>
  <c r="H23" i="20"/>
  <c r="F8" i="20"/>
  <c r="F9" i="20"/>
  <c r="F10" i="20"/>
  <c r="H7" i="20"/>
  <c r="H23" i="19"/>
  <c r="F10" i="19"/>
  <c r="F9" i="19"/>
  <c r="F8" i="19"/>
  <c r="H7" i="19"/>
  <c r="H23" i="18"/>
  <c r="F8" i="18"/>
  <c r="F9" i="18"/>
  <c r="F10" i="18"/>
  <c r="H7" i="18"/>
  <c r="H23" i="17"/>
  <c r="F9" i="17"/>
  <c r="F10" i="17"/>
  <c r="F8" i="17"/>
  <c r="H23" i="16"/>
  <c r="F8" i="16"/>
  <c r="F10" i="16"/>
  <c r="F9" i="16"/>
  <c r="H7" i="16"/>
  <c r="H23" i="15"/>
  <c r="F10" i="15"/>
  <c r="F9" i="15"/>
  <c r="F8" i="15"/>
  <c r="H7" i="15"/>
  <c r="H23" i="14"/>
  <c r="F10" i="14"/>
  <c r="F9" i="14"/>
  <c r="F8" i="14"/>
  <c r="H7" i="14"/>
  <c r="H23" i="12"/>
  <c r="F10" i="12"/>
  <c r="F9" i="12"/>
  <c r="F8" i="12"/>
  <c r="H7" i="12"/>
  <c r="H23" i="13"/>
  <c r="F19" i="13"/>
  <c r="F10" i="13"/>
  <c r="F8" i="13"/>
  <c r="H7" i="13"/>
  <c r="H23" i="10"/>
  <c r="F10" i="10"/>
  <c r="F9" i="10"/>
  <c r="F8" i="10"/>
  <c r="H7" i="10"/>
  <c r="H23" i="11"/>
  <c r="F19" i="11"/>
  <c r="F10" i="11"/>
  <c r="F8" i="11"/>
  <c r="H7" i="11"/>
  <c r="F10" i="9"/>
  <c r="F9" i="9"/>
  <c r="F8" i="9"/>
  <c r="H7" i="9"/>
  <c r="H23" i="9"/>
  <c r="F10" i="8"/>
  <c r="F9" i="8"/>
  <c r="F8" i="8"/>
  <c r="H7" i="8"/>
  <c r="H23" i="8"/>
  <c r="F8" i="7"/>
  <c r="F10" i="7"/>
  <c r="F9" i="7"/>
  <c r="H7" i="7"/>
  <c r="H23" i="7"/>
  <c r="F8" i="4"/>
  <c r="F9" i="4"/>
  <c r="F10" i="4"/>
  <c r="H7" i="4"/>
  <c r="H23" i="4"/>
  <c r="F14" i="3"/>
  <c r="F16" i="3"/>
  <c r="H7" i="3"/>
  <c r="H23" i="3"/>
  <c r="F14" i="2"/>
  <c r="F16" i="2"/>
  <c r="H7" i="2"/>
  <c r="H23" i="2"/>
  <c r="F8" i="6"/>
  <c r="F9" i="6"/>
  <c r="F10" i="6"/>
  <c r="H7" i="6"/>
  <c r="H23" i="6"/>
  <c r="F14" i="1"/>
  <c r="F16" i="1"/>
  <c r="H7" i="1"/>
  <c r="H23" i="1"/>
  <c r="F8" i="5"/>
  <c r="F9" i="5"/>
  <c r="F10" i="5"/>
  <c r="H7" i="5"/>
  <c r="H23" i="5"/>
  <c r="H7" i="17"/>
</calcChain>
</file>

<file path=xl/sharedStrings.xml><?xml version="1.0" encoding="utf-8"?>
<sst xmlns="http://schemas.openxmlformats.org/spreadsheetml/2006/main" count="602" uniqueCount="150">
  <si>
    <t>Отчет МКД по ул. Знаменщикова  д. 10                                                               за период 01.01.2016-31.01.2016гг.</t>
  </si>
  <si>
    <t>Задолженность собственников на 01.01.2016</t>
  </si>
  <si>
    <t>Начислено за январь 2016г</t>
  </si>
  <si>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</si>
  <si>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</si>
  <si>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</si>
  <si>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</si>
  <si>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</si>
  <si>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</si>
  <si>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</si>
  <si>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</si>
  <si>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Судебные расходы</t>
  </si>
  <si>
    <t>Уборка офисов</t>
  </si>
  <si>
    <t>Антенна</t>
  </si>
  <si>
    <t>Капитальный ремонт</t>
  </si>
  <si>
    <t>Отопление</t>
  </si>
  <si>
    <t>Просроченная задолженность на 31.01.2016</t>
  </si>
  <si>
    <t>Выполненные работы:</t>
  </si>
  <si>
    <t>С уважением, ООО "Управляющая компания "Мой дом"</t>
  </si>
  <si>
    <t>Отчет МКД  по ул. Знаменщикова  д. 10                                                               за период 01.02.2016-29.02.2016гг.</t>
  </si>
  <si>
    <t>Задолженность собственников на 01.02.2016</t>
  </si>
  <si>
    <t>Начислено за февраль 2016г</t>
  </si>
  <si>
    <t>Просроченная задолженность на 29.02.2016</t>
  </si>
  <si>
    <t>Отчет МКД  по ул. Знаменщикова  д. 10                                                               за период 01.03.2016-31.03.2016гг.</t>
  </si>
  <si>
    <t>Задолженность собственников на 01.03.2016</t>
  </si>
  <si>
    <t>Начислено за март 2016г</t>
  </si>
  <si>
    <t>Просроченная задолженность на 31.03.2016</t>
  </si>
  <si>
    <t>Отчет МКД  по ул. Знаменщикова  д. 10                                                               за период 01.12.2016-31.12.2016г.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</si>
  <si>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</si>
  <si>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</si>
  <si>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</si>
  <si>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</t>
  </si>
  <si>
    <t>Отчет МКД  по ул. Знаменщикова  д. 10                                             за период 01.01.2017-31.01.2017г.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</si>
  <si>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</si>
  <si>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</si>
  <si>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</si>
  <si>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Заказан насос вышедший из строя на системе холодного водоснабжения.</t>
  </si>
  <si>
    <t>Отчет МКД  по ул. Знаменщикова  д. 10                                             за период 01.02.2017-28.02.2017г.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</si>
  <si>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</si>
  <si>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</si>
  <si>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</si>
  <si>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>Выполненные работы: 1. Установлен насос вышедший из строя на системе холодного водоснабжения.</t>
  </si>
  <si>
    <t>Отчет МКД  по ул. Знаменщикова  д. 10                                             за период 01.03.2017-31.03.2017г.</t>
  </si>
  <si>
    <t>Начислено за март 2017г</t>
  </si>
  <si>
    <t>Задолженность собственников на 01.03.2017</t>
  </si>
  <si>
    <t>Просроченная задолженность на 31.03.2017</t>
  </si>
  <si>
    <t xml:space="preserve">Выполненные работы: </t>
  </si>
  <si>
    <t>Отчет МКД  по ул. Знаменщикова  д. 10                                             за период 01.04.2017-30.04.2017г.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</si>
  <si>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</si>
  <si>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</si>
  <si>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</si>
  <si>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Отчет МКД  по ул. Знаменщикова  д. 10                                             за период 01.05.2017-31.05.2017г.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</si>
  <si>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</si>
  <si>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</si>
  <si>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</si>
  <si>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Установлен металлический столб ограждение недостающий.</t>
  </si>
  <si>
    <t>Отчет МКД  по ул. Знаменщикова  д. 10                                             за период 01.06.2017-30.06.2017г.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</si>
  <si>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</si>
  <si>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</si>
  <si>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</si>
  <si>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Уложена ливневая труба под покрытие на тротуаре возле дома. 2. Произведен монтаж недостающей фасадной плитки. 3. Начат ремонт первого этажа и поврежденных мест под подоконниками. </t>
  </si>
  <si>
    <t>Отчет МКД  по ул. Знаменщикова  д. 10                                             за период 01.07.2017-31.07.2017г.</t>
  </si>
  <si>
    <t>Начислено за июль 2017г</t>
  </si>
  <si>
    <t>Просроченная задолженность на 31.07.2017</t>
  </si>
  <si>
    <t>Задолженность собственников на 01.07.2017</t>
  </si>
  <si>
    <t>Отчет МКД  по ул. Знаменщикова  д. 10                                             за период 01.08.2017-31.08.2017г.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</si>
  <si>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</si>
  <si>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</si>
  <si>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</si>
  <si>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Завершен ремонт первого этажа и поврежденных мест под подоконниками. </t>
  </si>
  <si>
    <t>Отчет МКД  по ул. Знаменщикова  д. 10                                             за период 01.09.2017-30.09.2017г.</t>
  </si>
  <si>
    <t>Задолженность собственников на 01.09.2017</t>
  </si>
  <si>
    <t>Начислено за сентябрь 2017г</t>
  </si>
  <si>
    <t xml:space="preserve"> </t>
  </si>
  <si>
    <t>Просроченная задолженность на 30.09.2017</t>
  </si>
  <si>
    <t>Отчет МКД  по ул. Знаменщикова  д. 10                                             за период 01.10.2017-31.10.2017г.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</si>
  <si>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</si>
  <si>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</si>
  <si>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</si>
  <si>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>Отчет МКД  по ул. Знаменщикова  д. 10                                             за период 01.11.2017-30.11.2017г.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</si>
  <si>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</si>
  <si>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</si>
  <si>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</si>
  <si>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МКД  по ул. Знаменщикова  д. 10                                             за период 01.12.2017-31.12.2017г.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</si>
  <si>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</si>
  <si>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</si>
  <si>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</si>
  <si>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>Отчет МКД  по ул. Знаменщикова  д. 10                                             за период 01.01.2018-31.01.2018г.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</si>
  <si>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</si>
  <si>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</si>
  <si>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</si>
  <si>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МКД  по ул. Знаменщикова  д. 10                                             за период 01.02.2018-28.02.2018г.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</si>
  <si>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</si>
  <si>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</si>
  <si>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</si>
  <si>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>Отчет МКД  по ул. Знаменщикова  д. 10                                             за период 01.03.2018-31.03.2018г.</t>
  </si>
  <si>
    <t>Задолженность собственников на 01.03.2018</t>
  </si>
  <si>
    <t>Начислено за март 2018г</t>
  </si>
  <si>
    <t>Просроченная задолженность на 31.03.2018</t>
  </si>
  <si>
    <t>Отчет МКД  по ул. Знаменщикова  д. 10                                             за период 01.04.2018-30.04.2018г.</t>
  </si>
  <si>
    <t>Начислено за апрель 2018г</t>
  </si>
  <si>
    <t>Задолженность собственников на 01.04.2018</t>
  </si>
  <si>
    <t>Просроченная задолженность на 30.04.2018</t>
  </si>
  <si>
    <t xml:space="preserve">Выполненные работы: 1. Начаты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</si>
  <si>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01.05.2018-31.05.2018г.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</si>
  <si>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</si>
  <si>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</si>
  <si>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</si>
  <si>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 xml:space="preserve">Выполненные работы: 1. Завершены работы по ремонту подкачивающей станции на системе холодного водоснабжения </t>
  </si>
  <si>
    <t>Отчет МКД  по ул. Знаменщикова  д. 10                                             за период 01.06.2018-30.06.2018г.</t>
  </si>
  <si>
    <t>Задолженность собственников на 01.06.2018</t>
  </si>
  <si>
    <t>Начислено за июнь 2018г</t>
  </si>
  <si>
    <t xml:space="preserve">Выполненные работы: 1. Произведен ремонт насосоной станции. </t>
  </si>
  <si>
    <t>Отчет МКД  по ул. Знаменщикова  д. 10                                             за период 01.07.2018-31.07.2018г.</t>
  </si>
  <si>
    <t>Задолженность собственников на 01.07.2018</t>
  </si>
  <si>
    <t>Просроченная задолженность на 31.07.2018</t>
  </si>
  <si>
    <t>Просроченная задолженность на 30.06.2018</t>
  </si>
  <si>
    <t>Начислено за июль 2018г</t>
  </si>
  <si>
    <t xml:space="preserve">Выполненные работы: 1. </t>
  </si>
  <si>
    <t>С уважением, ООО "Розенталь Групп "Авиор"</t>
  </si>
  <si>
    <t>Отчет МКД  по ул. Знаменщикова  д. 10                                             за период 01.08.2018-31.08.2018г.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</si>
  <si>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</si>
  <si>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</si>
  <si>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</si>
  <si>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МКД  по ул. Знаменщикова  д. 10                                             за период 01.09.2018-30.09.2018г.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</si>
  <si>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</si>
  <si>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</si>
  <si>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</si>
  <si>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Отчет МКД  по ул. Знаменщикова  д. 10                                             за период 01.10.2018-31.10.2018г.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</si>
  <si>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</si>
  <si>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</si>
  <si>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</si>
  <si>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</si>
  <si>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>Отчет МКД  по ул. Знаменщикова  д. 10                                             за период 01.11.2018-30.11.2018г.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</si>
  <si>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</si>
  <si>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</si>
  <si>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</si>
  <si>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МКД  по ул. Знаменщикова  д. 10                                             за период 01.12.2018-31.12.2018г.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</si>
  <si>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</si>
  <si>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</si>
  <si>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</si>
  <si>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>Отчет МКД  по ул. Знаменщикова  д. 10                                             за период 01.01.2019-31.01.2019г.</t>
  </si>
  <si>
    <t>Начислено за январь 2019г</t>
  </si>
  <si>
    <t>Задолженность собственников на 01.01.2019г</t>
  </si>
  <si>
    <t xml:space="preserve">Поступило в счет оплаты содержания и ремонта жилья,коммунальных услуг </t>
  </si>
  <si>
    <t>Просроченная задолженность на 31.01.2019г</t>
  </si>
  <si>
    <t>Отчет МКД  по ул. Знаменщикова  д. 10                                             за период 01.02.2019-28.02.2019г.</t>
  </si>
  <si>
    <t>Задолженность собственников на 01.02.2019г</t>
  </si>
  <si>
    <t>Начислено за февраль 2019г</t>
  </si>
  <si>
    <t>Просроченная задолженность на 28.02.2019г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</si>
</sst>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2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2" fontId="3" fillId="0" borderId="1" xfId="1" applyNumberFormat="1" applyFont="1" applyBorder="1"/>
    <xf numFmtId="0" fontId="3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0" fontId="3" fillId="0" borderId="3" xfId="1" applyFont="1" applyBorder="1"/>
    <xf numFmtId="2" fontId="3" fillId="0" borderId="3" xfId="1" applyNumberFormat="1" applyFont="1" applyBorder="1"/>
    <xf numFmtId="2" fontId="1" fillId="0" borderId="0" xfId="1" applyNumberFormat="1"/>
    <xf numFmtId="0" fontId="6" fillId="0" borderId="0" xfId="1" applyFont="1" applyBorder="1" applyAlignment="1">
      <alignment horizontal="left"/>
    </xf>
    <xf numFmtId="2" fontId="3" fillId="2" borderId="4" xfId="1" applyNumberFormat="1" applyFont="1" applyFill="1" applyBorder="1"/>
    <xf numFmtId="0" fontId="3" fillId="0" borderId="0" xfId="1" applyFont="1"/>
    <xf numFmtId="2" fontId="3" fillId="0" borderId="0" xfId="1" applyNumberFormat="1" applyFont="1"/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5" fillId="0" borderId="0" xfId="1" applyFont="1" applyBorder="1" applyAlignment="1">
      <alignment horizontal="left" vertical="top" wrapText="1"/>
    </xf>
    <xf numFmtId="0" fontId="3" fillId="0" borderId="0" xfId="1" applyNumberFormat="1" applyFont="1" applyBorder="1" applyAlignment="1">
      <alignment vertical="top" wrapText="1"/>
    </xf>
    <xf numFmtId="0" fontId="3" fillId="0" borderId="0" xfId="1" applyFont="1" applyBorder="1" applyAlignment="1">
      <alignment horizontal="right"/>
    </xf>
    <xf numFmtId="0" fontId="4" fillId="0" borderId="6" xfId="1" applyFont="1" applyBorder="1" applyAlignment="1">
      <alignment wrapText="1"/>
    </xf>
    <xf numFmtId="2" fontId="5" fillId="0" borderId="7" xfId="1" applyNumberFormat="1" applyFont="1" applyBorder="1" applyAlignment="1"/>
    <xf numFmtId="0" fontId="3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/>
    </xf>
    <xf numFmtId="0" fontId="4" fillId="0" borderId="8" xfId="1" applyFont="1" applyBorder="1" applyAlignment="1">
      <alignment wrapText="1"/>
    </xf>
    <xf numFmtId="0" fontId="4" fillId="0" borderId="9" xfId="1" applyFont="1" applyBorder="1" applyAlignment="1">
      <alignment wrapText="1"/>
    </xf>
    <xf numFmtId="0" fontId="2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left"/>
    </xf>
    <xf numFmtId="0" fontId="4" fillId="0" borderId="9" xfId="1" applyFont="1" applyBorder="1" applyAlignment="1"/>
  </cellXfs>
  <cellStyles count="2">
    <cellStyle name="Обычный" xfId="0" builtinId="0"/>
    <cellStyle name="Excel Built-in Normal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topLeftCell="A12"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146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147</v>
      </c>
      <c r="B4" s="31"/>
      <c r="C4" s="31"/>
      <c r="D4" s="31"/>
      <c r="E4" s="31"/>
      <c r="F4" s="31"/>
      <c r="G4" s="31"/>
      <c r="H4" s="2">
        <v>882661.8</v>
      </c>
    </row>
    <row r="5" spans="1:10" ht="18" x14ac:dyDescent="0.2">
      <c r="A5" s="19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148</v>
      </c>
      <c r="B6" s="27"/>
      <c r="C6" s="27"/>
      <c r="D6" s="27"/>
      <c r="E6" s="27"/>
      <c r="F6" s="27"/>
      <c r="G6" s="27"/>
      <c r="H6" s="6">
        <v>655105.05000000005</v>
      </c>
    </row>
    <row r="7" spans="1:10" ht="34.5" customHeight="1" x14ac:dyDescent="0.2">
      <c r="A7" s="26" t="s">
        <v>144</v>
      </c>
      <c r="B7" s="26"/>
      <c r="C7" s="26"/>
      <c r="D7" s="26"/>
      <c r="E7" s="26"/>
      <c r="F7" s="26"/>
      <c r="G7" s="26"/>
      <c r="H7" s="6">
        <f>SUM(F8:H19)</f>
        <v>570216.86999999988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v>161043.37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v>40170.58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v>37116.36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27275.040000000001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64609.86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4032.33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1473.17</v>
      </c>
      <c r="G14" s="25"/>
      <c r="H14" s="25"/>
      <c r="J14" s="1" t="s">
        <v>73</v>
      </c>
    </row>
    <row r="15" spans="1:10" ht="15" customHeight="1" x14ac:dyDescent="0.2">
      <c r="A15" s="28" t="s">
        <v>131</v>
      </c>
      <c r="B15" s="28"/>
      <c r="C15" s="28"/>
      <c r="D15" s="28"/>
      <c r="E15" s="28"/>
      <c r="F15" s="25">
        <v>1500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949.68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3996.23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26344.57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201705.68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9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149</v>
      </c>
      <c r="B23" s="20"/>
      <c r="C23" s="20"/>
      <c r="D23" s="20"/>
      <c r="E23" s="20"/>
      <c r="F23" s="20"/>
      <c r="G23" s="20"/>
      <c r="H23" s="9">
        <f>1643725.49-H6</f>
        <v>988620.44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8" workbookViewId="0">
      <selection activeCell="E35" sqref="E35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104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105</v>
      </c>
      <c r="B4" s="31"/>
      <c r="C4" s="31"/>
      <c r="D4" s="31"/>
      <c r="E4" s="31"/>
      <c r="F4" s="31"/>
      <c r="G4" s="31"/>
      <c r="H4" s="2">
        <v>999481.51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106</v>
      </c>
      <c r="B6" s="27"/>
      <c r="C6" s="27"/>
      <c r="D6" s="27"/>
      <c r="E6" s="27"/>
      <c r="F6" s="27"/>
      <c r="G6" s="27"/>
      <c r="H6" s="6">
        <v>376348.35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507287.42000000004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155757.41+7536.5+1106.51+1839.5+3485.46+76.69</f>
        <v>169802.07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372.47+31836.44</f>
        <v>32208.91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15939.43+23193.93</f>
        <v>39133.360000000001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26132.97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75525.11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4499.72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>
        <v>374.77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5891.09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4590.95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26914.07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122214.39999999999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107</v>
      </c>
      <c r="B23" s="20"/>
      <c r="C23" s="20"/>
      <c r="D23" s="20"/>
      <c r="E23" s="20"/>
      <c r="F23" s="20"/>
      <c r="G23" s="20"/>
      <c r="H23" s="9">
        <f>1394536.36-H6</f>
        <v>1018188.0100000001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108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L4" sqref="L3:L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99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101</v>
      </c>
      <c r="B4" s="31"/>
      <c r="C4" s="31"/>
      <c r="D4" s="31"/>
      <c r="E4" s="31"/>
      <c r="F4" s="31"/>
      <c r="G4" s="31"/>
      <c r="H4" s="2">
        <v>1061653.46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100</v>
      </c>
      <c r="B6" s="27"/>
      <c r="C6" s="27"/>
      <c r="D6" s="27"/>
      <c r="E6" s="27"/>
      <c r="F6" s="27"/>
      <c r="G6" s="27"/>
      <c r="H6" s="6">
        <v>510095.46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649093.17999999993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175220.99+295.08+3380.29+2014.83+1217.27+8322.94</f>
        <v>190451.39999999997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39009.18+18547.74</f>
        <v>57556.92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34673.38</f>
        <v>34673.379999999997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33396.660000000003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75542.86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4797.18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10752.5</v>
      </c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>
        <v>1547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4674.75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28882.720000000001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206817.81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102</v>
      </c>
      <c r="B23" s="20"/>
      <c r="C23" s="20"/>
      <c r="D23" s="20"/>
      <c r="E23" s="20"/>
      <c r="F23" s="20"/>
      <c r="G23" s="20"/>
      <c r="H23" s="9">
        <f>1509576.97-H6</f>
        <v>999481.51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103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0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1</v>
      </c>
      <c r="B4" s="31"/>
      <c r="C4" s="31"/>
      <c r="D4" s="31"/>
      <c r="E4" s="31"/>
      <c r="F4" s="31"/>
      <c r="G4" s="31"/>
      <c r="H4" s="2">
        <v>1085683.0900000001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2</v>
      </c>
      <c r="B6" s="27"/>
      <c r="C6" s="27"/>
      <c r="D6" s="27"/>
      <c r="E6" s="27"/>
      <c r="F6" s="27"/>
      <c r="G6" s="27"/>
      <c r="H6" s="6">
        <v>601411.9</v>
      </c>
    </row>
    <row r="7" spans="1:9" ht="33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462153.62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v>135143.9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v>32372.33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v>19544.18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22862.69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61782.04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4159.0200000000004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f>1892.09+173.68</f>
        <v>2065.77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86.68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f>6911.42+7.55</f>
        <v>6918.97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4703.75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19567.87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152946.42000000001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16</v>
      </c>
      <c r="B23" s="20"/>
      <c r="C23" s="20"/>
      <c r="D23" s="20"/>
      <c r="E23" s="20"/>
      <c r="F23" s="20"/>
      <c r="G23" s="20"/>
      <c r="H23" s="9">
        <f>1797193.73-H6</f>
        <v>1195781.83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17</v>
      </c>
      <c r="B25" s="21"/>
      <c r="C25" s="21"/>
      <c r="D25" s="21"/>
      <c r="E25" s="21"/>
      <c r="F25" s="21"/>
      <c r="G25" s="21"/>
      <c r="H25" s="21"/>
    </row>
    <row r="26" spans="1:9" ht="1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0.2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19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20</v>
      </c>
      <c r="B4" s="31"/>
      <c r="C4" s="31"/>
      <c r="D4" s="31"/>
      <c r="E4" s="31"/>
      <c r="F4" s="31"/>
      <c r="G4" s="31"/>
      <c r="H4" s="2">
        <v>1195781.83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21</v>
      </c>
      <c r="B6" s="27"/>
      <c r="C6" s="27"/>
      <c r="D6" s="27"/>
      <c r="E6" s="27"/>
      <c r="F6" s="27"/>
      <c r="G6" s="27"/>
      <c r="H6" s="6">
        <v>601068.93000000005</v>
      </c>
    </row>
    <row r="7" spans="1:9" ht="33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539736.38000000012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v>158813.1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v>41657.06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v>19485.86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24152.82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69353.02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5025.9399999999996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f>8021.02+332.94</f>
        <v>8353.9600000000009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317.75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f>11612.78+88.69</f>
        <v>11701.470000000001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5887.83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24204.28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170783.29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22</v>
      </c>
      <c r="B23" s="20"/>
      <c r="C23" s="20"/>
      <c r="D23" s="20"/>
      <c r="E23" s="20"/>
      <c r="F23" s="20"/>
      <c r="G23" s="20"/>
      <c r="H23" s="9">
        <f>1858526.28-H6</f>
        <v>1257457.3500000001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17</v>
      </c>
      <c r="B25" s="21"/>
      <c r="C25" s="21"/>
      <c r="D25" s="21"/>
      <c r="E25" s="21"/>
      <c r="F25" s="21"/>
      <c r="G25" s="21"/>
      <c r="H25" s="21"/>
    </row>
    <row r="26" spans="1:9" ht="1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0.2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23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24</v>
      </c>
      <c r="B4" s="31"/>
      <c r="C4" s="31"/>
      <c r="D4" s="31"/>
      <c r="E4" s="31"/>
      <c r="F4" s="31"/>
      <c r="G4" s="31"/>
      <c r="H4" s="2">
        <v>1257457.3500000001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25</v>
      </c>
      <c r="B6" s="27"/>
      <c r="C6" s="27"/>
      <c r="D6" s="27"/>
      <c r="E6" s="27"/>
      <c r="F6" s="27"/>
      <c r="G6" s="27"/>
      <c r="H6" s="6">
        <v>562696</v>
      </c>
    </row>
    <row r="7" spans="1:9" ht="33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690680.7699999999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v>192066.31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v>52748.74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v>27324.36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32313.94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88636.04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9285.24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f>9793.58+563.89</f>
        <v>10357.469999999999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433.3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f>13047.52+20.76</f>
        <v>13068.28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9344.74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33572.92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221529.43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26</v>
      </c>
      <c r="B23" s="20"/>
      <c r="C23" s="20"/>
      <c r="D23" s="20"/>
      <c r="E23" s="20"/>
      <c r="F23" s="20"/>
      <c r="G23" s="20"/>
      <c r="H23" s="9">
        <f>1730541.51-H6</f>
        <v>1167845.51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17</v>
      </c>
      <c r="B25" s="21"/>
      <c r="C25" s="21"/>
      <c r="D25" s="21"/>
      <c r="E25" s="21"/>
      <c r="F25" s="21"/>
      <c r="G25" s="21"/>
      <c r="H25" s="21"/>
    </row>
    <row r="26" spans="1:9" ht="1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25" right="0.2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27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28</v>
      </c>
      <c r="B4" s="31"/>
      <c r="C4" s="31"/>
      <c r="D4" s="31"/>
      <c r="E4" s="31"/>
      <c r="F4" s="31"/>
      <c r="G4" s="31"/>
      <c r="H4" s="2">
        <v>1250620.8700000001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29</v>
      </c>
      <c r="B6" s="27"/>
      <c r="C6" s="27"/>
      <c r="D6" s="27"/>
      <c r="E6" s="27"/>
      <c r="F6" s="27"/>
      <c r="G6" s="27"/>
      <c r="H6" s="6">
        <v>627256.67000000004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649447.87999999989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204512.78+201.92</f>
        <v>204714.7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19800.63+22555.47</f>
        <v>42356.100000000006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26140.35+9916.41</f>
        <v>36056.759999999995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29845.18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110170.34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5317.57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v>14712.99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2629.16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3427.85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7211.24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31387.96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161618.03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30</v>
      </c>
      <c r="B23" s="20"/>
      <c r="C23" s="20"/>
      <c r="D23" s="20"/>
      <c r="E23" s="20"/>
      <c r="F23" s="20"/>
      <c r="G23" s="20"/>
      <c r="H23" s="9">
        <f>1808086.53-H6</f>
        <v>1180829.8599999999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31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K10" sqref="K10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32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33</v>
      </c>
      <c r="B4" s="31"/>
      <c r="C4" s="31"/>
      <c r="D4" s="31"/>
      <c r="E4" s="31"/>
      <c r="F4" s="31"/>
      <c r="G4" s="31"/>
      <c r="H4" s="2">
        <v>1180829.8600000001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34</v>
      </c>
      <c r="B6" s="27"/>
      <c r="C6" s="27"/>
      <c r="D6" s="27"/>
      <c r="E6" s="27"/>
      <c r="F6" s="27"/>
      <c r="G6" s="27"/>
      <c r="H6" s="6">
        <v>631375.35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585772.82999999996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172165.9+10.18</f>
        <v>172176.08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9243.95+26589.99</f>
        <v>35833.94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24290.46+11657.3</f>
        <v>35947.759999999995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30410.3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79933.33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5087.17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v>1459.75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212.57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5756.52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27245.58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191709.83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35</v>
      </c>
      <c r="B23" s="20"/>
      <c r="C23" s="20"/>
      <c r="D23" s="20"/>
      <c r="E23" s="20"/>
      <c r="F23" s="20"/>
      <c r="G23" s="20"/>
      <c r="H23" s="9">
        <f>1853579.02-H6</f>
        <v>1222203.67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36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37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38</v>
      </c>
      <c r="B4" s="31"/>
      <c r="C4" s="31"/>
      <c r="D4" s="31"/>
      <c r="E4" s="31"/>
      <c r="F4" s="31"/>
      <c r="G4" s="31"/>
      <c r="H4" s="2">
        <v>1222203.67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39</v>
      </c>
      <c r="B6" s="27"/>
      <c r="C6" s="27"/>
      <c r="D6" s="27"/>
      <c r="E6" s="27"/>
      <c r="F6" s="27"/>
      <c r="G6" s="27"/>
      <c r="H6" s="6">
        <v>555314.34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594986.09000000008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3894.13+1616.55+180366.63</f>
        <v>185877.31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25198.08+10146.91</f>
        <v>35344.990000000005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23279.57+11359.06</f>
        <v>34638.629999999997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29307.45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76844.08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4988.6000000000004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5174.33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29711.01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193099.69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40</v>
      </c>
      <c r="B23" s="20"/>
      <c r="C23" s="20"/>
      <c r="D23" s="20"/>
      <c r="E23" s="20"/>
      <c r="F23" s="20"/>
      <c r="G23" s="20"/>
      <c r="H23" s="9">
        <f>1641906.35-H6</f>
        <v>1086592.0100000002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41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141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143</v>
      </c>
      <c r="B4" s="31"/>
      <c r="C4" s="31"/>
      <c r="D4" s="31"/>
      <c r="E4" s="31"/>
      <c r="F4" s="31"/>
      <c r="G4" s="31"/>
      <c r="H4" s="2">
        <v>730244.7</v>
      </c>
    </row>
    <row r="5" spans="1:10" ht="18" x14ac:dyDescent="0.2">
      <c r="A5" s="18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142</v>
      </c>
      <c r="B6" s="27"/>
      <c r="C6" s="27"/>
      <c r="D6" s="27"/>
      <c r="E6" s="27"/>
      <c r="F6" s="27"/>
      <c r="G6" s="27"/>
      <c r="H6" s="6">
        <v>676175.51</v>
      </c>
    </row>
    <row r="7" spans="1:10" ht="34.5" customHeight="1" x14ac:dyDescent="0.2">
      <c r="A7" s="26" t="s">
        <v>144</v>
      </c>
      <c r="B7" s="26"/>
      <c r="C7" s="26"/>
      <c r="D7" s="26"/>
      <c r="E7" s="26"/>
      <c r="F7" s="26"/>
      <c r="G7" s="26"/>
      <c r="H7" s="6">
        <f>SUM(F8:H19)</f>
        <v>517947.78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6779.1+999.82+137816.84+1674.27+3167.72</f>
        <v>150437.75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491.87+31491.5</f>
        <v>31983.37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15402.68+24158.02</f>
        <v>39560.699999999997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28680.3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57357.77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3788.6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43.89</v>
      </c>
      <c r="G14" s="25"/>
      <c r="H14" s="25"/>
      <c r="J14" s="1" t="s">
        <v>73</v>
      </c>
    </row>
    <row r="15" spans="1:10" ht="15" customHeight="1" x14ac:dyDescent="0.2">
      <c r="A15" s="28" t="s">
        <v>131</v>
      </c>
      <c r="B15" s="28"/>
      <c r="C15" s="28"/>
      <c r="D15" s="28"/>
      <c r="E15" s="28"/>
      <c r="F15" s="25">
        <v>1452.45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3814.7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22580.31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178247.94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8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145</v>
      </c>
      <c r="B23" s="20"/>
      <c r="C23" s="20"/>
      <c r="D23" s="20"/>
      <c r="E23" s="20"/>
      <c r="F23" s="20"/>
      <c r="G23" s="20"/>
      <c r="H23" s="9">
        <f>1558837.31-H6</f>
        <v>882661.8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I33" sqref="I3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42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44</v>
      </c>
      <c r="B4" s="31"/>
      <c r="C4" s="31"/>
      <c r="D4" s="31"/>
      <c r="E4" s="31"/>
      <c r="F4" s="31"/>
      <c r="G4" s="31"/>
      <c r="H4" s="2">
        <v>1086592.01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43</v>
      </c>
      <c r="B6" s="27"/>
      <c r="C6" s="27"/>
      <c r="D6" s="27"/>
      <c r="E6" s="27"/>
      <c r="F6" s="27"/>
      <c r="G6" s="27"/>
      <c r="H6" s="6">
        <v>555995.13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740894.94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224884.44+2231.02+5374.03+4225+617.5</f>
        <v>237331.99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18481.59+27419.4</f>
        <v>45900.990000000005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33228.74+12126.35</f>
        <v>45355.09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39686.57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99219.25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5786.91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v>20187.990000000002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2897.55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8379.0300000000007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31130.27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205019.3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45</v>
      </c>
      <c r="B23" s="20"/>
      <c r="C23" s="20"/>
      <c r="D23" s="20"/>
      <c r="E23" s="20"/>
      <c r="F23" s="20"/>
      <c r="G23" s="20"/>
      <c r="H23" s="9">
        <f>1377006.54-H6</f>
        <v>821011.41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0" sqref="A20:G20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47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48</v>
      </c>
      <c r="B4" s="31"/>
      <c r="C4" s="31"/>
      <c r="D4" s="31"/>
      <c r="E4" s="31"/>
      <c r="F4" s="31"/>
      <c r="G4" s="31"/>
      <c r="H4" s="2">
        <v>821011.41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49</v>
      </c>
      <c r="B6" s="27"/>
      <c r="C6" s="27"/>
      <c r="D6" s="27"/>
      <c r="E6" s="27"/>
      <c r="F6" s="27"/>
      <c r="G6" s="27"/>
      <c r="H6" s="6">
        <v>550669.91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377817.2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119566.91+1696.64+4045.8</f>
        <v>125309.35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159.78+20218.2</f>
        <v>20377.98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8911.12+16734.66</f>
        <v>25645.78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19676.349999999999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48866.81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3502.94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v>180.45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487.34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3713.91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19628.18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110428.11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50</v>
      </c>
      <c r="B23" s="20"/>
      <c r="C23" s="20"/>
      <c r="D23" s="20"/>
      <c r="E23" s="20"/>
      <c r="F23" s="20"/>
      <c r="G23" s="20"/>
      <c r="H23" s="9">
        <f>1549859.25-H6</f>
        <v>999189.34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51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52</v>
      </c>
      <c r="B4" s="31"/>
      <c r="C4" s="31"/>
      <c r="D4" s="31"/>
      <c r="E4" s="31"/>
      <c r="F4" s="31"/>
      <c r="G4" s="31"/>
      <c r="H4" s="2">
        <v>999189.34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53</v>
      </c>
      <c r="B6" s="27"/>
      <c r="C6" s="27"/>
      <c r="D6" s="27"/>
      <c r="E6" s="27"/>
      <c r="F6" s="27"/>
      <c r="G6" s="27"/>
      <c r="H6" s="6">
        <v>384024.59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560993.35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193201.28+6241.71+2591.09</f>
        <v>202034.08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4594.01+35411.35</f>
        <v>40005.360000000001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25440.52+15348.23</f>
        <v>40788.75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30530.78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66877.929999999993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5505.45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5526.86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32406.38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137317.76000000001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54</v>
      </c>
      <c r="B23" s="20"/>
      <c r="C23" s="20"/>
      <c r="D23" s="20"/>
      <c r="E23" s="20"/>
      <c r="F23" s="20"/>
      <c r="G23" s="20"/>
      <c r="H23" s="9">
        <f>1372890.49-H6</f>
        <v>988865.89999999991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55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R25" sqref="R25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56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57</v>
      </c>
      <c r="B4" s="31"/>
      <c r="C4" s="31"/>
      <c r="D4" s="31"/>
      <c r="E4" s="31"/>
      <c r="F4" s="31"/>
      <c r="G4" s="31"/>
      <c r="H4" s="2">
        <v>988865.9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58</v>
      </c>
      <c r="B6" s="27"/>
      <c r="C6" s="27"/>
      <c r="D6" s="27"/>
      <c r="E6" s="27"/>
      <c r="F6" s="27"/>
      <c r="G6" s="27"/>
      <c r="H6" s="6">
        <v>388066.14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401712.53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156509.63+2171.85+1854.74+5446.68</f>
        <v>165982.9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v>21756.65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18978.51+1626.29</f>
        <v>20604.8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23002.240000000002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93461.95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4047.64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11453.45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4080.95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26133.06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f>27428.35+3760.54</f>
        <v>31188.89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59</v>
      </c>
      <c r="B23" s="20"/>
      <c r="C23" s="20"/>
      <c r="D23" s="20"/>
      <c r="E23" s="20"/>
      <c r="F23" s="20"/>
      <c r="G23" s="20"/>
      <c r="H23" s="9">
        <f>1359344.1-H6</f>
        <v>971277.96000000008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60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F13" sqref="F13:H1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61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64</v>
      </c>
      <c r="B4" s="31"/>
      <c r="C4" s="31"/>
      <c r="D4" s="31"/>
      <c r="E4" s="31"/>
      <c r="F4" s="31"/>
      <c r="G4" s="31"/>
      <c r="H4" s="2">
        <v>971277.96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62</v>
      </c>
      <c r="B6" s="27"/>
      <c r="C6" s="27"/>
      <c r="D6" s="27"/>
      <c r="E6" s="27"/>
      <c r="F6" s="27"/>
      <c r="G6" s="27"/>
      <c r="H6" s="6">
        <v>479847.34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364337.43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146158.99+2702.7+1306.94+6378.86</f>
        <v>156547.49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31774.39+3428.08</f>
        <v>35202.47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25121.61+1509.06</f>
        <v>26630.670000000002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27863.51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64585.84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4160.26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4370.3100000000004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25031.4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19945.48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63</v>
      </c>
      <c r="B23" s="20"/>
      <c r="C23" s="20"/>
      <c r="D23" s="20"/>
      <c r="E23" s="20"/>
      <c r="F23" s="20"/>
      <c r="G23" s="20"/>
      <c r="H23" s="9">
        <f>1474854.01-H6</f>
        <v>995006.66999999993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60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A25" sqref="A25:H26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65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66</v>
      </c>
      <c r="B4" s="31"/>
      <c r="C4" s="31"/>
      <c r="D4" s="31"/>
      <c r="E4" s="31"/>
      <c r="F4" s="31"/>
      <c r="G4" s="31"/>
      <c r="H4" s="2">
        <v>995006.67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67</v>
      </c>
      <c r="B6" s="27"/>
      <c r="C6" s="27"/>
      <c r="D6" s="27"/>
      <c r="E6" s="27"/>
      <c r="F6" s="27"/>
      <c r="G6" s="27"/>
      <c r="H6" s="6">
        <v>396979.06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445861.84000000008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164499.33+2941.38+1197.1+6986.16</f>
        <v>175623.97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v>40473.599999999999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31932.97+1406.55</f>
        <v>33339.520000000004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30367.09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95025.23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4454.9399999999996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6570.81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4537.9399999999996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27694.27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f>24825.64+2948.83</f>
        <v>27774.47</v>
      </c>
      <c r="G19" s="25"/>
      <c r="H19" s="25"/>
    </row>
    <row r="20" spans="1:9" ht="15" customHeight="1" x14ac:dyDescent="0.2">
      <c r="A20" s="26"/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68</v>
      </c>
      <c r="B23" s="20"/>
      <c r="C23" s="20"/>
      <c r="D23" s="20"/>
      <c r="E23" s="20"/>
      <c r="F23" s="20"/>
      <c r="G23" s="20"/>
      <c r="H23" s="9">
        <f>1426511.12-H6</f>
        <v>1029532.06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69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O30" sqref="O30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70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71</v>
      </c>
      <c r="B4" s="31"/>
      <c r="C4" s="31"/>
      <c r="D4" s="31"/>
      <c r="E4" s="31"/>
      <c r="F4" s="31"/>
      <c r="G4" s="31"/>
      <c r="H4" s="2">
        <v>1029532.06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72</v>
      </c>
      <c r="B6" s="27"/>
      <c r="C6" s="27"/>
      <c r="D6" s="27"/>
      <c r="E6" s="27"/>
      <c r="F6" s="27"/>
      <c r="G6" s="27"/>
      <c r="H6" s="6">
        <v>460801.15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538295.57000000007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183371.8+3155.52+1567.82+7938.39</f>
        <v>196033.53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50112.9+3983.52</f>
        <v>54096.42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41869.54+1753.44</f>
        <v>43622.98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41314.699999999997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112676.76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4525.41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10932.21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4504.09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30604.44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39985.03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74</v>
      </c>
      <c r="B23" s="20"/>
      <c r="C23" s="20"/>
      <c r="D23" s="20"/>
      <c r="E23" s="20"/>
      <c r="F23" s="20"/>
      <c r="G23" s="20"/>
      <c r="H23" s="9">
        <f>1349016.7-H6</f>
        <v>888215.54999999993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75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76</v>
      </c>
      <c r="B4" s="31"/>
      <c r="C4" s="31"/>
      <c r="D4" s="31"/>
      <c r="E4" s="31"/>
      <c r="F4" s="31"/>
      <c r="G4" s="31"/>
      <c r="H4" s="2">
        <v>888215.55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77</v>
      </c>
      <c r="B6" s="27"/>
      <c r="C6" s="27"/>
      <c r="D6" s="27"/>
      <c r="E6" s="27"/>
      <c r="F6" s="27"/>
      <c r="G6" s="27"/>
      <c r="H6" s="6">
        <v>518931.04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426294.24999999994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1346.95+3472.36+7928.47+166330.87+1288.19</f>
        <v>180366.84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41249.89+628.42</f>
        <v>41878.31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30661.38+276.61</f>
        <v>30937.99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28220.42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93543.69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4222.8599999999997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>
        <v>271.05</v>
      </c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8637.92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4269.33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27896.3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6049.54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78</v>
      </c>
      <c r="B23" s="20"/>
      <c r="C23" s="20"/>
      <c r="D23" s="20"/>
      <c r="E23" s="20"/>
      <c r="F23" s="20"/>
      <c r="G23" s="20"/>
      <c r="H23" s="9">
        <f>1441653.49-H6</f>
        <v>922722.45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79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80</v>
      </c>
      <c r="B4" s="31"/>
      <c r="C4" s="31"/>
      <c r="D4" s="31"/>
      <c r="E4" s="31"/>
      <c r="F4" s="31"/>
      <c r="G4" s="31"/>
      <c r="H4" s="2">
        <v>922722.45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81</v>
      </c>
      <c r="B6" s="27"/>
      <c r="C6" s="27"/>
      <c r="D6" s="27"/>
      <c r="E6" s="27"/>
      <c r="F6" s="27"/>
      <c r="G6" s="27"/>
      <c r="H6" s="6">
        <v>580428.03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537024.87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159287.76+3315.85+1482.29+1114.15+7237.54</f>
        <v>172437.59000000003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14141.96+29533.76</f>
        <v>43675.72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30733.48+10600.56</f>
        <v>41334.04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35302.49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123918.53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4121.13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>
        <v>2791</v>
      </c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>
        <v>7354.99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4286.46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26535.38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75267.539999999994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82</v>
      </c>
      <c r="B23" s="20"/>
      <c r="C23" s="20"/>
      <c r="D23" s="20"/>
      <c r="E23" s="20"/>
      <c r="F23" s="20"/>
      <c r="G23" s="20"/>
      <c r="H23" s="9">
        <f>1500377.96-H6</f>
        <v>919949.92999999993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J13" sqref="J1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9" ht="12.75" customHeight="1" x14ac:dyDescent="0.2">
      <c r="A2" s="30" t="s">
        <v>83</v>
      </c>
      <c r="B2" s="30"/>
      <c r="C2" s="30"/>
      <c r="D2" s="30"/>
      <c r="E2" s="30"/>
      <c r="F2" s="30"/>
      <c r="G2" s="30"/>
      <c r="H2" s="30"/>
    </row>
    <row r="3" spans="1:9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9" ht="27.75" customHeight="1" x14ac:dyDescent="0.2">
      <c r="A4" s="31" t="s">
        <v>84</v>
      </c>
      <c r="B4" s="31"/>
      <c r="C4" s="31"/>
      <c r="D4" s="31"/>
      <c r="E4" s="31"/>
      <c r="F4" s="31"/>
      <c r="G4" s="31"/>
      <c r="H4" s="2">
        <v>919949.93</v>
      </c>
    </row>
    <row r="5" spans="1:9" ht="18" x14ac:dyDescent="0.2">
      <c r="A5" s="3"/>
      <c r="B5" s="4"/>
      <c r="C5" s="4"/>
      <c r="D5" s="4"/>
      <c r="E5" s="4"/>
      <c r="F5" s="4"/>
      <c r="G5" s="4"/>
      <c r="H5" s="5"/>
    </row>
    <row r="6" spans="1:9" ht="26.25" customHeight="1" x14ac:dyDescent="0.2">
      <c r="A6" s="27" t="s">
        <v>85</v>
      </c>
      <c r="B6" s="27"/>
      <c r="C6" s="27"/>
      <c r="D6" s="27"/>
      <c r="E6" s="27"/>
      <c r="F6" s="27"/>
      <c r="G6" s="27"/>
      <c r="H6" s="6">
        <v>667357.18999999994</v>
      </c>
    </row>
    <row r="7" spans="1:9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632999.46</v>
      </c>
      <c r="I7" s="7"/>
    </row>
    <row r="8" spans="1:9" ht="15" customHeight="1" x14ac:dyDescent="0.2">
      <c r="A8" s="32" t="s">
        <v>4</v>
      </c>
      <c r="B8" s="32"/>
      <c r="C8" s="32"/>
      <c r="D8" s="32"/>
      <c r="E8" s="32"/>
      <c r="F8" s="25">
        <f>192030.35+1799.86+3793.18+1478.64+8935.69</f>
        <v>208037.72</v>
      </c>
      <c r="G8" s="25"/>
      <c r="H8" s="25"/>
    </row>
    <row r="9" spans="1:9" ht="15" customHeight="1" x14ac:dyDescent="0.2">
      <c r="A9" s="29" t="s">
        <v>5</v>
      </c>
      <c r="B9" s="29"/>
      <c r="C9" s="29"/>
      <c r="D9" s="29"/>
      <c r="E9" s="29"/>
      <c r="F9" s="25">
        <f>17034.35+35647.33</f>
        <v>52681.68</v>
      </c>
      <c r="G9" s="25"/>
      <c r="H9" s="25"/>
    </row>
    <row r="10" spans="1:9" ht="15" customHeight="1" x14ac:dyDescent="0.2">
      <c r="A10" s="28" t="s">
        <v>6</v>
      </c>
      <c r="B10" s="28"/>
      <c r="C10" s="28"/>
      <c r="D10" s="28"/>
      <c r="E10" s="28"/>
      <c r="F10" s="25">
        <f>40527.71+15538.71</f>
        <v>56066.42</v>
      </c>
      <c r="G10" s="25"/>
      <c r="H10" s="25"/>
    </row>
    <row r="11" spans="1:9" ht="15" customHeight="1" x14ac:dyDescent="0.2">
      <c r="A11" s="28" t="s">
        <v>7</v>
      </c>
      <c r="B11" s="28"/>
      <c r="C11" s="28"/>
      <c r="D11" s="28"/>
      <c r="E11" s="28"/>
      <c r="F11" s="25">
        <v>41448.660000000003</v>
      </c>
      <c r="G11" s="25"/>
      <c r="H11" s="25"/>
    </row>
    <row r="12" spans="1:9" ht="15" customHeight="1" x14ac:dyDescent="0.2">
      <c r="A12" s="28" t="s">
        <v>8</v>
      </c>
      <c r="B12" s="28"/>
      <c r="C12" s="28"/>
      <c r="D12" s="28"/>
      <c r="E12" s="28"/>
      <c r="F12" s="25">
        <v>90988.36</v>
      </c>
      <c r="G12" s="25"/>
      <c r="H12" s="25"/>
    </row>
    <row r="13" spans="1:9" ht="15" customHeight="1" x14ac:dyDescent="0.2">
      <c r="A13" s="28" t="s">
        <v>9</v>
      </c>
      <c r="B13" s="28"/>
      <c r="C13" s="28"/>
      <c r="D13" s="28"/>
      <c r="E13" s="28"/>
      <c r="F13" s="25">
        <v>5627.97</v>
      </c>
      <c r="G13" s="25"/>
      <c r="H13" s="25"/>
    </row>
    <row r="14" spans="1:9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</row>
    <row r="15" spans="1:9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9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4915.2700000000004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32657.13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140576.25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86</v>
      </c>
      <c r="B23" s="20"/>
      <c r="C23" s="20"/>
      <c r="D23" s="20"/>
      <c r="E23" s="20"/>
      <c r="F23" s="20"/>
      <c r="G23" s="20"/>
      <c r="H23" s="9">
        <f>1534735.69-H6</f>
        <v>867378.5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137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138</v>
      </c>
      <c r="B4" s="31"/>
      <c r="C4" s="31"/>
      <c r="D4" s="31"/>
      <c r="E4" s="31"/>
      <c r="F4" s="31"/>
      <c r="G4" s="31"/>
      <c r="H4" s="2">
        <v>792181.82</v>
      </c>
    </row>
    <row r="5" spans="1:10" ht="18" x14ac:dyDescent="0.2">
      <c r="A5" s="17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139</v>
      </c>
      <c r="B6" s="27"/>
      <c r="C6" s="27"/>
      <c r="D6" s="27"/>
      <c r="E6" s="27"/>
      <c r="F6" s="27"/>
      <c r="G6" s="27"/>
      <c r="H6" s="6">
        <v>670364.88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622326.60999999987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42.49+6977.65+2469.66+208291.46+1559.44+10077.43</f>
        <v>229418.12999999998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7518.39+31872.59</f>
        <v>39390.980000000003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29758.43+14936.21</f>
        <v>44694.64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31939.17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76537.36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5546.44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5526.51</v>
      </c>
      <c r="G14" s="25"/>
      <c r="H14" s="25"/>
      <c r="J14" s="1" t="s">
        <v>73</v>
      </c>
    </row>
    <row r="15" spans="1:10" ht="15" customHeight="1" x14ac:dyDescent="0.2">
      <c r="A15" s="28" t="s">
        <v>131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2833.79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5141.67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34630.339999999997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146667.57999999999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7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140</v>
      </c>
      <c r="B23" s="20"/>
      <c r="C23" s="20"/>
      <c r="D23" s="20"/>
      <c r="E23" s="20"/>
      <c r="F23" s="20"/>
      <c r="G23" s="20"/>
      <c r="H23" s="9">
        <v>730244.7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87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88</v>
      </c>
      <c r="B4" s="31"/>
      <c r="C4" s="31"/>
      <c r="D4" s="31"/>
      <c r="E4" s="31"/>
      <c r="F4" s="31"/>
      <c r="G4" s="31"/>
      <c r="H4" s="2">
        <v>867378.5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89</v>
      </c>
      <c r="B6" s="27"/>
      <c r="C6" s="27"/>
      <c r="D6" s="27"/>
      <c r="E6" s="27"/>
      <c r="F6" s="27"/>
      <c r="G6" s="27"/>
      <c r="H6" s="6">
        <v>648086.56999999995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598468.59000000008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167305.14+3461.54+1178.36+7819.96+1767.16</f>
        <v>181532.16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6274.13+30209.12</f>
        <v>36483.25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28667.15+13093.38</f>
        <v>41760.53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30337.7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77413.56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4448.87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4591.4399999999996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4533.5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27638.94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189728.64000000001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90</v>
      </c>
      <c r="B23" s="20"/>
      <c r="C23" s="20"/>
      <c r="D23" s="20"/>
      <c r="E23" s="20"/>
      <c r="F23" s="20"/>
      <c r="G23" s="20"/>
      <c r="H23" s="9">
        <f>1584353.67-H6</f>
        <v>936267.1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7" sqref="H7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91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92</v>
      </c>
      <c r="B4" s="31"/>
      <c r="C4" s="31"/>
      <c r="D4" s="31"/>
      <c r="E4" s="31"/>
      <c r="F4" s="31"/>
      <c r="G4" s="31"/>
      <c r="H4" s="2">
        <v>936267.1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93</v>
      </c>
      <c r="B6" s="27"/>
      <c r="C6" s="27"/>
      <c r="D6" s="27"/>
      <c r="E6" s="27"/>
      <c r="F6" s="27"/>
      <c r="G6" s="27"/>
      <c r="H6" s="6">
        <v>633236.36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525200.21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779.09+2063.93+1503.63+926.02+6426.45+135013.7</f>
        <v>146712.82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4069.58+37831.74</f>
        <v>41901.32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25503+17151.64</f>
        <v>42654.64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30412.37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68920.73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4126.1499999999996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>
        <v>267.55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3993.54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22412.85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163798.24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94</v>
      </c>
      <c r="B23" s="20"/>
      <c r="C23" s="20"/>
      <c r="D23" s="20"/>
      <c r="E23" s="20"/>
      <c r="F23" s="20"/>
      <c r="G23" s="20"/>
      <c r="H23" s="9">
        <f>1694889.82-H6</f>
        <v>1061653.46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95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96</v>
      </c>
      <c r="B4" s="31"/>
      <c r="C4" s="31"/>
      <c r="D4" s="31"/>
      <c r="E4" s="31"/>
      <c r="F4" s="31"/>
      <c r="G4" s="31"/>
      <c r="H4" s="2">
        <v>1061653.46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97</v>
      </c>
      <c r="B6" s="27"/>
      <c r="C6" s="27"/>
      <c r="D6" s="27"/>
      <c r="E6" s="27"/>
      <c r="F6" s="27"/>
      <c r="G6" s="27"/>
      <c r="H6" s="6">
        <v>571439.91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624138.89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166800.89+683.1+3201.82+1922.86+1252.99+8285.01</f>
        <v>182146.67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5042.8+35282.09</f>
        <v>40324.89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38071.79+15933.5</f>
        <v>54005.29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40873.629999999997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62083.519999999997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4835.82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/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4981.5600000000004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28629.11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206258.4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98</v>
      </c>
      <c r="B23" s="20"/>
      <c r="C23" s="20"/>
      <c r="D23" s="20"/>
      <c r="E23" s="20"/>
      <c r="F23" s="20"/>
      <c r="G23" s="20"/>
      <c r="H23" s="9">
        <f>1640470.42-H6</f>
        <v>1069030.5099999998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46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133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134</v>
      </c>
      <c r="B4" s="31"/>
      <c r="C4" s="31"/>
      <c r="D4" s="31"/>
      <c r="E4" s="31"/>
      <c r="F4" s="31"/>
      <c r="G4" s="31"/>
      <c r="H4" s="2">
        <v>825114.8</v>
      </c>
    </row>
    <row r="5" spans="1:10" ht="18" x14ac:dyDescent="0.2">
      <c r="A5" s="16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135</v>
      </c>
      <c r="B6" s="27"/>
      <c r="C6" s="27"/>
      <c r="D6" s="27"/>
      <c r="E6" s="27"/>
      <c r="F6" s="27"/>
      <c r="G6" s="27"/>
      <c r="H6" s="6">
        <v>560389.49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491258.49000000011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16.41+961.92+1989.89+165461.32+1247.32+8325.52</f>
        <v>178002.38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11666.33+26119.87</f>
        <v>37786.199999999997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11939.1+34704.39</f>
        <v>46643.49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36844.9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83503.83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5019.45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5520.7</v>
      </c>
      <c r="G14" s="25"/>
      <c r="H14" s="25"/>
      <c r="J14" s="1" t="s">
        <v>73</v>
      </c>
    </row>
    <row r="15" spans="1:10" ht="15" customHeight="1" x14ac:dyDescent="0.2">
      <c r="A15" s="28" t="s">
        <v>131</v>
      </c>
      <c r="B15" s="28"/>
      <c r="C15" s="28"/>
      <c r="D15" s="28"/>
      <c r="E15" s="28"/>
      <c r="F15" s="25">
        <v>500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5206.21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5005.68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28446.01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58779.64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6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136</v>
      </c>
      <c r="B23" s="20"/>
      <c r="C23" s="20"/>
      <c r="D23" s="20"/>
      <c r="E23" s="20"/>
      <c r="F23" s="20"/>
      <c r="G23" s="20"/>
      <c r="H23" s="9">
        <v>792181.82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128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129</v>
      </c>
      <c r="B4" s="31"/>
      <c r="C4" s="31"/>
      <c r="D4" s="31"/>
      <c r="E4" s="31"/>
      <c r="F4" s="31"/>
      <c r="G4" s="31"/>
      <c r="H4" s="2">
        <v>838085.7</v>
      </c>
    </row>
    <row r="5" spans="1:10" ht="18" x14ac:dyDescent="0.2">
      <c r="A5" s="15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130</v>
      </c>
      <c r="B6" s="27"/>
      <c r="C6" s="27"/>
      <c r="D6" s="27"/>
      <c r="E6" s="27"/>
      <c r="F6" s="27"/>
      <c r="G6" s="27"/>
      <c r="H6" s="6">
        <v>458325.51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436710.26999999996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1861.39+1162.12+7749.71+153318.85+3645.58</f>
        <v>167737.65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35889.1+168.43+89.2</f>
        <v>36146.729999999996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v>33903.49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33568.800000000003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101589.29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4242.7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12781.71</v>
      </c>
      <c r="G14" s="25"/>
      <c r="H14" s="25"/>
      <c r="J14" s="1" t="s">
        <v>73</v>
      </c>
    </row>
    <row r="15" spans="1:10" ht="15" customHeight="1" x14ac:dyDescent="0.2">
      <c r="A15" s="28" t="s">
        <v>131</v>
      </c>
      <c r="B15" s="28"/>
      <c r="C15" s="28"/>
      <c r="D15" s="28"/>
      <c r="E15" s="28"/>
      <c r="F15" s="25">
        <v>2825.51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12228.66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4383.55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26479.89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822.29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5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132</v>
      </c>
      <c r="B23" s="20"/>
      <c r="C23" s="20"/>
      <c r="D23" s="20"/>
      <c r="E23" s="20"/>
      <c r="F23" s="20"/>
      <c r="G23" s="20"/>
      <c r="H23" s="9">
        <v>825114.8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4" sqref="H24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124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125</v>
      </c>
      <c r="B4" s="31"/>
      <c r="C4" s="31"/>
      <c r="D4" s="31"/>
      <c r="E4" s="31"/>
      <c r="F4" s="31"/>
      <c r="G4" s="31"/>
      <c r="H4" s="2">
        <v>1073029.92</v>
      </c>
    </row>
    <row r="5" spans="1:10" ht="18" x14ac:dyDescent="0.2">
      <c r="A5" s="14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126</v>
      </c>
      <c r="B6" s="27"/>
      <c r="C6" s="27"/>
      <c r="D6" s="27"/>
      <c r="E6" s="27"/>
      <c r="F6" s="27"/>
      <c r="G6" s="27"/>
      <c r="H6" s="6">
        <v>411845.98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664819.53999999992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30.9+305.16+4511.46+2406.2+230859.32+1623.6+10437.26</f>
        <v>250173.90000000002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49152.19+8763.21+4317.72</f>
        <v>62233.120000000003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v>46293.73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44699.44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92232.51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7426.47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f>1822.44+60698.33</f>
        <v>62520.770000000004</v>
      </c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>
        <v>353.5</v>
      </c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1171.3399999999999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7931.58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39604.300000000003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50178.879999999997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4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127</v>
      </c>
      <c r="B23" s="20"/>
      <c r="C23" s="20"/>
      <c r="D23" s="20"/>
      <c r="E23" s="20"/>
      <c r="F23" s="20"/>
      <c r="G23" s="20"/>
      <c r="H23" s="9">
        <f>838085.7</f>
        <v>838085.7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H23" sqref="H2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120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121</v>
      </c>
      <c r="B4" s="31"/>
      <c r="C4" s="31"/>
      <c r="D4" s="31"/>
      <c r="E4" s="31"/>
      <c r="F4" s="31"/>
      <c r="G4" s="31"/>
      <c r="H4" s="2">
        <v>993423.18</v>
      </c>
    </row>
    <row r="5" spans="1:10" ht="18" x14ac:dyDescent="0.2">
      <c r="A5" s="1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122</v>
      </c>
      <c r="B6" s="27"/>
      <c r="C6" s="27"/>
      <c r="D6" s="27"/>
      <c r="E6" s="27"/>
      <c r="F6" s="27"/>
      <c r="G6" s="27"/>
      <c r="H6" s="6">
        <v>458376.09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332501.69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136283.93+1007.27+6663.56+1633.61+2892.85</f>
        <v>148481.21999999997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30815.37+1222.49</f>
        <v>32037.86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712.09+26535.48</f>
        <v>27247.57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23684.04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64187.96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3629.88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255.15</v>
      </c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/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3389.64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22932.959999999999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6655.41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123</v>
      </c>
      <c r="B23" s="20"/>
      <c r="C23" s="20"/>
      <c r="D23" s="20"/>
      <c r="E23" s="20"/>
      <c r="F23" s="20"/>
      <c r="G23" s="20"/>
      <c r="H23" s="9">
        <f>1531406.01-H6</f>
        <v>1073029.92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30" sqref="A30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113</v>
      </c>
      <c r="B2" s="30"/>
      <c r="C2" s="30"/>
      <c r="D2" s="30"/>
      <c r="E2" s="30"/>
      <c r="F2" s="30"/>
      <c r="G2" s="30"/>
      <c r="H2" s="30"/>
    </row>
    <row r="3" spans="1:10" ht="4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114</v>
      </c>
      <c r="B4" s="31"/>
      <c r="C4" s="31"/>
      <c r="D4" s="31"/>
      <c r="E4" s="31"/>
      <c r="F4" s="31"/>
      <c r="G4" s="31"/>
      <c r="H4" s="2">
        <v>1019229.59</v>
      </c>
    </row>
    <row r="5" spans="1:10" ht="18" x14ac:dyDescent="0.2">
      <c r="A5" s="12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117</v>
      </c>
      <c r="B6" s="27"/>
      <c r="C6" s="27"/>
      <c r="D6" s="27"/>
      <c r="E6" s="27"/>
      <c r="F6" s="27"/>
      <c r="G6" s="27"/>
      <c r="H6" s="6">
        <v>413619.32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423244.91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169221.3+7773.91+1958.88+3502.26+1166.83+86.69+40.65+12.78+21.18</f>
        <v>183784.47999999998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38529.34+4985.36</f>
        <v>43514.7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25899.26+2254.1</f>
        <v>28153.359999999997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29163.99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72920.52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4593.8500000000004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601.05999999999995</v>
      </c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535.89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4591.84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28970.29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26414.93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12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115</v>
      </c>
      <c r="B23" s="20"/>
      <c r="C23" s="20"/>
      <c r="D23" s="20"/>
      <c r="E23" s="20"/>
      <c r="F23" s="20"/>
      <c r="G23" s="20"/>
      <c r="H23" s="9">
        <v>993423.18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118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119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  <mergeCell ref="A15:E15"/>
    <mergeCell ref="F15:H15"/>
    <mergeCell ref="A16:E16"/>
    <mergeCell ref="F16:H16"/>
    <mergeCell ref="A17:E17"/>
    <mergeCell ref="F17:H17"/>
    <mergeCell ref="A12:E12"/>
    <mergeCell ref="F12:H12"/>
    <mergeCell ref="A13:E13"/>
    <mergeCell ref="F13:H13"/>
    <mergeCell ref="A14:E14"/>
    <mergeCell ref="F14:H14"/>
    <mergeCell ref="A9:E9"/>
    <mergeCell ref="F9:H9"/>
    <mergeCell ref="A10:E10"/>
    <mergeCell ref="F10:H10"/>
    <mergeCell ref="A11:E11"/>
    <mergeCell ref="F11:H11"/>
    <mergeCell ref="A2:H3"/>
    <mergeCell ref="A4:G4"/>
    <mergeCell ref="A6:G6"/>
    <mergeCell ref="A7:G7"/>
    <mergeCell ref="A8:E8"/>
    <mergeCell ref="F8:H8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A23" sqref="A23:G23"/>
    </sheetView>
  </sheetViews>
  <sheetFormatPr baseColWidth="10" defaultColWidth="8.83203125" defaultRowHeight="15" x14ac:dyDescent="0.2"/>
  <cols>
    <col min="1" max="6" width="8.83203125" style="1"/>
    <col min="7" max="7" width="14" style="1" customWidth="1"/>
    <col min="8" max="8" width="25.5" style="1" customWidth="1"/>
    <col min="9" max="9" width="10.5" style="1" customWidth="1"/>
    <col min="10" max="16384" width="8.83203125" style="1"/>
  </cols>
  <sheetData>
    <row r="2" spans="1:10" ht="12.75" customHeight="1" x14ac:dyDescent="0.2">
      <c r="A2" s="30" t="s">
        <v>109</v>
      </c>
      <c r="B2" s="30"/>
      <c r="C2" s="30"/>
      <c r="D2" s="30"/>
      <c r="E2" s="30"/>
      <c r="F2" s="30"/>
      <c r="G2" s="30"/>
      <c r="H2" s="30"/>
    </row>
    <row r="3" spans="1:10" ht="35.25" customHeight="1" x14ac:dyDescent="0.2">
      <c r="A3" s="30"/>
      <c r="B3" s="30"/>
      <c r="C3" s="30"/>
      <c r="D3" s="30"/>
      <c r="E3" s="30"/>
      <c r="F3" s="30"/>
      <c r="G3" s="30"/>
      <c r="H3" s="30"/>
    </row>
    <row r="4" spans="1:10" ht="27.75" customHeight="1" x14ac:dyDescent="0.2">
      <c r="A4" s="31" t="s">
        <v>110</v>
      </c>
      <c r="B4" s="31"/>
      <c r="C4" s="31"/>
      <c r="D4" s="31"/>
      <c r="E4" s="31"/>
      <c r="F4" s="31"/>
      <c r="G4" s="31"/>
      <c r="H4" s="2">
        <v>1018188.01</v>
      </c>
    </row>
    <row r="5" spans="1:10" ht="18" x14ac:dyDescent="0.2">
      <c r="A5" s="3"/>
      <c r="B5" s="4"/>
      <c r="C5" s="4"/>
      <c r="D5" s="4"/>
      <c r="E5" s="4"/>
      <c r="F5" s="4"/>
      <c r="G5" s="4"/>
      <c r="H5" s="5"/>
    </row>
    <row r="6" spans="1:10" ht="26.25" customHeight="1" x14ac:dyDescent="0.2">
      <c r="A6" s="27" t="s">
        <v>111</v>
      </c>
      <c r="B6" s="27"/>
      <c r="C6" s="27"/>
      <c r="D6" s="27"/>
      <c r="E6" s="27"/>
      <c r="F6" s="27"/>
      <c r="G6" s="27"/>
      <c r="H6" s="6">
        <v>397618.5</v>
      </c>
    </row>
    <row r="7" spans="1:10" ht="34.5" customHeight="1" x14ac:dyDescent="0.2">
      <c r="A7" s="26" t="s">
        <v>3</v>
      </c>
      <c r="B7" s="26"/>
      <c r="C7" s="26"/>
      <c r="D7" s="26"/>
      <c r="E7" s="26"/>
      <c r="F7" s="26"/>
      <c r="G7" s="26"/>
      <c r="H7" s="6">
        <f>SUM(F8:H19)</f>
        <v>349187.83999999997</v>
      </c>
      <c r="I7" s="7"/>
    </row>
    <row r="8" spans="1:10" ht="15" customHeight="1" x14ac:dyDescent="0.2">
      <c r="A8" s="32" t="s">
        <v>4</v>
      </c>
      <c r="B8" s="32"/>
      <c r="C8" s="32"/>
      <c r="D8" s="32"/>
      <c r="E8" s="32"/>
      <c r="F8" s="25">
        <f>126740.65+38.39+18.01+5.67+9.39+910.34+2884.34+1500.39+6172.56</f>
        <v>138279.74</v>
      </c>
      <c r="G8" s="25"/>
      <c r="H8" s="25"/>
    </row>
    <row r="9" spans="1:10" ht="15" customHeight="1" x14ac:dyDescent="0.2">
      <c r="A9" s="29" t="s">
        <v>5</v>
      </c>
      <c r="B9" s="29"/>
      <c r="C9" s="29"/>
      <c r="D9" s="29"/>
      <c r="E9" s="29"/>
      <c r="F9" s="25">
        <f>31256.49+4086.67</f>
        <v>35343.160000000003</v>
      </c>
      <c r="G9" s="25"/>
      <c r="H9" s="25"/>
    </row>
    <row r="10" spans="1:10" ht="15" customHeight="1" x14ac:dyDescent="0.2">
      <c r="A10" s="28" t="s">
        <v>6</v>
      </c>
      <c r="B10" s="28"/>
      <c r="C10" s="28"/>
      <c r="D10" s="28"/>
      <c r="E10" s="28"/>
      <c r="F10" s="25">
        <f>21834.99+2070.71</f>
        <v>23905.7</v>
      </c>
      <c r="G10" s="25"/>
      <c r="H10" s="25"/>
    </row>
    <row r="11" spans="1:10" ht="15" customHeight="1" x14ac:dyDescent="0.2">
      <c r="A11" s="28" t="s">
        <v>7</v>
      </c>
      <c r="B11" s="28"/>
      <c r="C11" s="28"/>
      <c r="D11" s="28"/>
      <c r="E11" s="28"/>
      <c r="F11" s="25">
        <v>24765.74</v>
      </c>
      <c r="G11" s="25"/>
      <c r="H11" s="25"/>
    </row>
    <row r="12" spans="1:10" ht="15" customHeight="1" x14ac:dyDescent="0.2">
      <c r="A12" s="28" t="s">
        <v>8</v>
      </c>
      <c r="B12" s="28"/>
      <c r="C12" s="28"/>
      <c r="D12" s="28"/>
      <c r="E12" s="28"/>
      <c r="F12" s="25">
        <v>65146.16</v>
      </c>
      <c r="G12" s="25"/>
      <c r="H12" s="25"/>
    </row>
    <row r="13" spans="1:10" ht="15" customHeight="1" x14ac:dyDescent="0.2">
      <c r="A13" s="28" t="s">
        <v>9</v>
      </c>
      <c r="B13" s="28"/>
      <c r="C13" s="28"/>
      <c r="D13" s="28"/>
      <c r="E13" s="28"/>
      <c r="F13" s="25">
        <v>3587.92</v>
      </c>
      <c r="G13" s="25"/>
      <c r="H13" s="25"/>
    </row>
    <row r="14" spans="1:10" ht="15" customHeight="1" x14ac:dyDescent="0.2">
      <c r="A14" s="28" t="s">
        <v>10</v>
      </c>
      <c r="B14" s="28"/>
      <c r="C14" s="28"/>
      <c r="D14" s="28"/>
      <c r="E14" s="28"/>
      <c r="F14" s="25">
        <v>13.42</v>
      </c>
      <c r="G14" s="25"/>
      <c r="H14" s="25"/>
      <c r="J14" s="1" t="s">
        <v>73</v>
      </c>
    </row>
    <row r="15" spans="1:10" ht="15" customHeight="1" x14ac:dyDescent="0.2">
      <c r="A15" s="28" t="s">
        <v>11</v>
      </c>
      <c r="B15" s="28"/>
      <c r="C15" s="28"/>
      <c r="D15" s="28"/>
      <c r="E15" s="28"/>
      <c r="F15" s="25"/>
      <c r="G15" s="25"/>
      <c r="H15" s="25"/>
    </row>
    <row r="16" spans="1:10" ht="15" customHeight="1" x14ac:dyDescent="0.2">
      <c r="A16" s="28" t="s">
        <v>12</v>
      </c>
      <c r="B16" s="28"/>
      <c r="C16" s="28"/>
      <c r="D16" s="28"/>
      <c r="E16" s="28"/>
      <c r="F16" s="25">
        <v>4433.6099999999997</v>
      </c>
      <c r="G16" s="25"/>
      <c r="H16" s="25"/>
    </row>
    <row r="17" spans="1:9" ht="15" customHeight="1" x14ac:dyDescent="0.2">
      <c r="A17" s="24" t="s">
        <v>13</v>
      </c>
      <c r="B17" s="24"/>
      <c r="C17" s="24"/>
      <c r="D17" s="24"/>
      <c r="E17" s="24"/>
      <c r="F17" s="25">
        <v>3563.09</v>
      </c>
      <c r="G17" s="25"/>
      <c r="H17" s="25"/>
      <c r="I17" s="7"/>
    </row>
    <row r="18" spans="1:9" ht="15" customHeight="1" x14ac:dyDescent="0.2">
      <c r="A18" s="24" t="s">
        <v>14</v>
      </c>
      <c r="B18" s="24"/>
      <c r="C18" s="24"/>
      <c r="D18" s="24"/>
      <c r="E18" s="24"/>
      <c r="F18" s="25">
        <v>21915.919999999998</v>
      </c>
      <c r="G18" s="25"/>
      <c r="H18" s="25"/>
      <c r="I18" s="7"/>
    </row>
    <row r="19" spans="1:9" ht="15" customHeight="1" x14ac:dyDescent="0.2">
      <c r="A19" s="24" t="s">
        <v>15</v>
      </c>
      <c r="B19" s="24"/>
      <c r="C19" s="24"/>
      <c r="D19" s="24"/>
      <c r="E19" s="24"/>
      <c r="F19" s="25">
        <v>28233.38</v>
      </c>
      <c r="G19" s="25"/>
      <c r="H19" s="25"/>
    </row>
    <row r="20" spans="1:9" ht="15" customHeight="1" x14ac:dyDescent="0.2">
      <c r="A20" s="26" t="s">
        <v>73</v>
      </c>
      <c r="B20" s="26"/>
      <c r="C20" s="26"/>
      <c r="D20" s="26"/>
      <c r="E20" s="26"/>
      <c r="F20" s="26"/>
      <c r="G20" s="26"/>
      <c r="H20" s="6"/>
    </row>
    <row r="21" spans="1:9" ht="15" customHeight="1" x14ac:dyDescent="0.25">
      <c r="A21" s="3"/>
      <c r="B21" s="4"/>
      <c r="C21" s="4"/>
      <c r="D21" s="4"/>
      <c r="E21" s="4"/>
      <c r="F21" s="8"/>
      <c r="G21" s="8"/>
      <c r="H21" s="6"/>
    </row>
    <row r="22" spans="1:9" ht="36.75" customHeight="1" x14ac:dyDescent="0.2">
      <c r="A22" s="27"/>
      <c r="B22" s="27"/>
      <c r="C22" s="27"/>
      <c r="D22" s="27"/>
      <c r="E22" s="27"/>
      <c r="F22" s="27"/>
      <c r="G22" s="27"/>
      <c r="H22" s="6"/>
    </row>
    <row r="23" spans="1:9" ht="18" x14ac:dyDescent="0.2">
      <c r="A23" s="20" t="s">
        <v>116</v>
      </c>
      <c r="B23" s="20"/>
      <c r="C23" s="20"/>
      <c r="D23" s="20"/>
      <c r="E23" s="20"/>
      <c r="F23" s="20"/>
      <c r="G23" s="20"/>
      <c r="H23" s="9">
        <v>1019229.59</v>
      </c>
    </row>
    <row r="24" spans="1:9" ht="21" customHeight="1" x14ac:dyDescent="0.2">
      <c r="A24" s="10"/>
      <c r="B24" s="10"/>
      <c r="C24" s="10"/>
      <c r="D24" s="10"/>
      <c r="E24" s="10"/>
      <c r="F24" s="10"/>
      <c r="G24" s="11"/>
      <c r="H24" s="11"/>
    </row>
    <row r="25" spans="1:9" ht="22.5" customHeight="1" x14ac:dyDescent="0.2">
      <c r="A25" s="21" t="s">
        <v>112</v>
      </c>
      <c r="B25" s="21"/>
      <c r="C25" s="21"/>
      <c r="D25" s="21"/>
      <c r="E25" s="21"/>
      <c r="F25" s="21"/>
      <c r="G25" s="21"/>
      <c r="H25" s="21"/>
    </row>
    <row r="26" spans="1:9" ht="42.75" customHeight="1" x14ac:dyDescent="0.2">
      <c r="A26" s="21"/>
      <c r="B26" s="21"/>
      <c r="C26" s="21"/>
      <c r="D26" s="21"/>
      <c r="E26" s="21"/>
      <c r="F26" s="21"/>
      <c r="G26" s="21"/>
      <c r="H26" s="21"/>
    </row>
    <row r="27" spans="1:9" ht="23.25" customHeight="1" x14ac:dyDescent="0.2">
      <c r="A27" s="22"/>
      <c r="B27" s="22"/>
      <c r="C27" s="22"/>
      <c r="D27" s="22"/>
      <c r="E27" s="22"/>
      <c r="F27" s="22"/>
      <c r="G27" s="22"/>
      <c r="H27" s="22"/>
    </row>
    <row r="28" spans="1:9" ht="15" customHeight="1" x14ac:dyDescent="0.2">
      <c r="A28" s="23" t="s">
        <v>18</v>
      </c>
      <c r="B28" s="23"/>
      <c r="C28" s="23"/>
      <c r="D28" s="23"/>
      <c r="E28" s="23"/>
      <c r="F28" s="23"/>
      <c r="G28" s="23"/>
      <c r="H28" s="23"/>
    </row>
    <row r="29" spans="1:9" ht="84" hidden="1" customHeight="1" x14ac:dyDescent="0.2">
      <c r="A29" s="23"/>
      <c r="B29" s="23"/>
      <c r="C29" s="23"/>
      <c r="D29" s="23"/>
      <c r="E29" s="23"/>
      <c r="F29" s="23"/>
      <c r="G29" s="23"/>
      <c r="H29" s="23"/>
    </row>
  </sheetData>
  <sheetProtection selectLockedCells="1" selectUnlockedCells="1"/>
  <mergeCells count="34">
    <mergeCell ref="A2:H3"/>
    <mergeCell ref="A4:G4"/>
    <mergeCell ref="A6:G6"/>
    <mergeCell ref="A7:G7"/>
    <mergeCell ref="A8:E8"/>
    <mergeCell ref="F8:H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23:G23"/>
    <mergeCell ref="A25:H26"/>
    <mergeCell ref="A27:H27"/>
    <mergeCell ref="A28:H29"/>
    <mergeCell ref="A18:E18"/>
    <mergeCell ref="F18:H18"/>
    <mergeCell ref="A19:E19"/>
    <mergeCell ref="F19:H19"/>
    <mergeCell ref="A20:G20"/>
    <mergeCell ref="A22:G22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Лист1</vt:lpstr>
      <vt:lpstr>Лист3</vt:lpstr>
      <vt:lpstr>январь 2016</vt:lpstr>
      <vt:lpstr>февраль 2016</vt:lpstr>
      <vt:lpstr>март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</vt:lpstr>
      <vt:lpstr>Сентябрь 2017</vt:lpstr>
      <vt:lpstr>Октябрь 2017</vt:lpstr>
      <vt:lpstr>Ноябрь 2017</vt:lpstr>
      <vt:lpstr>декабрь 2017</vt:lpstr>
      <vt:lpstr>январь 2018</vt:lpstr>
      <vt:lpstr>февраль 2018</vt:lpstr>
      <vt:lpstr>март 2018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пользователь Microsoft Office</cp:lastModifiedBy>
  <dcterms:created xsi:type="dcterms:W3CDTF">2017-08-11T00:02:13Z</dcterms:created>
  <dcterms:modified xsi:type="dcterms:W3CDTF">2019-03-18T04:39:36Z</dcterms:modified>
</cp:coreProperties>
</file>