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21840" windowHeight="12700" firstSheet="29" activeTab="35"/>
  </bookViews>
  <sheets>
    <sheet name="январь 2016" sheetId="51" r:id="rId1"/>
    <sheet name="февраль 2016" sheetId="52" r:id="rId2"/>
    <sheet name="март 2016" sheetId="53" r:id="rId3"/>
    <sheet name="апрель 2016" sheetId="54" r:id="rId4"/>
    <sheet name="май 2016" sheetId="55" r:id="rId5"/>
    <sheet name="Июнь 2016" sheetId="56" r:id="rId6"/>
    <sheet name="Июль 2016" sheetId="57" r:id="rId7"/>
    <sheet name="август 2016" sheetId="59" r:id="rId8"/>
    <sheet name="сентябрь 2016" sheetId="60" r:id="rId9"/>
    <sheet name="декабрь 2016" sheetId="63" r:id="rId10"/>
    <sheet name="январь 2017" sheetId="64" r:id="rId11"/>
    <sheet name="февраль 2017" sheetId="65" r:id="rId12"/>
    <sheet name="март 2017" sheetId="66" r:id="rId13"/>
    <sheet name="апрель 2017" sheetId="67" r:id="rId14"/>
    <sheet name="май 2017" sheetId="68" r:id="rId15"/>
    <sheet name="июнь 2017" sheetId="69" r:id="rId16"/>
    <sheet name="июль 2017" sheetId="70" r:id="rId17"/>
    <sheet name="август 2017 " sheetId="72" r:id="rId18"/>
    <sheet name="сентябрь 2017" sheetId="71" r:id="rId19"/>
    <sheet name="окт.2017" sheetId="73" r:id="rId20"/>
    <sheet name="нояб.2017" sheetId="74" r:id="rId21"/>
    <sheet name="декабрь 2017" sheetId="75" r:id="rId22"/>
    <sheet name="январь 2018" sheetId="76" r:id="rId23"/>
    <sheet name="февраль 2018" sheetId="77" r:id="rId24"/>
    <sheet name="март 18" sheetId="78" r:id="rId25"/>
    <sheet name="Апрель 2018" sheetId="79" r:id="rId26"/>
    <sheet name=" Май 2018" sheetId="80" r:id="rId27"/>
    <sheet name="июнь 2018" sheetId="81" r:id="rId28"/>
    <sheet name="июль 2018" sheetId="82" r:id="rId29"/>
    <sheet name="август 2018" sheetId="83" r:id="rId30"/>
    <sheet name="сентябрь 2018г." sheetId="84" r:id="rId31"/>
    <sheet name="октябрь 2018г." sheetId="85" r:id="rId32"/>
    <sheet name="ноябрь 2018г." sheetId="86" r:id="rId33"/>
    <sheet name="декабрь 2018г." sheetId="87" r:id="rId34"/>
    <sheet name="январь 2019" sheetId="88" r:id="rId35"/>
    <sheet name="февраль 2019" sheetId="89" r:id="rId36"/>
  </sheets>
  <externalReferences>
    <externalReference r:id="rId3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89" l="1"/>
  <c r="F20" i="89"/>
  <c r="F18" i="89"/>
  <c r="F15" i="89"/>
  <c r="F12" i="89"/>
  <c r="F11" i="89"/>
  <c r="F10" i="89"/>
  <c r="F9" i="89"/>
  <c r="H24" i="89"/>
  <c r="H24" i="88"/>
  <c r="H4" i="89"/>
  <c r="H8" i="89"/>
  <c r="F20" i="88"/>
  <c r="F18" i="88"/>
  <c r="F17" i="88"/>
  <c r="F15" i="88"/>
  <c r="F13" i="88"/>
  <c r="F12" i="88"/>
  <c r="F11" i="88"/>
  <c r="F10" i="88"/>
  <c r="F9" i="88"/>
  <c r="H24" i="87"/>
  <c r="H4" i="88"/>
  <c r="H8" i="88"/>
  <c r="F9" i="87"/>
  <c r="H24" i="86"/>
  <c r="H4" i="87"/>
  <c r="H8" i="87"/>
  <c r="F20" i="86"/>
  <c r="F18" i="86"/>
  <c r="F17" i="86"/>
  <c r="F15" i="86"/>
  <c r="F14" i="86"/>
  <c r="F13" i="86"/>
  <c r="F12" i="86"/>
  <c r="F11" i="86"/>
  <c r="F10" i="86"/>
  <c r="F9" i="86"/>
  <c r="H23" i="85"/>
  <c r="H4" i="86"/>
  <c r="F9" i="85"/>
  <c r="F10" i="85"/>
  <c r="F11" i="85"/>
  <c r="F12" i="85"/>
  <c r="F14" i="85"/>
  <c r="F16" i="85"/>
  <c r="F17" i="85"/>
  <c r="F19" i="85"/>
  <c r="H8" i="86"/>
  <c r="H23" i="84"/>
  <c r="H4" i="85"/>
  <c r="H8" i="85"/>
  <c r="F19" i="84"/>
  <c r="F17" i="84"/>
  <c r="F16" i="84"/>
  <c r="F14" i="84"/>
  <c r="F13" i="84"/>
  <c r="F12" i="84"/>
  <c r="F11" i="84"/>
  <c r="F10" i="84"/>
  <c r="F9" i="84"/>
  <c r="H23" i="83"/>
  <c r="H4" i="84"/>
  <c r="H8" i="84"/>
  <c r="F19" i="83"/>
  <c r="F17" i="83"/>
  <c r="F16" i="83"/>
  <c r="F14" i="83"/>
  <c r="F13" i="83"/>
  <c r="F12" i="83"/>
  <c r="F11" i="83"/>
  <c r="F10" i="83"/>
  <c r="F9" i="83"/>
  <c r="H23" i="82"/>
  <c r="H4" i="83"/>
  <c r="H8" i="83"/>
  <c r="F19" i="82"/>
  <c r="F9" i="82"/>
  <c r="F17" i="82"/>
  <c r="F16" i="82"/>
  <c r="F14" i="82"/>
  <c r="F13" i="82"/>
  <c r="F12" i="82"/>
  <c r="F11" i="82"/>
  <c r="F10" i="82"/>
  <c r="H23" i="81"/>
  <c r="H4" i="82"/>
  <c r="H8" i="82"/>
  <c r="F9" i="81"/>
  <c r="F19" i="81"/>
  <c r="F17" i="81"/>
  <c r="F16" i="81"/>
  <c r="F14" i="81"/>
  <c r="F13" i="81"/>
  <c r="F12" i="81"/>
  <c r="F11" i="81"/>
  <c r="F10" i="81"/>
  <c r="H23" i="80"/>
  <c r="H4" i="81"/>
  <c r="H8" i="81"/>
  <c r="H23" i="79"/>
  <c r="H4" i="80"/>
  <c r="H8" i="80"/>
  <c r="F13" i="79"/>
  <c r="F17" i="79"/>
  <c r="F9" i="79"/>
  <c r="F10" i="79"/>
  <c r="F11" i="79"/>
  <c r="F12" i="79"/>
  <c r="F14" i="79"/>
  <c r="F15" i="79"/>
  <c r="F16" i="79"/>
  <c r="F19" i="79"/>
  <c r="H8" i="79"/>
  <c r="H23" i="78"/>
  <c r="H4" i="79"/>
  <c r="F9" i="78"/>
  <c r="F10" i="78"/>
  <c r="F11" i="78"/>
  <c r="F12" i="78"/>
  <c r="F13" i="78"/>
  <c r="F14" i="78"/>
  <c r="F16" i="78"/>
  <c r="F17" i="78"/>
  <c r="H8" i="78"/>
  <c r="H23" i="77"/>
  <c r="H4" i="78"/>
  <c r="F9" i="77"/>
  <c r="F19" i="77"/>
  <c r="F17" i="77"/>
  <c r="F16" i="77"/>
  <c r="F13" i="77"/>
  <c r="F12" i="77"/>
  <c r="F11" i="77"/>
  <c r="F10" i="77"/>
  <c r="H8" i="77"/>
  <c r="H23" i="76"/>
  <c r="H4" i="77"/>
  <c r="F19" i="76"/>
  <c r="F17" i="76"/>
  <c r="F16" i="76"/>
  <c r="F13" i="76"/>
  <c r="F12" i="76"/>
  <c r="F9" i="76"/>
  <c r="F11" i="76"/>
  <c r="H8" i="76"/>
  <c r="H23" i="75"/>
  <c r="H4" i="76"/>
  <c r="F11" i="75"/>
  <c r="F19" i="75"/>
  <c r="F17" i="75"/>
  <c r="F12" i="75"/>
  <c r="F10" i="75"/>
  <c r="F9" i="75"/>
  <c r="H7" i="74"/>
  <c r="H23" i="74"/>
  <c r="H4" i="75"/>
  <c r="H8" i="75"/>
  <c r="H23" i="73"/>
  <c r="H4" i="74"/>
  <c r="F19" i="74"/>
  <c r="F17" i="74"/>
  <c r="F16" i="74"/>
  <c r="F11" i="74"/>
  <c r="F10" i="74"/>
  <c r="F9" i="74"/>
  <c r="H8" i="74"/>
  <c r="F19" i="73"/>
  <c r="F18" i="73"/>
  <c r="F17" i="73"/>
  <c r="F16" i="73"/>
  <c r="F14" i="73"/>
  <c r="F13" i="73"/>
  <c r="F12" i="73"/>
  <c r="F11" i="73"/>
  <c r="F9" i="73"/>
  <c r="F10" i="73"/>
  <c r="H23" i="71"/>
  <c r="H4" i="73"/>
  <c r="H8" i="73"/>
  <c r="H4" i="71"/>
  <c r="F19" i="71"/>
  <c r="F17" i="71"/>
  <c r="F16" i="71"/>
  <c r="F14" i="71"/>
  <c r="F13" i="71"/>
  <c r="F12" i="71"/>
  <c r="F11" i="71"/>
  <c r="F10" i="71"/>
  <c r="F9" i="71"/>
  <c r="H8" i="71"/>
  <c r="H23" i="72"/>
  <c r="F19" i="72"/>
  <c r="F13" i="72"/>
  <c r="F11" i="72"/>
  <c r="F9" i="72"/>
  <c r="H8" i="72"/>
  <c r="H23" i="70"/>
  <c r="H4" i="72"/>
  <c r="H23" i="69"/>
  <c r="H4" i="70"/>
  <c r="F11" i="70"/>
  <c r="F13" i="70"/>
  <c r="F9" i="70"/>
  <c r="F19" i="70"/>
  <c r="F17" i="70"/>
  <c r="F14" i="70"/>
  <c r="F10" i="70"/>
  <c r="F12" i="70"/>
  <c r="H8" i="70"/>
  <c r="F13" i="69"/>
  <c r="F9" i="69"/>
  <c r="F11" i="69"/>
  <c r="F10" i="69"/>
  <c r="F12" i="69"/>
  <c r="F17" i="69"/>
  <c r="F19" i="69"/>
  <c r="H8" i="69"/>
  <c r="F13" i="68"/>
  <c r="F12" i="68"/>
  <c r="F11" i="68"/>
  <c r="F10" i="68"/>
  <c r="H23" i="68"/>
  <c r="H4" i="69"/>
  <c r="H8" i="68"/>
  <c r="H23" i="67"/>
  <c r="H4" i="68"/>
  <c r="F13" i="67"/>
  <c r="F9" i="67"/>
  <c r="H8" i="67"/>
  <c r="H23" i="66"/>
  <c r="H4" i="67"/>
  <c r="F15" i="66"/>
  <c r="F9" i="66"/>
  <c r="F12" i="66"/>
  <c r="H23" i="65"/>
  <c r="H4" i="66"/>
  <c r="H8" i="66"/>
  <c r="F15" i="65"/>
  <c r="F9" i="65"/>
  <c r="H23" i="64"/>
  <c r="H4" i="65"/>
  <c r="H23" i="63"/>
  <c r="H4" i="64"/>
  <c r="H8" i="65"/>
  <c r="H8" i="64"/>
  <c r="H8" i="63"/>
  <c r="H23" i="60"/>
  <c r="H23" i="59"/>
  <c r="H4" i="60"/>
  <c r="H8" i="60"/>
  <c r="F10" i="59"/>
  <c r="H23" i="57"/>
  <c r="H4" i="59"/>
  <c r="H8" i="59"/>
  <c r="F10" i="57"/>
  <c r="H23" i="56"/>
  <c r="H4" i="57"/>
  <c r="H8" i="57"/>
  <c r="H23" i="55"/>
  <c r="H4" i="56"/>
  <c r="H8" i="56"/>
  <c r="F15" i="55"/>
  <c r="H23" i="54"/>
  <c r="H4" i="55"/>
  <c r="H8" i="55"/>
  <c r="F15" i="54"/>
  <c r="H8" i="54"/>
  <c r="H23" i="53"/>
  <c r="H23" i="52"/>
  <c r="H23" i="51"/>
  <c r="F15" i="53"/>
  <c r="H8" i="53"/>
  <c r="F15" i="52"/>
  <c r="H8" i="52"/>
  <c r="F15" i="51"/>
  <c r="H8" i="51"/>
</calcChain>
</file>

<file path=xl/sharedStrings.xml><?xml version="1.0" encoding="utf-8"?>
<sst xmlns="http://schemas.openxmlformats.org/spreadsheetml/2006/main" count="650" uniqueCount="181">
  <si>
    <t>С уважением, ООО "Управляющая компания "Мой дом"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</si>
  <si>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</si>
  <si>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</si>
  <si>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</si>
  <si>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</si>
  <si>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</si>
  <si>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</si>
  <si>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</si>
  <si>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</si>
  <si>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</si>
  <si>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</si>
  <si>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</si>
  <si>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 xml:space="preserve">Выполненные работы: </t>
  </si>
  <si>
    <t>Отчет ТСЖ "Уют"  по ул. Марсовая  д. 3                                                                за период 01.01.2016-31.01.2016гг.</t>
  </si>
  <si>
    <t>Начислено за январь 2016г</t>
  </si>
  <si>
    <t>Задолженность собственников на 01.01.2016</t>
  </si>
  <si>
    <t>Судебные расходы</t>
  </si>
  <si>
    <t>Просроченная задолженность на 31.01.2016</t>
  </si>
  <si>
    <t>Отчет ТСЖ "Уют"  по ул. Марсовая  д. 3                                                                за период 01.02.2016-29.02.2016гг.</t>
  </si>
  <si>
    <t>Начислено за февраль 2016г</t>
  </si>
  <si>
    <t>Просроченная задолженность на 29.02.2016</t>
  </si>
  <si>
    <t>Задолженность собственников на 01.02.2016</t>
  </si>
  <si>
    <t>Начислено за март 2016г</t>
  </si>
  <si>
    <t>Отчет ТСЖ "Уют"  по ул. Марсовая  д. 3                                                                за период 01.03.2016-31.03.2016гг.</t>
  </si>
  <si>
    <t>Просроченная задолженность на 31.03.2016</t>
  </si>
  <si>
    <t>Задолженность собственников на 01.03.2016</t>
  </si>
  <si>
    <t xml:space="preserve">Выполненные работы: 1. Произведены работы по ремонту 3 подъезда с заменой окон на пластиковые. 2. Начаты работы по утеплению торцевой стены здания. </t>
  </si>
  <si>
    <t>Отчет ТСЖ "Уют"  по ул. Марсовая  д. 3                                                                за период 01.04.2016-30.04.2016гг.</t>
  </si>
  <si>
    <t>Начислено за апрель 2016г</t>
  </si>
  <si>
    <t>Задолженность собственников на 01.04.2016</t>
  </si>
  <si>
    <t>Просроченная задолженность на 30.04.2016</t>
  </si>
  <si>
    <t>Выполненные работы: 1. Начаты работы по утеплению торцевой стены со стороны первого подъезда.</t>
  </si>
  <si>
    <t>Выполненные работы: 1. Начаты работы по утеплению торцевой стены со стороны первого подъезда. 2. Завершены работы по ремонту третьего подъезда, с заменой окон на пластиковые.</t>
  </si>
  <si>
    <t>Просроченная задолженность на 31.05.2016</t>
  </si>
  <si>
    <t>Задолженность собственников на 01.05.2016</t>
  </si>
  <si>
    <t>Отчет ТСЖ "Уют"  по ул. Марсовая  д. 3                                                                за период 01.05.2016-31.05.2016гг.</t>
  </si>
  <si>
    <t>Начислено за май 2016г</t>
  </si>
  <si>
    <t>Задолженность собственников на 01.06.2016</t>
  </si>
  <si>
    <t>Начислено за июнь 2016г</t>
  </si>
  <si>
    <t>Просроченная задолженность на 30.06.2016</t>
  </si>
  <si>
    <t>Отчет ТСЖ "Уют"  по ул. Марсовая  д. 3                                                                за период 01.06.2016-30.06.2016гг.</t>
  </si>
  <si>
    <t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Начаты работы по ямочному ремонту проезжей части</t>
  </si>
  <si>
    <t>Отчет ТСЖ "Уют"  по ул. Марсовая  д. 3                                                                за период 01.07.2016-31.07.2016гг.</t>
  </si>
  <si>
    <t>Начислено за июль 2016г</t>
  </si>
  <si>
    <t>Задолженность собственников на 01.07.2016</t>
  </si>
  <si>
    <t>Просроченная задолженность на 31.07.2016</t>
  </si>
  <si>
    <t xml:space="preserve"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Завершены работы по ямочному ремонту проезда и отмостки </t>
  </si>
  <si>
    <t>Задолженность собственников на 01.08.2016</t>
  </si>
  <si>
    <t>Отчет ТСЖ "Уют"  по ул. Марсовая  д. 3                                                                за период 01.08.2016-31.08.2016гг.</t>
  </si>
  <si>
    <t>Просроченная задолженность на 31.08.2016</t>
  </si>
  <si>
    <t>Начислено за август 2016г</t>
  </si>
  <si>
    <t>Отчет ТСЖ "Уют"  по ул. Марсовая  д. 3                                                                за период 01.09.2016-30.09.2016гг.</t>
  </si>
  <si>
    <t>Задолженность собственников на 01.09.2016</t>
  </si>
  <si>
    <t>Начислено за сентябрь 2016г</t>
  </si>
  <si>
    <t>Просроченная задолженность на 30.09.2016</t>
  </si>
  <si>
    <t xml:space="preserve">Выполненные работы: 1. Произведен ремонт лифта в третьем подъезде. </t>
  </si>
  <si>
    <t>Отчет ТСЖ "Уют"  по ул. Марсовая  д. 3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</si>
  <si>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</si>
  <si>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</si>
  <si>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</si>
  <si>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Произведены работы по монтажу системы уличного освещения.</t>
  </si>
  <si>
    <t>Отчет ТСЖ "Уют"  по ул. Марсовая  д. 3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</si>
  <si>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</si>
  <si>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</si>
  <si>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</si>
  <si>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Заказаны окна во второй подъезд.</t>
  </si>
  <si>
    <t>Отчет ТСЖ "Уют"  по ул. Марсовая  д. 3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</si>
  <si>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</si>
  <si>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</si>
  <si>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</si>
  <si>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замена окон во втором подъезде на пластиковые. 2. Начато проведения ремонта во втором подъезде.</t>
  </si>
  <si>
    <t>Отчет ТСЖ "Уют"  по ул. Марсовая  д. 3   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</si>
  <si>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</si>
  <si>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</si>
  <si>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</si>
  <si>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Выполненные работы: 1. Завершен ремонт во втором подъезде.</t>
  </si>
  <si>
    <t>Отчет ТСЖ "Уют"  по ул. Марсовая  д. 3   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</si>
  <si>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</si>
  <si>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</si>
  <si>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</si>
  <si>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"Уют"  по ул. Марсовая  д. 3   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</si>
  <si>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</si>
  <si>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</si>
  <si>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</si>
  <si>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Начаты подготовительные работы для ограждения детской площадки.</t>
  </si>
  <si>
    <t>Отчет ТСЖ "Уют"  по ул. Марсовая  д. 3   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</si>
  <si>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</si>
  <si>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</si>
  <si>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</si>
  <si>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 xml:space="preserve">Выполненные работы: 1. Завершены работы по устройству ограждения ограждения детской площадки. 2. Начаты работы по изготовлению газонов возле четвертого подъезда. </t>
  </si>
  <si>
    <t>Отчет ТСЖ "Уют"  по ул. Марсовая  д. 3   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</si>
  <si>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</si>
  <si>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</si>
  <si>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</si>
  <si>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"Уют"  по ул. Марсовая  д. 3   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</si>
  <si>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</si>
  <si>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</si>
  <si>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</si>
  <si>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 xml:space="preserve">Выполненные работы: 1. Завершены работы по изготовлению газонов возле четвертого подъезда. 2. Заключен договор и заказано оборудование для замены лифта в 3-м подъезде. Работы будут завершены в течении 25 недель с начала октября. </t>
  </si>
  <si>
    <t>Отчет ТСЖ "Уют"  по ул. Марсовая  д. 3   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</si>
  <si>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</si>
  <si>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</si>
  <si>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</si>
  <si>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"Уют"  по ул. Марсовая  д. 3   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</si>
  <si>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</si>
  <si>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</si>
  <si>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</si>
  <si>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"Уют"  по ул. Марсовая  д. 3   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</si>
  <si>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</si>
  <si>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</si>
  <si>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</si>
  <si>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"Уют"  по ул. Марсовая  д. 3   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</si>
  <si>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</si>
  <si>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</si>
  <si>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</si>
  <si>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"Уют"  по ул. Марсовая  д. 3                                                                за период 01.01.2018-31.01.2018гг.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</si>
  <si>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</si>
  <si>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</si>
  <si>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</si>
  <si>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 xml:space="preserve">Выполненные работы: 1. Завершены работы по замене окон на пластиковые в первом подъезде. 2. Начаты работы по ремонту подъезда. </t>
  </si>
  <si>
    <t>Отчет ТСЖ "Уют"  по ул. Марсовая  д. 3                                                                за период 01.02.2018-28.02.2018гг.</t>
  </si>
  <si>
    <t>Задолженность собственников на 01.02.2018</t>
  </si>
  <si>
    <t>Начислено за февраль  2018г</t>
  </si>
  <si>
    <t>Просроченная задолженность на 28.02.2018</t>
  </si>
  <si>
    <t xml:space="preserve">Выполненные работы: 1. Завершены работы по ремонту подъезда. </t>
  </si>
  <si>
    <t>Отчет ТСЖ "Уют"  по ул. Марсовая  д. 3                                                                за период 01.03.2018-31.03.2018гг.</t>
  </si>
  <si>
    <t>Задолженность собственников на 01.03.2018</t>
  </si>
  <si>
    <t>Начислено за март 2018г.</t>
  </si>
  <si>
    <t>Просроченная задолженность на 31.03.2018</t>
  </si>
  <si>
    <t xml:space="preserve">Выполненные работы: 1. Начаты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</si>
  <si>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01.04.2018-30.04.2018гг.</t>
  </si>
  <si>
    <t>Задолженность собственников на 01.04.2018</t>
  </si>
  <si>
    <t>Начислено за апрель 2018г.</t>
  </si>
  <si>
    <t>Просроченная задолженность на 30.04.2018</t>
  </si>
  <si>
    <t xml:space="preserve">Выполненные работы: 1. Завершены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</si>
  <si>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01.05.2018-31.05.2018гг.</t>
  </si>
  <si>
    <t>Задолженность собственников на 01.05.2018</t>
  </si>
  <si>
    <t>Начислено за май 2018г.</t>
  </si>
  <si>
    <t>Просроченная задолженность на 31.05.2018</t>
  </si>
  <si>
    <t>Выполненные работы: 1. Завершены работы по замене лифтового оборудования в третьем подъезде.</t>
  </si>
  <si>
    <t>Отчет ТСЖ "Уют"  по ул. Марсовая  д. 3                                                                за период 01.06.2018-30.06.2018гг.</t>
  </si>
  <si>
    <t>Задолженность собственников на 01.06.2018</t>
  </si>
  <si>
    <t>Начислено за июнь  2018г.</t>
  </si>
  <si>
    <t>Просроченная задолженность на 30.06.2018</t>
  </si>
  <si>
    <t xml:space="preserve">Выполненные работы: 1. Завершены работы по замене кабины лифта в четвертом подъезде. </t>
  </si>
  <si>
    <t>Отчет ТСЖ "Уют"  по ул. Марсовая  д. 3                                                                за период 01.07.2018-31.07.2018гг.</t>
  </si>
  <si>
    <t>Задолженность собственников на 01.07.2018</t>
  </si>
  <si>
    <t>Начислено за июль  2018г.</t>
  </si>
  <si>
    <t>Просроченная задолженность на 31.07.2018</t>
  </si>
  <si>
    <t>С уважением, ООО "Розенталь Групп "Авиор"</t>
  </si>
  <si>
    <t>Выполненные работы: 1.</t>
  </si>
  <si>
    <t>Отчет ТСЖ "Уют"  по ул. Марсовая  д. 3                                                                за период 01.08.2018-31.08.2018гг.</t>
  </si>
  <si>
    <t>Задолженность собственников на 01.08.2018</t>
  </si>
  <si>
    <t>Просроченная задолженность на 31.08.2018</t>
  </si>
  <si>
    <t>Начислено за август  2018г.</t>
  </si>
  <si>
    <t>Отчет ТСЖ "Уют"  по ул. Марсовая  д. 3                                                                за период 01.09.2018-30.09.2018гг.</t>
  </si>
  <si>
    <t>Задолженность собственников на 01.09.2018</t>
  </si>
  <si>
    <t>Начислено за сентябрь  2018г.</t>
  </si>
  <si>
    <t>Отчет ТСЖ "Уют"  по ул. Марсовая  д. 3                                                                за период 01.10.2018-31.10.2018гг.</t>
  </si>
  <si>
    <t>Задолженность собственников на 01.10.2018</t>
  </si>
  <si>
    <t>Начислено за октябрь  2018г.</t>
  </si>
  <si>
    <t>Просроченная задолженность на 31.10.2018</t>
  </si>
  <si>
    <t>Отчет ТСЖ "Уют"  по ул. Марсовая  д. 3                                                                за период 01.11.2018-30.11.2018гг.</t>
  </si>
  <si>
    <t>Задолженность собственников на 01.11.2018</t>
  </si>
  <si>
    <t>Начислено за ноябрь  2018г.</t>
  </si>
  <si>
    <t>Просроченная задолженность на 30.11.2018</t>
  </si>
  <si>
    <t>Платные услуги</t>
  </si>
  <si>
    <t xml:space="preserve">Выполненные работы: 1. Продолжается установка кабель каналов в подъездах. </t>
  </si>
  <si>
    <t>Отчет ТСЖ "Уют"  по ул. Марсовая  д. 3                                                                за период 01.12.2018-31.12.2018гг.</t>
  </si>
  <si>
    <t>Задолженность собственников на 01.12.2018</t>
  </si>
  <si>
    <t>Начислено за декабрь  2018г.</t>
  </si>
  <si>
    <t>Просроченная задолженность на 31.12.2018</t>
  </si>
  <si>
    <t>Отчет ТСЖ "Уют"  по ул. Марсовая  д. 3                                                                за период 01.01.2019-31.01.2019гг.</t>
  </si>
  <si>
    <t>Задолженность собственников на 01.01.2019</t>
  </si>
  <si>
    <t>Начислено за январь  2019г.</t>
  </si>
  <si>
    <t>Просроченная задолженность на 31.01.2019</t>
  </si>
  <si>
    <t>Отчет ТСЖ "Уют"  по ул. Марсовая  д. 3                                                                за период 01.02.2019-28.02.2019гг.</t>
  </si>
  <si>
    <t>Задолженность собственников на 01.02.2019</t>
  </si>
  <si>
    <t>Начислено за февраль  2019г.</t>
  </si>
  <si>
    <t>Просроченная задолженность на 28.02.2019</t>
  </si>
  <si>
    <t>Выполненные работы: 1. Продолжается установка кабель каналов в подъездах. 2. Ведется разработка проекта на ремонт дворовой территории, за счет бюджетных средств, по программе "Комфортная городская среда"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</si>
</sst>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8" xfId="0" applyFont="1" applyBorder="1"/>
    <xf numFmtId="0" fontId="2" fillId="0" borderId="2" xfId="0" applyFon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1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Uyt2017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13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15</v>
      </c>
      <c r="B4" s="83"/>
      <c r="C4" s="83"/>
      <c r="D4" s="83"/>
      <c r="E4" s="83"/>
      <c r="F4" s="83"/>
      <c r="G4" s="83"/>
      <c r="H4" s="6">
        <v>776400.1</v>
      </c>
    </row>
    <row r="5" spans="1:9" ht="18" x14ac:dyDescent="0.2">
      <c r="A5" s="9"/>
      <c r="B5" s="10"/>
      <c r="C5" s="10"/>
      <c r="D5" s="10"/>
      <c r="E5" s="10"/>
      <c r="F5" s="10"/>
      <c r="G5" s="10"/>
      <c r="H5" s="7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7"/>
    </row>
    <row r="7" spans="1:9" ht="15" customHeight="1" x14ac:dyDescent="0.2">
      <c r="A7" s="84" t="s">
        <v>14</v>
      </c>
      <c r="B7" s="85"/>
      <c r="C7" s="85"/>
      <c r="D7" s="85"/>
      <c r="E7" s="85"/>
      <c r="F7" s="85"/>
      <c r="G7" s="85"/>
      <c r="H7" s="2">
        <v>1224102.42</v>
      </c>
    </row>
    <row r="8" spans="1:9" ht="36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1123330.69</v>
      </c>
    </row>
    <row r="9" spans="1:9" ht="36" customHeight="1" x14ac:dyDescent="0.2">
      <c r="A9" s="86" t="s">
        <v>2</v>
      </c>
      <c r="B9" s="87"/>
      <c r="C9" s="87"/>
      <c r="D9" s="87"/>
      <c r="E9" s="88"/>
      <c r="F9" s="89">
        <v>365631.32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79332.88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46267.83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56834.97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116419.24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5535.21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18857.1+320.9</f>
        <v>19178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5077.78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45099.72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0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383953.74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17</v>
      </c>
      <c r="B23" s="96"/>
      <c r="C23" s="96"/>
      <c r="D23" s="96"/>
      <c r="E23" s="96"/>
      <c r="F23" s="96"/>
      <c r="G23" s="96"/>
      <c r="H23" s="4">
        <f>2037538.95-H7</f>
        <v>813436.53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26</v>
      </c>
      <c r="B25" s="94"/>
      <c r="C25" s="94"/>
      <c r="D25" s="94"/>
      <c r="E25" s="94"/>
      <c r="F25" s="94"/>
      <c r="G25" s="94"/>
      <c r="H25" s="94"/>
    </row>
    <row r="26" spans="1:9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F11:H11"/>
    <mergeCell ref="A8:G8"/>
    <mergeCell ref="F16:H16"/>
    <mergeCell ref="F15:H15"/>
    <mergeCell ref="F14:H14"/>
    <mergeCell ref="F13:H13"/>
    <mergeCell ref="F12:H12"/>
    <mergeCell ref="A16:E16"/>
    <mergeCell ref="A15:E15"/>
    <mergeCell ref="A14:E14"/>
    <mergeCell ref="A11:E11"/>
    <mergeCell ref="A12:E12"/>
    <mergeCell ref="A13:E13"/>
    <mergeCell ref="A10:E10"/>
    <mergeCell ref="F10:H10"/>
    <mergeCell ref="A28:H29"/>
    <mergeCell ref="A27:H27"/>
    <mergeCell ref="A25:H26"/>
    <mergeCell ref="F18:H18"/>
    <mergeCell ref="F17:H17"/>
    <mergeCell ref="A23:G23"/>
    <mergeCell ref="A19:E19"/>
    <mergeCell ref="F19:H19"/>
    <mergeCell ref="A20:G20"/>
    <mergeCell ref="A22:G22"/>
    <mergeCell ref="A17:E17"/>
    <mergeCell ref="A18:E18"/>
    <mergeCell ref="A2:H3"/>
    <mergeCell ref="A4:G4"/>
    <mergeCell ref="A7:G7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6" sqref="F16:H1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56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57</v>
      </c>
      <c r="B4" s="83"/>
      <c r="C4" s="83"/>
      <c r="D4" s="83"/>
      <c r="E4" s="83"/>
      <c r="F4" s="83"/>
      <c r="G4" s="83"/>
      <c r="H4" s="15"/>
    </row>
    <row r="5" spans="1:9" ht="18" x14ac:dyDescent="0.2">
      <c r="A5" s="28"/>
      <c r="B5" s="29"/>
      <c r="C5" s="29"/>
      <c r="D5" s="29"/>
      <c r="E5" s="29"/>
      <c r="F5" s="29"/>
      <c r="G5" s="29"/>
      <c r="H5" s="7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7"/>
    </row>
    <row r="7" spans="1:9" ht="15" customHeight="1" x14ac:dyDescent="0.2">
      <c r="A7" s="84" t="s">
        <v>58</v>
      </c>
      <c r="B7" s="85"/>
      <c r="C7" s="85"/>
      <c r="D7" s="85"/>
      <c r="E7" s="85"/>
      <c r="F7" s="85"/>
      <c r="G7" s="85"/>
      <c r="H7" s="2">
        <v>1256149.47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1110807.55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359671.39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92006.58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47578.97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53740.71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126989.06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7333.12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373.05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6393.79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55399.97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361320.91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59</v>
      </c>
      <c r="B23" s="96"/>
      <c r="C23" s="96"/>
      <c r="D23" s="96"/>
      <c r="E23" s="96"/>
      <c r="F23" s="96"/>
      <c r="G23" s="96"/>
      <c r="H23" s="4">
        <f>1935080.36-H7</f>
        <v>678930.89000000013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60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61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62</v>
      </c>
      <c r="B4" s="83"/>
      <c r="C4" s="83"/>
      <c r="D4" s="83"/>
      <c r="E4" s="83"/>
      <c r="F4" s="83"/>
      <c r="G4" s="83"/>
      <c r="H4" s="15">
        <f>'декабрь 2016'!H23</f>
        <v>678930.89000000013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7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7"/>
    </row>
    <row r="7" spans="1:9" ht="15" customHeight="1" x14ac:dyDescent="0.2">
      <c r="A7" s="84" t="s">
        <v>63</v>
      </c>
      <c r="B7" s="85"/>
      <c r="C7" s="85"/>
      <c r="D7" s="85"/>
      <c r="E7" s="85"/>
      <c r="F7" s="85"/>
      <c r="G7" s="85"/>
      <c r="H7" s="2">
        <v>1282707.56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1141267.8600000001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339848.76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82420.36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46838.77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49704.39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109438.97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7205.39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1101.1400000000001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6266.58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53498.19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444945.31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64</v>
      </c>
      <c r="B23" s="96"/>
      <c r="C23" s="96"/>
      <c r="D23" s="96"/>
      <c r="E23" s="96"/>
      <c r="F23" s="96"/>
      <c r="G23" s="96"/>
      <c r="H23" s="4">
        <f>2076520.06-H7</f>
        <v>793812.5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65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66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67</v>
      </c>
      <c r="B4" s="83"/>
      <c r="C4" s="83"/>
      <c r="D4" s="83"/>
      <c r="E4" s="83"/>
      <c r="F4" s="83"/>
      <c r="G4" s="83"/>
      <c r="H4" s="15">
        <f>'январь 2017'!H23</f>
        <v>793812.5</v>
      </c>
    </row>
    <row r="5" spans="1:9" ht="18" x14ac:dyDescent="0.2">
      <c r="A5" s="32"/>
      <c r="B5" s="33"/>
      <c r="C5" s="33"/>
      <c r="D5" s="33"/>
      <c r="E5" s="33"/>
      <c r="F5" s="33"/>
      <c r="G5" s="33"/>
      <c r="H5" s="7"/>
    </row>
    <row r="6" spans="1:9" ht="26.25" customHeight="1" x14ac:dyDescent="0.2">
      <c r="A6" s="32"/>
      <c r="B6" s="33"/>
      <c r="C6" s="33"/>
      <c r="D6" s="33"/>
      <c r="E6" s="33"/>
      <c r="F6" s="33"/>
      <c r="G6" s="33"/>
      <c r="H6" s="7"/>
    </row>
    <row r="7" spans="1:9" ht="15" customHeight="1" x14ac:dyDescent="0.2">
      <c r="A7" s="84" t="s">
        <v>68</v>
      </c>
      <c r="B7" s="85"/>
      <c r="C7" s="85"/>
      <c r="D7" s="85"/>
      <c r="E7" s="85"/>
      <c r="F7" s="85"/>
      <c r="G7" s="85"/>
      <c r="H7" s="2">
        <v>1186950.29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1190111.5899999999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351739.43+2914.87+10069.63+4239.83</f>
        <v>368963.76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86548.09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48576.17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53019.8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118568.25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8483.83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8093.13+1297.81</f>
        <v>9390.94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6228.4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59152.18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431180.17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32"/>
      <c r="B21" s="33"/>
      <c r="C21" s="33"/>
      <c r="D21" s="33"/>
      <c r="E21" s="33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69</v>
      </c>
      <c r="B23" s="96"/>
      <c r="C23" s="96"/>
      <c r="D23" s="96"/>
      <c r="E23" s="96"/>
      <c r="F23" s="96"/>
      <c r="G23" s="96"/>
      <c r="H23" s="4">
        <f>2073358.76-H7</f>
        <v>886408.47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70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1" workbookViewId="0">
      <selection activeCell="L4" sqref="L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71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72</v>
      </c>
      <c r="B4" s="83"/>
      <c r="C4" s="83"/>
      <c r="D4" s="83"/>
      <c r="E4" s="83"/>
      <c r="F4" s="83"/>
      <c r="G4" s="83"/>
      <c r="H4" s="15">
        <f>'февраль 2017'!H23</f>
        <v>886408.47</v>
      </c>
    </row>
    <row r="5" spans="1:9" ht="18" x14ac:dyDescent="0.2">
      <c r="A5" s="34"/>
      <c r="B5" s="35"/>
      <c r="C5" s="35"/>
      <c r="D5" s="35"/>
      <c r="E5" s="35"/>
      <c r="F5" s="35"/>
      <c r="G5" s="35"/>
      <c r="H5" s="7"/>
    </row>
    <row r="6" spans="1:9" ht="26.25" customHeight="1" x14ac:dyDescent="0.2">
      <c r="A6" s="34"/>
      <c r="B6" s="35"/>
      <c r="C6" s="35"/>
      <c r="D6" s="35"/>
      <c r="E6" s="35"/>
      <c r="F6" s="35"/>
      <c r="G6" s="35"/>
      <c r="H6" s="7"/>
    </row>
    <row r="7" spans="1:9" ht="15" customHeight="1" x14ac:dyDescent="0.2">
      <c r="A7" s="84" t="s">
        <v>73</v>
      </c>
      <c r="B7" s="85"/>
      <c r="C7" s="85"/>
      <c r="D7" s="85"/>
      <c r="E7" s="85"/>
      <c r="F7" s="85"/>
      <c r="G7" s="85"/>
      <c r="H7" s="2">
        <v>1126762.04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1297245.4599999997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413380.55+13041.3+5491.02+3775.1</f>
        <v>435687.97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94808.05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54907.82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60040.2</f>
        <v>60040.2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121515.97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9024.3799999999992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3708.02+1103.48</f>
        <v>4811.5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7027.82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68739.960000000006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440681.79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34"/>
      <c r="B21" s="35"/>
      <c r="C21" s="35"/>
      <c r="D21" s="35"/>
      <c r="E21" s="3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74</v>
      </c>
      <c r="B23" s="96"/>
      <c r="C23" s="96"/>
      <c r="D23" s="96"/>
      <c r="E23" s="96"/>
      <c r="F23" s="96"/>
      <c r="G23" s="96"/>
      <c r="H23" s="4">
        <f>1902875.34-H7</f>
        <v>776113.3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75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5"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76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77</v>
      </c>
      <c r="B4" s="83"/>
      <c r="C4" s="83"/>
      <c r="D4" s="83"/>
      <c r="E4" s="83"/>
      <c r="F4" s="83"/>
      <c r="G4" s="83"/>
      <c r="H4" s="15">
        <f>'март 2017'!H23</f>
        <v>776113.3</v>
      </c>
    </row>
    <row r="5" spans="1:9" ht="18" x14ac:dyDescent="0.2">
      <c r="A5" s="36"/>
      <c r="B5" s="37"/>
      <c r="C5" s="37"/>
      <c r="D5" s="37"/>
      <c r="E5" s="37"/>
      <c r="F5" s="37"/>
      <c r="G5" s="37"/>
      <c r="H5" s="7"/>
    </row>
    <row r="6" spans="1:9" ht="26.25" customHeight="1" x14ac:dyDescent="0.2">
      <c r="A6" s="36"/>
      <c r="B6" s="37"/>
      <c r="C6" s="37"/>
      <c r="D6" s="37"/>
      <c r="E6" s="37"/>
      <c r="F6" s="37"/>
      <c r="G6" s="37"/>
      <c r="H6" s="7"/>
    </row>
    <row r="7" spans="1:9" ht="15" customHeight="1" x14ac:dyDescent="0.2">
      <c r="A7" s="84" t="s">
        <v>78</v>
      </c>
      <c r="B7" s="85"/>
      <c r="C7" s="85"/>
      <c r="D7" s="85"/>
      <c r="E7" s="85"/>
      <c r="F7" s="85"/>
      <c r="G7" s="85"/>
      <c r="H7" s="2">
        <v>1074229.06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1030552.3300000001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341699.05+3196.28+11049.35+4652.36</f>
        <v>360597.04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83320.710000000006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42093.75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49336.77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92205.15</f>
        <v>92205.15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7708.4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38.57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6013.98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57175.05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332062.90999999997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36"/>
      <c r="B21" s="37"/>
      <c r="C21" s="37"/>
      <c r="D21" s="37"/>
      <c r="E21" s="3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79</v>
      </c>
      <c r="B23" s="96"/>
      <c r="C23" s="96"/>
      <c r="D23" s="96"/>
      <c r="E23" s="96"/>
      <c r="F23" s="96"/>
      <c r="G23" s="96"/>
      <c r="H23" s="4">
        <f>1946552.07-H7</f>
        <v>872323.01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9" sqref="N1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80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81</v>
      </c>
      <c r="B4" s="83"/>
      <c r="C4" s="83"/>
      <c r="D4" s="83"/>
      <c r="E4" s="83"/>
      <c r="F4" s="83"/>
      <c r="G4" s="83"/>
      <c r="H4" s="15">
        <f>'апрель 2017'!H23</f>
        <v>872323.01</v>
      </c>
    </row>
    <row r="5" spans="1:9" ht="18" x14ac:dyDescent="0.2">
      <c r="A5" s="38"/>
      <c r="B5" s="39"/>
      <c r="C5" s="39"/>
      <c r="D5" s="39"/>
      <c r="E5" s="39"/>
      <c r="F5" s="39"/>
      <c r="G5" s="39"/>
      <c r="H5" s="7"/>
    </row>
    <row r="6" spans="1:9" ht="26.25" customHeight="1" x14ac:dyDescent="0.2">
      <c r="A6" s="38"/>
      <c r="B6" s="39"/>
      <c r="C6" s="39"/>
      <c r="D6" s="39"/>
      <c r="E6" s="39"/>
      <c r="F6" s="39"/>
      <c r="G6" s="39"/>
      <c r="H6" s="7"/>
    </row>
    <row r="7" spans="1:9" ht="15" customHeight="1" x14ac:dyDescent="0.2">
      <c r="A7" s="84" t="s">
        <v>82</v>
      </c>
      <c r="B7" s="85"/>
      <c r="C7" s="85"/>
      <c r="D7" s="85"/>
      <c r="E7" s="85"/>
      <c r="F7" s="85"/>
      <c r="G7" s="85"/>
      <c r="H7" s="2">
        <v>779715.8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1186363.1300000001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402733.71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107267.21+5541.15</f>
        <v>112808.36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54744.6+3826.11</f>
        <v>58570.71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61591.43</f>
        <v>61591.43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123106.86+13230.26</f>
        <v>136337.12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8757.2099999999991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7061.38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68058.8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17.3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330427.11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38"/>
      <c r="B21" s="39"/>
      <c r="C21" s="39"/>
      <c r="D21" s="39"/>
      <c r="E21" s="3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83</v>
      </c>
      <c r="B23" s="96"/>
      <c r="C23" s="96"/>
      <c r="D23" s="96"/>
      <c r="E23" s="96"/>
      <c r="F23" s="96"/>
      <c r="G23" s="96"/>
      <c r="H23" s="4">
        <f>1539904.74-H7</f>
        <v>760188.94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84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85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86</v>
      </c>
      <c r="B4" s="83"/>
      <c r="C4" s="83"/>
      <c r="D4" s="83"/>
      <c r="E4" s="83"/>
      <c r="F4" s="83"/>
      <c r="G4" s="83"/>
      <c r="H4" s="15">
        <f>'май 2017'!H23</f>
        <v>760188.94</v>
      </c>
    </row>
    <row r="5" spans="1:9" ht="18" x14ac:dyDescent="0.2">
      <c r="A5" s="40"/>
      <c r="B5" s="41"/>
      <c r="C5" s="41"/>
      <c r="D5" s="41"/>
      <c r="E5" s="41"/>
      <c r="F5" s="41"/>
      <c r="G5" s="41"/>
      <c r="H5" s="7"/>
    </row>
    <row r="6" spans="1:9" ht="26.25" customHeight="1" x14ac:dyDescent="0.2">
      <c r="A6" s="40"/>
      <c r="B6" s="41"/>
      <c r="C6" s="41"/>
      <c r="D6" s="41"/>
      <c r="E6" s="41"/>
      <c r="F6" s="41"/>
      <c r="G6" s="41"/>
      <c r="H6" s="7"/>
    </row>
    <row r="7" spans="1:9" ht="15" customHeight="1" x14ac:dyDescent="0.2">
      <c r="A7" s="84" t="s">
        <v>87</v>
      </c>
      <c r="B7" s="85"/>
      <c r="C7" s="85"/>
      <c r="D7" s="85"/>
      <c r="E7" s="85"/>
      <c r="F7" s="85"/>
      <c r="G7" s="85"/>
      <c r="H7" s="2">
        <v>761073.67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788301.7699999999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354749.55</f>
        <v>354749.55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78682.44+5174.48</f>
        <v>83856.92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3588.16+45247.18</f>
        <v>48835.34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48428.92</f>
        <v>48428.92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12341.97+107187.87</f>
        <v>119529.84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8006.19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6122.11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59978.78</f>
        <v>59978.78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58794.12</f>
        <v>58794.12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0"/>
      <c r="B21" s="41"/>
      <c r="C21" s="41"/>
      <c r="D21" s="41"/>
      <c r="E21" s="4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88</v>
      </c>
      <c r="B23" s="96"/>
      <c r="C23" s="96"/>
      <c r="D23" s="96"/>
      <c r="E23" s="96"/>
      <c r="F23" s="96"/>
      <c r="G23" s="96"/>
      <c r="H23" s="4">
        <f>1512676.64-H7</f>
        <v>751602.96999999986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89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0" sqref="J1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90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91</v>
      </c>
      <c r="B4" s="83"/>
      <c r="C4" s="83"/>
      <c r="D4" s="83"/>
      <c r="E4" s="83"/>
      <c r="F4" s="83"/>
      <c r="G4" s="83"/>
      <c r="H4" s="15">
        <f>'июнь 2017'!H23</f>
        <v>751602.96999999986</v>
      </c>
    </row>
    <row r="5" spans="1:9" ht="18" x14ac:dyDescent="0.2">
      <c r="A5" s="42"/>
      <c r="B5" s="43"/>
      <c r="C5" s="43"/>
      <c r="D5" s="43"/>
      <c r="E5" s="43"/>
      <c r="F5" s="43"/>
      <c r="G5" s="43"/>
      <c r="H5" s="7"/>
    </row>
    <row r="6" spans="1:9" ht="26.25" customHeight="1" x14ac:dyDescent="0.2">
      <c r="A6" s="42"/>
      <c r="B6" s="43"/>
      <c r="C6" s="43"/>
      <c r="D6" s="43"/>
      <c r="E6" s="43"/>
      <c r="F6" s="43"/>
      <c r="G6" s="43"/>
      <c r="H6" s="7"/>
    </row>
    <row r="7" spans="1:9" ht="15" customHeight="1" x14ac:dyDescent="0.2">
      <c r="A7" s="84" t="s">
        <v>92</v>
      </c>
      <c r="B7" s="85"/>
      <c r="C7" s="85"/>
      <c r="D7" s="85"/>
      <c r="E7" s="85"/>
      <c r="F7" s="85"/>
      <c r="G7" s="85"/>
      <c r="H7" s="2">
        <v>845566.65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836388.7699999999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388517.5</f>
        <v>388517.5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5338.23+95889.32</f>
        <v>101227.55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2188.71+48873.75</f>
        <v>51062.46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52200.23</f>
        <v>52200.23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109860.56+13455.58</f>
        <v>123316.14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8645.75</f>
        <v>8645.75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6310.58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64171.32</f>
        <v>64171.32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40937.24</f>
        <v>40937.24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2"/>
      <c r="B21" s="43"/>
      <c r="C21" s="43"/>
      <c r="D21" s="43"/>
      <c r="E21" s="43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93</v>
      </c>
      <c r="B23" s="96"/>
      <c r="C23" s="96"/>
      <c r="D23" s="96"/>
      <c r="E23" s="96"/>
      <c r="F23" s="96"/>
      <c r="G23" s="96"/>
      <c r="H23" s="4">
        <f>1521781.82-H7</f>
        <v>676215.17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89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2" sqref="N1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94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95</v>
      </c>
      <c r="B4" s="83"/>
      <c r="C4" s="83"/>
      <c r="D4" s="83"/>
      <c r="E4" s="83"/>
      <c r="F4" s="83"/>
      <c r="G4" s="83"/>
      <c r="H4" s="15">
        <f>'июль 2017'!H23</f>
        <v>676215.17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2">
      <c r="A7" s="84" t="s">
        <v>96</v>
      </c>
      <c r="B7" s="85"/>
      <c r="C7" s="85"/>
      <c r="D7" s="85"/>
      <c r="E7" s="85"/>
      <c r="F7" s="85"/>
      <c r="G7" s="85"/>
      <c r="H7" s="2">
        <v>800019.62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731603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330458.97+4927.59+1560.61+10624.19</f>
        <v>347571.36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81980.3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44520.86</f>
        <v>44520.86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49285.67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129999.3</f>
        <v>129999.3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7351.62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5582.51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55147.12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10164.26</f>
        <v>10164.26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97</v>
      </c>
      <c r="B23" s="96"/>
      <c r="C23" s="96"/>
      <c r="D23" s="96"/>
      <c r="E23" s="96"/>
      <c r="F23" s="96"/>
      <c r="G23" s="96"/>
      <c r="H23" s="4">
        <f>1590198.44-H7</f>
        <v>790178.82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98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99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100</v>
      </c>
      <c r="B4" s="83"/>
      <c r="C4" s="83"/>
      <c r="D4" s="83"/>
      <c r="E4" s="83"/>
      <c r="F4" s="83"/>
      <c r="G4" s="83"/>
      <c r="H4" s="15" t="e">
        <f>'[1]август 2017'!H23</f>
        <v>#REF!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2">
      <c r="A7" s="84" t="s">
        <v>101</v>
      </c>
      <c r="B7" s="85"/>
      <c r="C7" s="85"/>
      <c r="D7" s="85"/>
      <c r="E7" s="85"/>
      <c r="F7" s="85"/>
      <c r="G7" s="85"/>
      <c r="H7" s="2">
        <v>782263.2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768676.82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5527.16+1738.24+11820.71+360570.27</f>
        <v>379656.38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82878.75</f>
        <v>82878.75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48809.08</f>
        <v>48809.08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53239.76</f>
        <v>53239.76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124316.96</f>
        <v>124316.96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8282.47</f>
        <v>8282.4699999999993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6402.22</f>
        <v>6402.22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61062.14</f>
        <v>61062.14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4029.06</f>
        <v>4029.06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102</v>
      </c>
      <c r="B23" s="96"/>
      <c r="C23" s="96"/>
      <c r="D23" s="96"/>
      <c r="E23" s="96"/>
      <c r="F23" s="96"/>
      <c r="G23" s="96"/>
      <c r="H23" s="4">
        <f>1603784.82-H7</f>
        <v>821521.62000000011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89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18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21</v>
      </c>
      <c r="B4" s="83"/>
      <c r="C4" s="83"/>
      <c r="D4" s="83"/>
      <c r="E4" s="83"/>
      <c r="F4" s="83"/>
      <c r="G4" s="83"/>
      <c r="H4" s="6">
        <v>813436.53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2">
      <c r="A7" s="84" t="s">
        <v>19</v>
      </c>
      <c r="B7" s="85"/>
      <c r="C7" s="85"/>
      <c r="D7" s="85"/>
      <c r="E7" s="85"/>
      <c r="F7" s="85"/>
      <c r="G7" s="85"/>
      <c r="H7" s="2">
        <v>1212857.99</v>
      </c>
    </row>
    <row r="8" spans="1:9" ht="31.5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1156326.6499999999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353790.96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82650.8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52792.86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60327.57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107298.63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7692.26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918.8+463.03</f>
        <v>1381.83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6662.03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53787.8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7.41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429934.5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20</v>
      </c>
      <c r="B23" s="96"/>
      <c r="C23" s="96"/>
      <c r="D23" s="96"/>
      <c r="E23" s="96"/>
      <c r="F23" s="96"/>
      <c r="G23" s="96"/>
      <c r="H23" s="4">
        <f>2090726.37-H7</f>
        <v>877868.38000000012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</v>
      </c>
      <c r="B25" s="94"/>
      <c r="C25" s="94"/>
      <c r="D25" s="94"/>
      <c r="E25" s="94"/>
      <c r="F25" s="94"/>
      <c r="G25" s="94"/>
      <c r="H25" s="94"/>
    </row>
    <row r="26" spans="1:9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103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104</v>
      </c>
      <c r="B4" s="83"/>
      <c r="C4" s="83"/>
      <c r="D4" s="83"/>
      <c r="E4" s="83"/>
      <c r="F4" s="83"/>
      <c r="G4" s="83"/>
      <c r="H4" s="15">
        <f>'сентябрь 2017'!H23</f>
        <v>821521.62000000011</v>
      </c>
    </row>
    <row r="5" spans="1:9" ht="18" x14ac:dyDescent="0.2">
      <c r="A5" s="46"/>
      <c r="B5" s="47"/>
      <c r="C5" s="47"/>
      <c r="D5" s="47"/>
      <c r="E5" s="47"/>
      <c r="F5" s="47"/>
      <c r="G5" s="47"/>
      <c r="H5" s="7"/>
    </row>
    <row r="6" spans="1:9" ht="26.25" customHeight="1" x14ac:dyDescent="0.2">
      <c r="A6" s="46"/>
      <c r="B6" s="47"/>
      <c r="C6" s="47"/>
      <c r="D6" s="47"/>
      <c r="E6" s="47"/>
      <c r="F6" s="47"/>
      <c r="G6" s="47"/>
      <c r="H6" s="7"/>
    </row>
    <row r="7" spans="1:9" ht="15" customHeight="1" x14ac:dyDescent="0.2">
      <c r="A7" s="84" t="s">
        <v>105</v>
      </c>
      <c r="B7" s="85"/>
      <c r="C7" s="85"/>
      <c r="D7" s="85"/>
      <c r="E7" s="85"/>
      <c r="F7" s="85"/>
      <c r="G7" s="85"/>
      <c r="H7" s="2">
        <v>1083098.81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798501.83000000007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380368.64+5814.06+2315.94+1813.63+12321.48</f>
        <v>402633.75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83797.47</f>
        <v>83797.47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51119.39</f>
        <v>51119.39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54399.41</f>
        <v>54399.41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122462.12</f>
        <v>122462.12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8674.46</f>
        <v>8674.4599999999991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6924.06</f>
        <v>6924.06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64190.18</f>
        <v>64190.18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f>1762</f>
        <v>1762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2538.99</f>
        <v>2538.9899999999998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6"/>
      <c r="B21" s="47"/>
      <c r="C21" s="47"/>
      <c r="D21" s="47"/>
      <c r="E21" s="4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106</v>
      </c>
      <c r="B23" s="96"/>
      <c r="C23" s="96"/>
      <c r="D23" s="96"/>
      <c r="E23" s="96"/>
      <c r="F23" s="96"/>
      <c r="G23" s="96"/>
      <c r="H23" s="4">
        <f>1888381.85-H7</f>
        <v>805283.04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107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108</v>
      </c>
      <c r="B4" s="83"/>
      <c r="C4" s="83"/>
      <c r="D4" s="83"/>
      <c r="E4" s="83"/>
      <c r="F4" s="83"/>
      <c r="G4" s="83"/>
      <c r="H4" s="15">
        <f>окт.2017!H23</f>
        <v>805283.04</v>
      </c>
    </row>
    <row r="5" spans="1:9" ht="18" x14ac:dyDescent="0.2">
      <c r="A5" s="48"/>
      <c r="B5" s="49"/>
      <c r="C5" s="49"/>
      <c r="D5" s="49"/>
      <c r="E5" s="49"/>
      <c r="F5" s="49"/>
      <c r="G5" s="49"/>
      <c r="H5" s="7"/>
    </row>
    <row r="6" spans="1:9" ht="26.25" customHeight="1" x14ac:dyDescent="0.2">
      <c r="A6" s="48"/>
      <c r="B6" s="49"/>
      <c r="C6" s="49"/>
      <c r="D6" s="49"/>
      <c r="E6" s="49"/>
      <c r="F6" s="49"/>
      <c r="G6" s="49"/>
      <c r="H6" s="7"/>
    </row>
    <row r="7" spans="1:9" ht="15" customHeight="1" x14ac:dyDescent="0.2">
      <c r="A7" s="84" t="s">
        <v>109</v>
      </c>
      <c r="B7" s="85"/>
      <c r="C7" s="85"/>
      <c r="D7" s="85"/>
      <c r="E7" s="85"/>
      <c r="F7" s="85"/>
      <c r="G7" s="85"/>
      <c r="H7" s="2">
        <f>1187059.8</f>
        <v>1187059.8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974454.2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348109.09+5113.82+2483.69+1559.73+10895.35</f>
        <v>368161.68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89388.27</f>
        <v>89388.27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53120.77</f>
        <v>53120.77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56522.83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124545.99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8120.08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6101.35</f>
        <v>6101.35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58460.64</f>
        <v>58460.639999999999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210032.59</f>
        <v>210032.59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48"/>
      <c r="B21" s="49"/>
      <c r="C21" s="49"/>
      <c r="D21" s="49"/>
      <c r="E21" s="4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110</v>
      </c>
      <c r="B23" s="96"/>
      <c r="C23" s="96"/>
      <c r="D23" s="96"/>
      <c r="E23" s="96"/>
      <c r="F23" s="96"/>
      <c r="G23" s="96"/>
      <c r="H23" s="4">
        <f>2104148.23-H7</f>
        <v>917088.42999999993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111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112</v>
      </c>
      <c r="B4" s="83"/>
      <c r="C4" s="83"/>
      <c r="D4" s="83"/>
      <c r="E4" s="83"/>
      <c r="F4" s="83"/>
      <c r="G4" s="83"/>
      <c r="H4" s="15">
        <f>нояб.2017!H23</f>
        <v>917088.42999999993</v>
      </c>
    </row>
    <row r="5" spans="1:9" ht="18" x14ac:dyDescent="0.2">
      <c r="A5" s="50"/>
      <c r="B5" s="51"/>
      <c r="C5" s="51"/>
      <c r="D5" s="51"/>
      <c r="E5" s="51"/>
      <c r="F5" s="51"/>
      <c r="G5" s="51"/>
      <c r="H5" s="7"/>
    </row>
    <row r="6" spans="1:9" ht="26.25" customHeight="1" x14ac:dyDescent="0.2">
      <c r="A6" s="50"/>
      <c r="B6" s="51"/>
      <c r="C6" s="51"/>
      <c r="D6" s="51"/>
      <c r="E6" s="51"/>
      <c r="F6" s="51"/>
      <c r="G6" s="51"/>
      <c r="H6" s="7"/>
    </row>
    <row r="7" spans="1:9" ht="15" customHeight="1" x14ac:dyDescent="0.2">
      <c r="A7" s="84" t="s">
        <v>113</v>
      </c>
      <c r="B7" s="85"/>
      <c r="C7" s="85"/>
      <c r="D7" s="85"/>
      <c r="E7" s="85"/>
      <c r="F7" s="85"/>
      <c r="G7" s="85"/>
      <c r="H7" s="2">
        <v>1307468.28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1250109.7699999998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6131.31+2935.82+415899.99+1954.42+13058.29</f>
        <v>439979.82999999996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100561.06</f>
        <v>100561.06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51665.1</f>
        <v>51665.1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59443.47</f>
        <v>59443.47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124824.95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8948.36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7269.97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69014.57</f>
        <v>69014.570000000007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388402.46</f>
        <v>388402.46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50"/>
      <c r="B21" s="51"/>
      <c r="C21" s="51"/>
      <c r="D21" s="51"/>
      <c r="E21" s="5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114</v>
      </c>
      <c r="B23" s="96"/>
      <c r="C23" s="96"/>
      <c r="D23" s="96"/>
      <c r="E23" s="96"/>
      <c r="F23" s="96"/>
      <c r="G23" s="96"/>
      <c r="H23" s="4">
        <f>2161506.74-H7</f>
        <v>854038.4600000002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115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116</v>
      </c>
      <c r="B4" s="83"/>
      <c r="C4" s="83"/>
      <c r="D4" s="83"/>
      <c r="E4" s="83"/>
      <c r="F4" s="83"/>
      <c r="G4" s="83"/>
      <c r="H4" s="15">
        <f>'декабрь 2017'!H23</f>
        <v>854038.4600000002</v>
      </c>
    </row>
    <row r="5" spans="1:9" ht="18" x14ac:dyDescent="0.2">
      <c r="A5" s="52"/>
      <c r="B5" s="53"/>
      <c r="C5" s="53"/>
      <c r="D5" s="53"/>
      <c r="E5" s="53"/>
      <c r="F5" s="53"/>
      <c r="G5" s="53"/>
      <c r="H5" s="7"/>
    </row>
    <row r="6" spans="1:9" ht="26.25" customHeight="1" x14ac:dyDescent="0.2">
      <c r="A6" s="52"/>
      <c r="B6" s="53"/>
      <c r="C6" s="53"/>
      <c r="D6" s="53"/>
      <c r="E6" s="53"/>
      <c r="F6" s="53"/>
      <c r="G6" s="53"/>
      <c r="H6" s="7"/>
    </row>
    <row r="7" spans="1:9" ht="15" customHeight="1" x14ac:dyDescent="0.2">
      <c r="A7" s="84" t="s">
        <v>117</v>
      </c>
      <c r="B7" s="85"/>
      <c r="C7" s="85"/>
      <c r="D7" s="85"/>
      <c r="E7" s="85"/>
      <c r="F7" s="85"/>
      <c r="G7" s="85"/>
      <c r="H7" s="2">
        <v>1312898.54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1266771.3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376576.39+5662.4+2874.57+1734.61+12089.84</f>
        <v>398937.81000000006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85060.49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50754.31</f>
        <v>50754.31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56321.59</f>
        <v>56321.59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118753.24</f>
        <v>118753.24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8504.51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6569.03</f>
        <v>6569.03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63212.12</f>
        <v>63212.12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478658.2</f>
        <v>478658.2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52"/>
      <c r="B21" s="53"/>
      <c r="C21" s="53"/>
      <c r="D21" s="53"/>
      <c r="E21" s="53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118</v>
      </c>
      <c r="B23" s="96"/>
      <c r="C23" s="96"/>
      <c r="D23" s="96"/>
      <c r="E23" s="96"/>
      <c r="F23" s="96"/>
      <c r="G23" s="96"/>
      <c r="H23" s="4">
        <f>2207633.98-H7</f>
        <v>894735.44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119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120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121</v>
      </c>
      <c r="B4" s="83"/>
      <c r="C4" s="83"/>
      <c r="D4" s="83"/>
      <c r="E4" s="83"/>
      <c r="F4" s="83"/>
      <c r="G4" s="83"/>
      <c r="H4" s="15">
        <f>'январь 2018'!H23</f>
        <v>894735.44</v>
      </c>
    </row>
    <row r="5" spans="1:9" ht="18" x14ac:dyDescent="0.2">
      <c r="A5" s="54"/>
      <c r="B5" s="55"/>
      <c r="C5" s="55"/>
      <c r="D5" s="55"/>
      <c r="E5" s="55"/>
      <c r="F5" s="55"/>
      <c r="G5" s="55"/>
      <c r="H5" s="7"/>
    </row>
    <row r="6" spans="1:9" ht="26.25" customHeight="1" x14ac:dyDescent="0.2">
      <c r="A6" s="54"/>
      <c r="B6" s="55"/>
      <c r="C6" s="55"/>
      <c r="D6" s="55"/>
      <c r="E6" s="55"/>
      <c r="F6" s="55"/>
      <c r="G6" s="55"/>
      <c r="H6" s="7"/>
    </row>
    <row r="7" spans="1:9" ht="15" customHeight="1" x14ac:dyDescent="0.2">
      <c r="A7" s="84" t="s">
        <v>122</v>
      </c>
      <c r="B7" s="85"/>
      <c r="C7" s="85"/>
      <c r="D7" s="85"/>
      <c r="E7" s="85"/>
      <c r="F7" s="85"/>
      <c r="G7" s="85"/>
      <c r="H7" s="2">
        <v>1326792.8600000001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1186730.78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344674.49+863.93+4291.57+2646.35+1573.5+11006.1</f>
        <v>365055.93999999994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83701.91</f>
        <v>83701.91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52243.68</f>
        <v>52243.68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54832.23</f>
        <v>54832.23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112135.9</f>
        <v>112135.9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7771.64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5980.8</f>
        <v>5980.8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57859.96</f>
        <v>57859.96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447148.72</f>
        <v>447148.72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54"/>
      <c r="B21" s="55"/>
      <c r="C21" s="55"/>
      <c r="D21" s="55"/>
      <c r="E21" s="5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123</v>
      </c>
      <c r="B23" s="96"/>
      <c r="C23" s="96"/>
      <c r="D23" s="96"/>
      <c r="E23" s="96"/>
      <c r="F23" s="96"/>
      <c r="G23" s="96"/>
      <c r="H23" s="4">
        <f>2343003.25-H7</f>
        <v>1016210.3899999999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124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6" sqref="H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125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126</v>
      </c>
      <c r="B4" s="83"/>
      <c r="C4" s="83"/>
      <c r="D4" s="83"/>
      <c r="E4" s="83"/>
      <c r="F4" s="83"/>
      <c r="G4" s="83"/>
      <c r="H4" s="15">
        <f>'февраль 2018'!H23</f>
        <v>1016210.3899999999</v>
      </c>
    </row>
    <row r="5" spans="1:9" ht="18" x14ac:dyDescent="0.2">
      <c r="A5" s="56"/>
      <c r="B5" s="57"/>
      <c r="C5" s="57"/>
      <c r="D5" s="57"/>
      <c r="E5" s="57"/>
      <c r="F5" s="57"/>
      <c r="G5" s="57"/>
      <c r="H5" s="7"/>
    </row>
    <row r="6" spans="1:9" ht="26.25" customHeight="1" x14ac:dyDescent="0.2">
      <c r="A6" s="56"/>
      <c r="B6" s="57"/>
      <c r="C6" s="57"/>
      <c r="D6" s="57"/>
      <c r="E6" s="57"/>
      <c r="F6" s="57"/>
      <c r="G6" s="57"/>
      <c r="H6" s="7"/>
    </row>
    <row r="7" spans="1:9" ht="15" customHeight="1" x14ac:dyDescent="0.2">
      <c r="A7" s="84" t="s">
        <v>127</v>
      </c>
      <c r="B7" s="85"/>
      <c r="C7" s="85"/>
      <c r="D7" s="85"/>
      <c r="E7" s="85"/>
      <c r="F7" s="85"/>
      <c r="G7" s="85"/>
      <c r="H7" s="2">
        <v>1200458.8999999999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1414217.6400000001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655.34+5528.16+3107.31+1931.2+13282.43+416022.13</f>
        <v>440526.57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100137.78</f>
        <v>100137.78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57969.69</f>
        <v>57969.69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65239.7</f>
        <v>65239.7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122652.57</f>
        <v>122652.57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9197.28</f>
        <v>9197.2800000000007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398.32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6910.51</f>
        <v>6910.51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68436.63</f>
        <v>68436.63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1672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541076.59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56"/>
      <c r="B21" s="57"/>
      <c r="C21" s="57"/>
      <c r="D21" s="57"/>
      <c r="E21" s="5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128</v>
      </c>
      <c r="B23" s="96"/>
      <c r="C23" s="96"/>
      <c r="D23" s="96"/>
      <c r="E23" s="96"/>
      <c r="F23" s="96"/>
      <c r="G23" s="96"/>
      <c r="H23" s="4">
        <f>2129244.51-H7</f>
        <v>928785.60999999987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129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130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131</v>
      </c>
      <c r="B4" s="83"/>
      <c r="C4" s="83"/>
      <c r="D4" s="83"/>
      <c r="E4" s="83"/>
      <c r="F4" s="83"/>
      <c r="G4" s="83"/>
      <c r="H4" s="15">
        <f>'март 18'!H23</f>
        <v>928785.60999999987</v>
      </c>
    </row>
    <row r="5" spans="1:9" ht="18" x14ac:dyDescent="0.2">
      <c r="A5" s="58"/>
      <c r="B5" s="59"/>
      <c r="C5" s="59"/>
      <c r="D5" s="59"/>
      <c r="E5" s="59"/>
      <c r="F5" s="59"/>
      <c r="G5" s="59"/>
      <c r="H5" s="7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7"/>
    </row>
    <row r="7" spans="1:9" ht="15" customHeight="1" x14ac:dyDescent="0.2">
      <c r="A7" s="84" t="s">
        <v>132</v>
      </c>
      <c r="B7" s="85"/>
      <c r="C7" s="85"/>
      <c r="D7" s="85"/>
      <c r="E7" s="85"/>
      <c r="F7" s="85"/>
      <c r="G7" s="85"/>
      <c r="H7" s="2">
        <v>1081245.18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1203628.6200000001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387251.45+412.47+5307.26+2890.62+1736.9+12052.51</f>
        <v>409651.21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89972.37</f>
        <v>89972.37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49189.87</f>
        <v>49189.87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54577.66</f>
        <v>54577.66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108236.08</f>
        <v>108236.08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8431.17</f>
        <v>8431.17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1863.28</f>
        <v>1863.28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6439.25</f>
        <v>6439.25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63782.16</f>
        <v>63782.16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7.79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411477.78</f>
        <v>411477.78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58"/>
      <c r="B21" s="59"/>
      <c r="C21" s="59"/>
      <c r="D21" s="59"/>
      <c r="E21" s="5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133</v>
      </c>
      <c r="B23" s="96"/>
      <c r="C23" s="96"/>
      <c r="D23" s="96"/>
      <c r="E23" s="96"/>
      <c r="F23" s="96"/>
      <c r="G23" s="96"/>
      <c r="H23" s="4">
        <f>2006861.07-H7</f>
        <v>925615.89000000013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134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4" sqref="H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135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136</v>
      </c>
      <c r="B4" s="83"/>
      <c r="C4" s="83"/>
      <c r="D4" s="83"/>
      <c r="E4" s="83"/>
      <c r="F4" s="83"/>
      <c r="G4" s="83"/>
      <c r="H4" s="15">
        <f>'Апрель 2018'!H23</f>
        <v>925615.89000000013</v>
      </c>
    </row>
    <row r="5" spans="1:9" ht="18" x14ac:dyDescent="0.2">
      <c r="A5" s="60"/>
      <c r="B5" s="61"/>
      <c r="C5" s="61"/>
      <c r="D5" s="61"/>
      <c r="E5" s="61"/>
      <c r="F5" s="61"/>
      <c r="G5" s="61"/>
      <c r="H5" s="7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7"/>
    </row>
    <row r="7" spans="1:9" ht="15" customHeight="1" x14ac:dyDescent="0.2">
      <c r="A7" s="84" t="s">
        <v>137</v>
      </c>
      <c r="B7" s="85"/>
      <c r="C7" s="85"/>
      <c r="D7" s="85"/>
      <c r="E7" s="85"/>
      <c r="F7" s="85"/>
      <c r="G7" s="85"/>
      <c r="H7" s="2">
        <v>807768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0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/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/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/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/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/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/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/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/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/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60"/>
      <c r="B21" s="61"/>
      <c r="C21" s="61"/>
      <c r="D21" s="61"/>
      <c r="E21" s="6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138</v>
      </c>
      <c r="B23" s="96"/>
      <c r="C23" s="96"/>
      <c r="D23" s="96"/>
      <c r="E23" s="96"/>
      <c r="F23" s="96"/>
      <c r="G23" s="96"/>
      <c r="H23" s="4">
        <f>1681509.41-H7</f>
        <v>873741.40999999992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139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140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141</v>
      </c>
      <c r="B4" s="83"/>
      <c r="C4" s="83"/>
      <c r="D4" s="83"/>
      <c r="E4" s="83"/>
      <c r="F4" s="83"/>
      <c r="G4" s="83"/>
      <c r="H4" s="15">
        <f>' Май 2018'!H23</f>
        <v>873741.40999999992</v>
      </c>
    </row>
    <row r="5" spans="1:9" ht="18" x14ac:dyDescent="0.2">
      <c r="A5" s="62"/>
      <c r="B5" s="63"/>
      <c r="C5" s="63"/>
      <c r="D5" s="63"/>
      <c r="E5" s="63"/>
      <c r="F5" s="63"/>
      <c r="G5" s="63"/>
      <c r="H5" s="7"/>
    </row>
    <row r="6" spans="1:9" ht="26.25" customHeight="1" x14ac:dyDescent="0.2">
      <c r="A6" s="62"/>
      <c r="B6" s="63"/>
      <c r="C6" s="63"/>
      <c r="D6" s="63"/>
      <c r="E6" s="63"/>
      <c r="F6" s="63"/>
      <c r="G6" s="63"/>
      <c r="H6" s="7"/>
    </row>
    <row r="7" spans="1:9" ht="15" customHeight="1" x14ac:dyDescent="0.2">
      <c r="A7" s="84" t="s">
        <v>142</v>
      </c>
      <c r="B7" s="85"/>
      <c r="C7" s="85"/>
      <c r="D7" s="85"/>
      <c r="E7" s="85"/>
      <c r="F7" s="85"/>
      <c r="G7" s="85"/>
      <c r="H7" s="2">
        <v>810067.5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796510.49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233.23+4844.4+2678.9+1570.22+11171.62+357092.39</f>
        <v>377590.76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89546.34</f>
        <v>89546.34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45875.36</f>
        <v>45875.360000000001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53116.55</f>
        <v>53116.55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96104.47</f>
        <v>96104.47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7599.73</f>
        <v>7599.73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5684.22</f>
        <v>5684.22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57678.05</f>
        <v>57678.05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63315.01</f>
        <v>63315.01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62"/>
      <c r="B21" s="63"/>
      <c r="C21" s="63"/>
      <c r="D21" s="63"/>
      <c r="E21" s="63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143</v>
      </c>
      <c r="B23" s="96"/>
      <c r="C23" s="96"/>
      <c r="D23" s="96"/>
      <c r="E23" s="96"/>
      <c r="F23" s="96"/>
      <c r="G23" s="96"/>
      <c r="H23" s="4">
        <f>1693066.42-H7</f>
        <v>882998.91999999993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144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145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146</v>
      </c>
      <c r="B4" s="83"/>
      <c r="C4" s="83"/>
      <c r="D4" s="83"/>
      <c r="E4" s="83"/>
      <c r="F4" s="83"/>
      <c r="G4" s="83"/>
      <c r="H4" s="15">
        <f>'июнь 2018'!H23</f>
        <v>882998.91999999993</v>
      </c>
    </row>
    <row r="5" spans="1:9" ht="18" x14ac:dyDescent="0.2">
      <c r="A5" s="64"/>
      <c r="B5" s="65"/>
      <c r="C5" s="65"/>
      <c r="D5" s="65"/>
      <c r="E5" s="65"/>
      <c r="F5" s="65"/>
      <c r="G5" s="65"/>
      <c r="H5" s="7"/>
    </row>
    <row r="6" spans="1:9" ht="26.25" customHeight="1" x14ac:dyDescent="0.2">
      <c r="A6" s="64"/>
      <c r="B6" s="65"/>
      <c r="C6" s="65"/>
      <c r="D6" s="65"/>
      <c r="E6" s="65"/>
      <c r="F6" s="65"/>
      <c r="G6" s="65"/>
      <c r="H6" s="7"/>
    </row>
    <row r="7" spans="1:9" ht="15" customHeight="1" x14ac:dyDescent="0.2">
      <c r="A7" s="84" t="s">
        <v>147</v>
      </c>
      <c r="B7" s="85"/>
      <c r="C7" s="85"/>
      <c r="D7" s="85"/>
      <c r="E7" s="85"/>
      <c r="F7" s="85"/>
      <c r="G7" s="85"/>
      <c r="H7" s="2">
        <v>822612.65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796595.02999999991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365141.06+0.06+5218.11+1653.85+11450.16+2740.42</f>
        <v>386203.65999999992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91204.27</f>
        <v>91204.27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51616.19</f>
        <v>51616.19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53061.91</f>
        <v>53061.91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112153.03</f>
        <v>112153.03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8045.31</f>
        <v>8045.31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6025.61</f>
        <v>6025.61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58992.94</f>
        <v>58992.94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29292.11</f>
        <v>29292.11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64"/>
      <c r="B21" s="65"/>
      <c r="C21" s="65"/>
      <c r="D21" s="65"/>
      <c r="E21" s="6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148</v>
      </c>
      <c r="B23" s="96"/>
      <c r="C23" s="96"/>
      <c r="D23" s="96"/>
      <c r="E23" s="96"/>
      <c r="F23" s="96"/>
      <c r="G23" s="96"/>
      <c r="H23" s="4">
        <f>1719084.04-H7</f>
        <v>896471.39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150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149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23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25</v>
      </c>
      <c r="B4" s="83"/>
      <c r="C4" s="83"/>
      <c r="D4" s="83"/>
      <c r="E4" s="83"/>
      <c r="F4" s="83"/>
      <c r="G4" s="83"/>
      <c r="H4" s="15">
        <v>877868.38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2">
      <c r="A7" s="84" t="s">
        <v>22</v>
      </c>
      <c r="B7" s="85"/>
      <c r="C7" s="85"/>
      <c r="D7" s="85"/>
      <c r="E7" s="85"/>
      <c r="F7" s="85"/>
      <c r="G7" s="85"/>
      <c r="H7" s="2">
        <v>1090841.52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1151840.3700000001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349212.87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92081.63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53314.46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64471.44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119103.29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8195.31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5863.14+169.07</f>
        <v>6032.21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7102.94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53760.9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0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398565.32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24</v>
      </c>
      <c r="B23" s="96"/>
      <c r="C23" s="96"/>
      <c r="D23" s="96"/>
      <c r="E23" s="96"/>
      <c r="F23" s="96"/>
      <c r="G23" s="96"/>
      <c r="H23" s="4">
        <f>2029727.52-H7</f>
        <v>938886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31</v>
      </c>
      <c r="B25" s="94"/>
      <c r="C25" s="94"/>
      <c r="D25" s="94"/>
      <c r="E25" s="94"/>
      <c r="F25" s="94"/>
      <c r="G25" s="94"/>
      <c r="H25" s="94"/>
    </row>
    <row r="26" spans="1:9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151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152</v>
      </c>
      <c r="B4" s="83"/>
      <c r="C4" s="83"/>
      <c r="D4" s="83"/>
      <c r="E4" s="83"/>
      <c r="F4" s="83"/>
      <c r="G4" s="83"/>
      <c r="H4" s="15">
        <f>'июль 2018'!H23</f>
        <v>896471.39</v>
      </c>
    </row>
    <row r="5" spans="1:9" ht="18" x14ac:dyDescent="0.2">
      <c r="A5" s="66"/>
      <c r="B5" s="67"/>
      <c r="C5" s="67"/>
      <c r="D5" s="67"/>
      <c r="E5" s="67"/>
      <c r="F5" s="67"/>
      <c r="G5" s="67"/>
      <c r="H5" s="7"/>
    </row>
    <row r="6" spans="1:9" ht="26.25" customHeight="1" x14ac:dyDescent="0.2">
      <c r="A6" s="66"/>
      <c r="B6" s="67"/>
      <c r="C6" s="67"/>
      <c r="D6" s="67"/>
      <c r="E6" s="67"/>
      <c r="F6" s="67"/>
      <c r="G6" s="67"/>
      <c r="H6" s="7"/>
    </row>
    <row r="7" spans="1:9" ht="15" customHeight="1" x14ac:dyDescent="0.2">
      <c r="A7" s="84" t="s">
        <v>154</v>
      </c>
      <c r="B7" s="85"/>
      <c r="C7" s="85"/>
      <c r="D7" s="85"/>
      <c r="E7" s="85"/>
      <c r="F7" s="85"/>
      <c r="G7" s="85"/>
      <c r="H7" s="2">
        <v>819844.46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745671.4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346332.38+0.26+5179.65+2626.9+1604.6+11099.21</f>
        <v>366843.00000000006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75150.6</f>
        <v>75150.600000000006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47461.67</f>
        <v>47461.67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50632.88</f>
        <v>50632.88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118006.24</f>
        <v>118006.24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7659.48</f>
        <v>7659.48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5837.4</f>
        <v>5837.4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57379.38</f>
        <v>57379.38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16700.75</f>
        <v>16700.75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66"/>
      <c r="B21" s="67"/>
      <c r="C21" s="67"/>
      <c r="D21" s="67"/>
      <c r="E21" s="6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153</v>
      </c>
      <c r="B23" s="96"/>
      <c r="C23" s="96"/>
      <c r="D23" s="96"/>
      <c r="E23" s="96"/>
      <c r="F23" s="96"/>
      <c r="G23" s="96"/>
      <c r="H23" s="4">
        <f>1791257.1-H7</f>
        <v>971412.64000000013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150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149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155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156</v>
      </c>
      <c r="B4" s="83"/>
      <c r="C4" s="83"/>
      <c r="D4" s="83"/>
      <c r="E4" s="83"/>
      <c r="F4" s="83"/>
      <c r="G4" s="83"/>
      <c r="H4" s="15">
        <f>'август 2018'!H23</f>
        <v>971412.64000000013</v>
      </c>
    </row>
    <row r="5" spans="1:9" ht="18" x14ac:dyDescent="0.2">
      <c r="A5" s="68"/>
      <c r="B5" s="69"/>
      <c r="C5" s="69"/>
      <c r="D5" s="69"/>
      <c r="E5" s="69"/>
      <c r="F5" s="69"/>
      <c r="G5" s="69"/>
      <c r="H5" s="7"/>
    </row>
    <row r="6" spans="1:9" ht="26.25" customHeight="1" x14ac:dyDescent="0.2">
      <c r="A6" s="68"/>
      <c r="B6" s="69"/>
      <c r="C6" s="69"/>
      <c r="D6" s="69"/>
      <c r="E6" s="69"/>
      <c r="F6" s="69"/>
      <c r="G6" s="69"/>
      <c r="H6" s="7"/>
    </row>
    <row r="7" spans="1:9" ht="15" customHeight="1" x14ac:dyDescent="0.2">
      <c r="A7" s="84" t="s">
        <v>157</v>
      </c>
      <c r="B7" s="85"/>
      <c r="C7" s="85"/>
      <c r="D7" s="85"/>
      <c r="E7" s="85"/>
      <c r="F7" s="85"/>
      <c r="G7" s="85"/>
      <c r="H7" s="2">
        <v>802465.55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857106.06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396801.39+15.92+5808.1+3030.18+1884.11+12859.87</f>
        <v>420399.56999999995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92378</f>
        <v>92378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55341.5</f>
        <v>55341.5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56283.9</f>
        <v>56283.9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f>137077.91</f>
        <v>137077.91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8567.71</f>
        <v>8567.7099999999991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6331.41</f>
        <v>6331.41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65015.3</f>
        <v>65015.3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15710.76</f>
        <v>15710.76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68"/>
      <c r="B21" s="69"/>
      <c r="C21" s="69"/>
      <c r="D21" s="69"/>
      <c r="E21" s="6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153</v>
      </c>
      <c r="B23" s="96"/>
      <c r="C23" s="96"/>
      <c r="D23" s="96"/>
      <c r="E23" s="96"/>
      <c r="F23" s="96"/>
      <c r="G23" s="96"/>
      <c r="H23" s="4">
        <f>1736616.59-H7</f>
        <v>934151.04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150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149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158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159</v>
      </c>
      <c r="B4" s="83"/>
      <c r="C4" s="83"/>
      <c r="D4" s="83"/>
      <c r="E4" s="83"/>
      <c r="F4" s="83"/>
      <c r="G4" s="83"/>
      <c r="H4" s="15">
        <f>'сентябрь 2018г.'!H23</f>
        <v>934151.04</v>
      </c>
    </row>
    <row r="5" spans="1:9" ht="18" x14ac:dyDescent="0.2">
      <c r="A5" s="70"/>
      <c r="B5" s="71"/>
      <c r="C5" s="71"/>
      <c r="D5" s="71"/>
      <c r="E5" s="71"/>
      <c r="F5" s="71"/>
      <c r="G5" s="71"/>
      <c r="H5" s="7"/>
    </row>
    <row r="6" spans="1:9" ht="26.25" customHeight="1" x14ac:dyDescent="0.2">
      <c r="A6" s="70"/>
      <c r="B6" s="71"/>
      <c r="C6" s="71"/>
      <c r="D6" s="71"/>
      <c r="E6" s="71"/>
      <c r="F6" s="71"/>
      <c r="G6" s="71"/>
      <c r="H6" s="7"/>
    </row>
    <row r="7" spans="1:9" ht="15" customHeight="1" x14ac:dyDescent="0.2">
      <c r="A7" s="84" t="s">
        <v>160</v>
      </c>
      <c r="B7" s="85"/>
      <c r="C7" s="85"/>
      <c r="D7" s="85"/>
      <c r="E7" s="85"/>
      <c r="F7" s="85"/>
      <c r="G7" s="85"/>
      <c r="H7" s="2">
        <v>963850.38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868674.09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402830.88+2150+6090.12+3085.2+1901.88+13124.99</f>
        <v>429183.07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88902.3</f>
        <v>88902.3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f>55705.45</f>
        <v>55705.45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f>58870.15</f>
        <v>58870.15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142772.4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f>8781.96</f>
        <v>8781.9599999999991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/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f>7187.59</f>
        <v>7187.59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f>66248.82</f>
        <v>66248.820000000007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f>11022.35</f>
        <v>11022.35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70"/>
      <c r="B21" s="71"/>
      <c r="C21" s="71"/>
      <c r="D21" s="71"/>
      <c r="E21" s="7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161</v>
      </c>
      <c r="B23" s="96"/>
      <c r="C23" s="96"/>
      <c r="D23" s="96"/>
      <c r="E23" s="96"/>
      <c r="F23" s="96"/>
      <c r="G23" s="96"/>
      <c r="H23" s="4">
        <f>1831790.88-H7</f>
        <v>867940.49999999988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150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149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162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163</v>
      </c>
      <c r="B4" s="83"/>
      <c r="C4" s="83"/>
      <c r="D4" s="83"/>
      <c r="E4" s="83"/>
      <c r="F4" s="83"/>
      <c r="G4" s="83"/>
      <c r="H4" s="15">
        <f>'октябрь 2018г.'!H23</f>
        <v>867940.49999999988</v>
      </c>
    </row>
    <row r="5" spans="1:9" ht="18" x14ac:dyDescent="0.2">
      <c r="A5" s="72"/>
      <c r="B5" s="73"/>
      <c r="C5" s="73"/>
      <c r="D5" s="73"/>
      <c r="E5" s="73"/>
      <c r="F5" s="73"/>
      <c r="G5" s="73"/>
      <c r="H5" s="7"/>
    </row>
    <row r="6" spans="1:9" ht="26.25" customHeight="1" x14ac:dyDescent="0.2">
      <c r="A6" s="72"/>
      <c r="B6" s="73"/>
      <c r="C6" s="73"/>
      <c r="D6" s="73"/>
      <c r="E6" s="73"/>
      <c r="F6" s="73"/>
      <c r="G6" s="73"/>
      <c r="H6" s="7"/>
    </row>
    <row r="7" spans="1:9" ht="15" customHeight="1" x14ac:dyDescent="0.2">
      <c r="A7" s="84" t="s">
        <v>164</v>
      </c>
      <c r="B7" s="85"/>
      <c r="C7" s="85"/>
      <c r="D7" s="85"/>
      <c r="E7" s="85"/>
      <c r="F7" s="85"/>
      <c r="G7" s="85"/>
      <c r="H7" s="2">
        <v>1167774.05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SUM(F9:H20)</f>
        <v>852986.8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346012.12+5091.98+2626.38+1620.44+11143.37</f>
        <v>366494.29</v>
      </c>
      <c r="G9" s="90"/>
      <c r="H9" s="91"/>
      <c r="I9" s="8"/>
    </row>
    <row r="10" spans="1:9" ht="15" customHeight="1" x14ac:dyDescent="0.2">
      <c r="A10" s="104" t="s">
        <v>166</v>
      </c>
      <c r="B10" s="105"/>
      <c r="C10" s="105"/>
      <c r="D10" s="105"/>
      <c r="E10" s="106"/>
      <c r="F10" s="107">
        <f>7250</f>
        <v>7250</v>
      </c>
      <c r="G10" s="108"/>
      <c r="H10" s="109"/>
      <c r="I10" s="8"/>
    </row>
    <row r="11" spans="1:9" ht="15" customHeight="1" x14ac:dyDescent="0.2">
      <c r="A11" s="103" t="s">
        <v>3</v>
      </c>
      <c r="B11" s="87"/>
      <c r="C11" s="87"/>
      <c r="D11" s="87"/>
      <c r="E11" s="88"/>
      <c r="F11" s="89">
        <f>84917.48</f>
        <v>84917.48</v>
      </c>
      <c r="G11" s="90"/>
      <c r="H11" s="91"/>
    </row>
    <row r="12" spans="1:9" ht="15" customHeight="1" x14ac:dyDescent="0.2">
      <c r="A12" s="97" t="s">
        <v>4</v>
      </c>
      <c r="B12" s="98"/>
      <c r="C12" s="98"/>
      <c r="D12" s="98"/>
      <c r="E12" s="98"/>
      <c r="F12" s="89">
        <f>47592.98</f>
        <v>47592.98</v>
      </c>
      <c r="G12" s="90"/>
      <c r="H12" s="91"/>
    </row>
    <row r="13" spans="1:9" ht="15" customHeight="1" x14ac:dyDescent="0.2">
      <c r="A13" s="97" t="s">
        <v>5</v>
      </c>
      <c r="B13" s="98"/>
      <c r="C13" s="98"/>
      <c r="D13" s="98"/>
      <c r="E13" s="98"/>
      <c r="F13" s="89">
        <f>49295.35</f>
        <v>49295.35</v>
      </c>
      <c r="G13" s="90"/>
      <c r="H13" s="91"/>
    </row>
    <row r="14" spans="1:9" ht="15" customHeight="1" x14ac:dyDescent="0.2">
      <c r="A14" s="97" t="s">
        <v>6</v>
      </c>
      <c r="B14" s="98"/>
      <c r="C14" s="98"/>
      <c r="D14" s="98"/>
      <c r="E14" s="98"/>
      <c r="F14" s="89">
        <f>99891.22</f>
        <v>99891.22</v>
      </c>
      <c r="G14" s="90"/>
      <c r="H14" s="91"/>
    </row>
    <row r="15" spans="1:9" ht="15" customHeight="1" x14ac:dyDescent="0.2">
      <c r="A15" s="97" t="s">
        <v>7</v>
      </c>
      <c r="B15" s="98"/>
      <c r="C15" s="98"/>
      <c r="D15" s="98"/>
      <c r="E15" s="98"/>
      <c r="F15" s="89">
        <f>7553.81</f>
        <v>7553.81</v>
      </c>
      <c r="G15" s="90"/>
      <c r="H15" s="91"/>
    </row>
    <row r="16" spans="1:9" ht="15" customHeight="1" x14ac:dyDescent="0.2">
      <c r="A16" s="97" t="s">
        <v>8</v>
      </c>
      <c r="B16" s="98"/>
      <c r="C16" s="98"/>
      <c r="D16" s="98"/>
      <c r="E16" s="98"/>
      <c r="F16" s="89"/>
      <c r="G16" s="90"/>
      <c r="H16" s="91"/>
    </row>
    <row r="17" spans="1:9" ht="15" customHeight="1" x14ac:dyDescent="0.2">
      <c r="A17" s="97" t="s">
        <v>10</v>
      </c>
      <c r="B17" s="98"/>
      <c r="C17" s="98"/>
      <c r="D17" s="98"/>
      <c r="E17" s="98"/>
      <c r="F17" s="89">
        <f>5904.7</f>
        <v>5904.7</v>
      </c>
      <c r="G17" s="90"/>
      <c r="H17" s="91"/>
    </row>
    <row r="18" spans="1:9" ht="15" customHeight="1" x14ac:dyDescent="0.2">
      <c r="A18" s="97" t="s">
        <v>11</v>
      </c>
      <c r="B18" s="101"/>
      <c r="C18" s="101"/>
      <c r="D18" s="101"/>
      <c r="E18" s="102"/>
      <c r="F18" s="89">
        <f>57165.04</f>
        <v>57165.04</v>
      </c>
      <c r="G18" s="90"/>
      <c r="H18" s="91"/>
    </row>
    <row r="19" spans="1:9" ht="15" customHeight="1" x14ac:dyDescent="0.2">
      <c r="A19" s="97" t="s">
        <v>16</v>
      </c>
      <c r="B19" s="101"/>
      <c r="C19" s="101"/>
      <c r="D19" s="101"/>
      <c r="E19" s="102"/>
      <c r="F19" s="89"/>
      <c r="G19" s="90"/>
      <c r="H19" s="91"/>
    </row>
    <row r="20" spans="1:9" ht="15" customHeight="1" x14ac:dyDescent="0.2">
      <c r="A20" s="97" t="s">
        <v>9</v>
      </c>
      <c r="B20" s="98"/>
      <c r="C20" s="98"/>
      <c r="D20" s="98"/>
      <c r="E20" s="98"/>
      <c r="F20" s="89">
        <f>126921.93</f>
        <v>126921.93</v>
      </c>
      <c r="G20" s="90"/>
      <c r="H20" s="91"/>
      <c r="I20" s="8"/>
    </row>
    <row r="21" spans="1:9" ht="15" customHeight="1" x14ac:dyDescent="0.2">
      <c r="A21" s="99"/>
      <c r="B21" s="100"/>
      <c r="C21" s="100"/>
      <c r="D21" s="100"/>
      <c r="E21" s="100"/>
      <c r="F21" s="100"/>
      <c r="G21" s="100"/>
      <c r="H21" s="2"/>
      <c r="I21" s="8"/>
    </row>
    <row r="22" spans="1:9" ht="15" customHeight="1" x14ac:dyDescent="0.25">
      <c r="A22" s="72"/>
      <c r="B22" s="73"/>
      <c r="C22" s="73"/>
      <c r="D22" s="73"/>
      <c r="E22" s="73"/>
      <c r="F22" s="3"/>
      <c r="G22" s="3"/>
      <c r="H22" s="2"/>
    </row>
    <row r="23" spans="1:9" ht="15" customHeight="1" x14ac:dyDescent="0.2">
      <c r="A23" s="84"/>
      <c r="B23" s="85"/>
      <c r="C23" s="85"/>
      <c r="D23" s="85"/>
      <c r="E23" s="85"/>
      <c r="F23" s="85"/>
      <c r="G23" s="85"/>
      <c r="H23" s="2"/>
    </row>
    <row r="24" spans="1:9" ht="15" customHeight="1" x14ac:dyDescent="0.2">
      <c r="A24" s="95" t="s">
        <v>165</v>
      </c>
      <c r="B24" s="96"/>
      <c r="C24" s="96"/>
      <c r="D24" s="96"/>
      <c r="E24" s="96"/>
      <c r="F24" s="96"/>
      <c r="G24" s="96"/>
      <c r="H24" s="4">
        <f>2146578.13-H7</f>
        <v>978804.07999999984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94" t="s">
        <v>167</v>
      </c>
      <c r="B26" s="94"/>
      <c r="C26" s="94"/>
      <c r="D26" s="94"/>
      <c r="E26" s="94"/>
      <c r="F26" s="94"/>
      <c r="G26" s="94"/>
      <c r="H26" s="94"/>
    </row>
    <row r="27" spans="1:9" ht="15" customHeight="1" x14ac:dyDescent="0.2">
      <c r="A27" s="94"/>
      <c r="B27" s="94"/>
      <c r="C27" s="94"/>
      <c r="D27" s="94"/>
      <c r="E27" s="94"/>
      <c r="F27" s="94"/>
      <c r="G27" s="94"/>
      <c r="H27" s="94"/>
    </row>
    <row r="28" spans="1:9" ht="21" customHeight="1" x14ac:dyDescent="0.2">
      <c r="A28" s="93"/>
      <c r="B28" s="93"/>
      <c r="C28" s="93"/>
      <c r="D28" s="93"/>
      <c r="E28" s="93"/>
      <c r="F28" s="93"/>
      <c r="G28" s="93"/>
      <c r="H28" s="93"/>
    </row>
    <row r="29" spans="1:9" ht="22.5" customHeight="1" x14ac:dyDescent="0.2">
      <c r="A29" s="92" t="s">
        <v>149</v>
      </c>
      <c r="B29" s="92"/>
      <c r="C29" s="92"/>
      <c r="D29" s="92"/>
      <c r="E29" s="92"/>
      <c r="F29" s="92"/>
      <c r="G29" s="92"/>
      <c r="H29" s="92"/>
    </row>
    <row r="30" spans="1:9" ht="15" customHeight="1" x14ac:dyDescent="0.2">
      <c r="A30" s="92"/>
      <c r="B30" s="92"/>
      <c r="C30" s="92"/>
      <c r="D30" s="92"/>
      <c r="E30" s="92"/>
      <c r="F30" s="92"/>
      <c r="G30" s="92"/>
      <c r="H30" s="92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K22" sqref="K2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168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169</v>
      </c>
      <c r="B4" s="83"/>
      <c r="C4" s="83"/>
      <c r="D4" s="83"/>
      <c r="E4" s="83"/>
      <c r="F4" s="83"/>
      <c r="G4" s="83"/>
      <c r="H4" s="15">
        <f>'ноябрь 2018г.'!H24</f>
        <v>978804.07999999984</v>
      </c>
    </row>
    <row r="5" spans="1:9" ht="18" x14ac:dyDescent="0.2">
      <c r="A5" s="74"/>
      <c r="B5" s="75"/>
      <c r="C5" s="75"/>
      <c r="D5" s="75"/>
      <c r="E5" s="75"/>
      <c r="F5" s="75"/>
      <c r="G5" s="75"/>
      <c r="H5" s="7"/>
    </row>
    <row r="6" spans="1:9" ht="26.25" customHeight="1" x14ac:dyDescent="0.2">
      <c r="A6" s="74"/>
      <c r="B6" s="75"/>
      <c r="C6" s="75"/>
      <c r="D6" s="75"/>
      <c r="E6" s="75"/>
      <c r="F6" s="75"/>
      <c r="G6" s="75"/>
      <c r="H6" s="7"/>
    </row>
    <row r="7" spans="1:9" ht="15" customHeight="1" x14ac:dyDescent="0.2">
      <c r="A7" s="84" t="s">
        <v>170</v>
      </c>
      <c r="B7" s="85"/>
      <c r="C7" s="85"/>
      <c r="D7" s="85"/>
      <c r="E7" s="85"/>
      <c r="F7" s="85"/>
      <c r="G7" s="85"/>
      <c r="H7" s="2">
        <v>1369754.84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SUM(F9:H20)</f>
        <v>1134139.5900000001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391839.38+0.69+5633.86+2952.92+12572.77+1819.02</f>
        <v>414818.64</v>
      </c>
      <c r="G9" s="90"/>
      <c r="H9" s="91"/>
      <c r="I9" s="8"/>
    </row>
    <row r="10" spans="1:9" ht="15" customHeight="1" x14ac:dyDescent="0.2">
      <c r="A10" s="104" t="s">
        <v>166</v>
      </c>
      <c r="B10" s="105"/>
      <c r="C10" s="105"/>
      <c r="D10" s="105"/>
      <c r="E10" s="106"/>
      <c r="F10" s="107">
        <v>9200</v>
      </c>
      <c r="G10" s="108"/>
      <c r="H10" s="109"/>
      <c r="I10" s="8"/>
    </row>
    <row r="11" spans="1:9" ht="15" customHeight="1" x14ac:dyDescent="0.2">
      <c r="A11" s="103" t="s">
        <v>3</v>
      </c>
      <c r="B11" s="87"/>
      <c r="C11" s="87"/>
      <c r="D11" s="87"/>
      <c r="E11" s="88"/>
      <c r="F11" s="89">
        <v>97064.21</v>
      </c>
      <c r="G11" s="90"/>
      <c r="H11" s="91"/>
    </row>
    <row r="12" spans="1:9" ht="15" customHeight="1" x14ac:dyDescent="0.2">
      <c r="A12" s="97" t="s">
        <v>4</v>
      </c>
      <c r="B12" s="98"/>
      <c r="C12" s="98"/>
      <c r="D12" s="98"/>
      <c r="E12" s="98"/>
      <c r="F12" s="89">
        <v>56976.84</v>
      </c>
      <c r="G12" s="90"/>
      <c r="H12" s="91"/>
    </row>
    <row r="13" spans="1:9" ht="15" customHeight="1" x14ac:dyDescent="0.2">
      <c r="A13" s="97" t="s">
        <v>5</v>
      </c>
      <c r="B13" s="98"/>
      <c r="C13" s="98"/>
      <c r="D13" s="98"/>
      <c r="E13" s="98"/>
      <c r="F13" s="89">
        <v>60948.62</v>
      </c>
      <c r="G13" s="90"/>
      <c r="H13" s="91"/>
    </row>
    <row r="14" spans="1:9" ht="15" customHeight="1" x14ac:dyDescent="0.2">
      <c r="A14" s="97" t="s">
        <v>6</v>
      </c>
      <c r="B14" s="98"/>
      <c r="C14" s="98"/>
      <c r="D14" s="98"/>
      <c r="E14" s="98"/>
      <c r="F14" s="89">
        <v>118044.78</v>
      </c>
      <c r="G14" s="90"/>
      <c r="H14" s="91"/>
    </row>
    <row r="15" spans="1:9" ht="15" customHeight="1" x14ac:dyDescent="0.2">
      <c r="A15" s="97" t="s">
        <v>7</v>
      </c>
      <c r="B15" s="98"/>
      <c r="C15" s="98"/>
      <c r="D15" s="98"/>
      <c r="E15" s="98"/>
      <c r="F15" s="89">
        <v>8485.66</v>
      </c>
      <c r="G15" s="90"/>
      <c r="H15" s="91"/>
    </row>
    <row r="16" spans="1:9" ht="15" customHeight="1" x14ac:dyDescent="0.2">
      <c r="A16" s="97" t="s">
        <v>8</v>
      </c>
      <c r="B16" s="98"/>
      <c r="C16" s="98"/>
      <c r="D16" s="98"/>
      <c r="E16" s="98"/>
      <c r="F16" s="89"/>
      <c r="G16" s="90"/>
      <c r="H16" s="91"/>
    </row>
    <row r="17" spans="1:9" ht="15" customHeight="1" x14ac:dyDescent="0.2">
      <c r="A17" s="97" t="s">
        <v>10</v>
      </c>
      <c r="B17" s="98"/>
      <c r="C17" s="98"/>
      <c r="D17" s="98"/>
      <c r="E17" s="98"/>
      <c r="F17" s="89">
        <v>6707.63</v>
      </c>
      <c r="G17" s="90"/>
      <c r="H17" s="91"/>
    </row>
    <row r="18" spans="1:9" ht="15" customHeight="1" x14ac:dyDescent="0.2">
      <c r="A18" s="97" t="s">
        <v>11</v>
      </c>
      <c r="B18" s="101"/>
      <c r="C18" s="101"/>
      <c r="D18" s="101"/>
      <c r="E18" s="102"/>
      <c r="F18" s="89">
        <v>63927.6</v>
      </c>
      <c r="G18" s="90"/>
      <c r="H18" s="91"/>
    </row>
    <row r="19" spans="1:9" ht="15" customHeight="1" x14ac:dyDescent="0.2">
      <c r="A19" s="97" t="s">
        <v>16</v>
      </c>
      <c r="B19" s="101"/>
      <c r="C19" s="101"/>
      <c r="D19" s="101"/>
      <c r="E19" s="102"/>
      <c r="F19" s="89"/>
      <c r="G19" s="90"/>
      <c r="H19" s="91"/>
    </row>
    <row r="20" spans="1:9" ht="15" customHeight="1" x14ac:dyDescent="0.2">
      <c r="A20" s="97" t="s">
        <v>9</v>
      </c>
      <c r="B20" s="98"/>
      <c r="C20" s="98"/>
      <c r="D20" s="98"/>
      <c r="E20" s="98"/>
      <c r="F20" s="89">
        <v>297965.61</v>
      </c>
      <c r="G20" s="90"/>
      <c r="H20" s="91"/>
      <c r="I20" s="8"/>
    </row>
    <row r="21" spans="1:9" ht="15" customHeight="1" x14ac:dyDescent="0.2">
      <c r="A21" s="99"/>
      <c r="B21" s="100"/>
      <c r="C21" s="100"/>
      <c r="D21" s="100"/>
      <c r="E21" s="100"/>
      <c r="F21" s="100"/>
      <c r="G21" s="100"/>
      <c r="H21" s="2"/>
      <c r="I21" s="8"/>
    </row>
    <row r="22" spans="1:9" ht="15" customHeight="1" x14ac:dyDescent="0.25">
      <c r="A22" s="74"/>
      <c r="B22" s="75"/>
      <c r="C22" s="75"/>
      <c r="D22" s="75"/>
      <c r="E22" s="75"/>
      <c r="F22" s="3"/>
      <c r="G22" s="3"/>
      <c r="H22" s="2"/>
    </row>
    <row r="23" spans="1:9" ht="15" customHeight="1" x14ac:dyDescent="0.2">
      <c r="A23" s="84"/>
      <c r="B23" s="85"/>
      <c r="C23" s="85"/>
      <c r="D23" s="85"/>
      <c r="E23" s="85"/>
      <c r="F23" s="85"/>
      <c r="G23" s="85"/>
      <c r="H23" s="2"/>
    </row>
    <row r="24" spans="1:9" ht="15" customHeight="1" x14ac:dyDescent="0.2">
      <c r="A24" s="95" t="s">
        <v>171</v>
      </c>
      <c r="B24" s="96"/>
      <c r="C24" s="96"/>
      <c r="D24" s="96"/>
      <c r="E24" s="96"/>
      <c r="F24" s="96"/>
      <c r="G24" s="96"/>
      <c r="H24" s="4">
        <f>2383990.42-H7</f>
        <v>1014235.5799999998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94" t="s">
        <v>167</v>
      </c>
      <c r="B26" s="94"/>
      <c r="C26" s="94"/>
      <c r="D26" s="94"/>
      <c r="E26" s="94"/>
      <c r="F26" s="94"/>
      <c r="G26" s="94"/>
      <c r="H26" s="94"/>
    </row>
    <row r="27" spans="1:9" ht="15" customHeight="1" x14ac:dyDescent="0.2">
      <c r="A27" s="94"/>
      <c r="B27" s="94"/>
      <c r="C27" s="94"/>
      <c r="D27" s="94"/>
      <c r="E27" s="94"/>
      <c r="F27" s="94"/>
      <c r="G27" s="94"/>
      <c r="H27" s="94"/>
    </row>
    <row r="28" spans="1:9" ht="21" customHeight="1" x14ac:dyDescent="0.2">
      <c r="A28" s="93"/>
      <c r="B28" s="93"/>
      <c r="C28" s="93"/>
      <c r="D28" s="93"/>
      <c r="E28" s="93"/>
      <c r="F28" s="93"/>
      <c r="G28" s="93"/>
      <c r="H28" s="93"/>
    </row>
    <row r="29" spans="1:9" ht="22.5" customHeight="1" x14ac:dyDescent="0.2">
      <c r="A29" s="92" t="s">
        <v>149</v>
      </c>
      <c r="B29" s="92"/>
      <c r="C29" s="92"/>
      <c r="D29" s="92"/>
      <c r="E29" s="92"/>
      <c r="F29" s="92"/>
      <c r="G29" s="92"/>
      <c r="H29" s="92"/>
    </row>
    <row r="30" spans="1:9" ht="15" customHeight="1" x14ac:dyDescent="0.2">
      <c r="A30" s="92"/>
      <c r="B30" s="92"/>
      <c r="C30" s="92"/>
      <c r="D30" s="92"/>
      <c r="E30" s="92"/>
      <c r="F30" s="92"/>
      <c r="G30" s="92"/>
      <c r="H30" s="92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F17" sqref="F17:H1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172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173</v>
      </c>
      <c r="B4" s="83"/>
      <c r="C4" s="83"/>
      <c r="D4" s="83"/>
      <c r="E4" s="83"/>
      <c r="F4" s="83"/>
      <c r="G4" s="83"/>
      <c r="H4" s="15">
        <f>'декабрь 2018г.'!H24</f>
        <v>1014235.5799999998</v>
      </c>
    </row>
    <row r="5" spans="1:9" ht="18" x14ac:dyDescent="0.2">
      <c r="A5" s="76"/>
      <c r="B5" s="77"/>
      <c r="C5" s="77"/>
      <c r="D5" s="77"/>
      <c r="E5" s="77"/>
      <c r="F5" s="77"/>
      <c r="G5" s="77"/>
      <c r="H5" s="7"/>
    </row>
    <row r="6" spans="1:9" ht="26.25" customHeight="1" x14ac:dyDescent="0.2">
      <c r="A6" s="76"/>
      <c r="B6" s="77"/>
      <c r="C6" s="77"/>
      <c r="D6" s="77"/>
      <c r="E6" s="77"/>
      <c r="F6" s="77"/>
      <c r="G6" s="77"/>
      <c r="H6" s="7"/>
    </row>
    <row r="7" spans="1:9" ht="15" customHeight="1" x14ac:dyDescent="0.2">
      <c r="A7" s="84" t="s">
        <v>174</v>
      </c>
      <c r="B7" s="85"/>
      <c r="C7" s="85"/>
      <c r="D7" s="85"/>
      <c r="E7" s="85"/>
      <c r="F7" s="85"/>
      <c r="G7" s="85"/>
      <c r="H7" s="2">
        <v>1390236.77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SUM(F9:H20)</f>
        <v>1226604.5900000001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351013.89+126.96+5125.76+2654.7+1622.76+11309.12</f>
        <v>371853.19000000006</v>
      </c>
      <c r="G9" s="90"/>
      <c r="H9" s="91"/>
      <c r="I9" s="8"/>
    </row>
    <row r="10" spans="1:9" ht="15" customHeight="1" x14ac:dyDescent="0.2">
      <c r="A10" s="104" t="s">
        <v>166</v>
      </c>
      <c r="B10" s="105"/>
      <c r="C10" s="105"/>
      <c r="D10" s="105"/>
      <c r="E10" s="106"/>
      <c r="F10" s="107">
        <f>700</f>
        <v>700</v>
      </c>
      <c r="G10" s="108"/>
      <c r="H10" s="109"/>
      <c r="I10" s="8"/>
    </row>
    <row r="11" spans="1:9" ht="15" customHeight="1" x14ac:dyDescent="0.2">
      <c r="A11" s="103" t="s">
        <v>3</v>
      </c>
      <c r="B11" s="87"/>
      <c r="C11" s="87"/>
      <c r="D11" s="87"/>
      <c r="E11" s="88"/>
      <c r="F11" s="89">
        <f>79638.32</f>
        <v>79638.320000000007</v>
      </c>
      <c r="G11" s="90"/>
      <c r="H11" s="91"/>
    </row>
    <row r="12" spans="1:9" ht="15" customHeight="1" x14ac:dyDescent="0.2">
      <c r="A12" s="97" t="s">
        <v>4</v>
      </c>
      <c r="B12" s="98"/>
      <c r="C12" s="98"/>
      <c r="D12" s="98"/>
      <c r="E12" s="98"/>
      <c r="F12" s="89">
        <f>59458.24</f>
        <v>59458.239999999998</v>
      </c>
      <c r="G12" s="90"/>
      <c r="H12" s="91"/>
    </row>
    <row r="13" spans="1:9" ht="15" customHeight="1" x14ac:dyDescent="0.2">
      <c r="A13" s="97" t="s">
        <v>5</v>
      </c>
      <c r="B13" s="98"/>
      <c r="C13" s="98"/>
      <c r="D13" s="98"/>
      <c r="E13" s="98"/>
      <c r="F13" s="89">
        <f>59123.43</f>
        <v>59123.43</v>
      </c>
      <c r="G13" s="90"/>
      <c r="H13" s="91"/>
    </row>
    <row r="14" spans="1:9" ht="15" customHeight="1" x14ac:dyDescent="0.2">
      <c r="A14" s="97" t="s">
        <v>6</v>
      </c>
      <c r="B14" s="98"/>
      <c r="C14" s="98"/>
      <c r="D14" s="98"/>
      <c r="E14" s="98"/>
      <c r="F14" s="89">
        <v>114442.61</v>
      </c>
      <c r="G14" s="90"/>
      <c r="H14" s="91"/>
    </row>
    <row r="15" spans="1:9" ht="15" customHeight="1" x14ac:dyDescent="0.2">
      <c r="A15" s="97" t="s">
        <v>7</v>
      </c>
      <c r="B15" s="98"/>
      <c r="C15" s="98"/>
      <c r="D15" s="98"/>
      <c r="E15" s="98"/>
      <c r="F15" s="89">
        <f>7749.59</f>
        <v>7749.59</v>
      </c>
      <c r="G15" s="90"/>
      <c r="H15" s="91"/>
    </row>
    <row r="16" spans="1:9" ht="15" customHeight="1" x14ac:dyDescent="0.2">
      <c r="A16" s="97" t="s">
        <v>8</v>
      </c>
      <c r="B16" s="98"/>
      <c r="C16" s="98"/>
      <c r="D16" s="98"/>
      <c r="E16" s="98"/>
      <c r="F16" s="89">
        <v>419.29</v>
      </c>
      <c r="G16" s="90"/>
      <c r="H16" s="91"/>
    </row>
    <row r="17" spans="1:9" ht="15" customHeight="1" x14ac:dyDescent="0.2">
      <c r="A17" s="97" t="s">
        <v>10</v>
      </c>
      <c r="B17" s="98"/>
      <c r="C17" s="98"/>
      <c r="D17" s="98"/>
      <c r="E17" s="98"/>
      <c r="F17" s="89">
        <f>6013.87</f>
        <v>6013.87</v>
      </c>
      <c r="G17" s="90"/>
      <c r="H17" s="91"/>
    </row>
    <row r="18" spans="1:9" ht="15" customHeight="1" x14ac:dyDescent="0.2">
      <c r="A18" s="97" t="s">
        <v>11</v>
      </c>
      <c r="B18" s="101"/>
      <c r="C18" s="101"/>
      <c r="D18" s="101"/>
      <c r="E18" s="102"/>
      <c r="F18" s="89">
        <f>57914.31</f>
        <v>57914.31</v>
      </c>
      <c r="G18" s="90"/>
      <c r="H18" s="91"/>
    </row>
    <row r="19" spans="1:9" ht="15" customHeight="1" x14ac:dyDescent="0.2">
      <c r="A19" s="97" t="s">
        <v>16</v>
      </c>
      <c r="B19" s="101"/>
      <c r="C19" s="101"/>
      <c r="D19" s="101"/>
      <c r="E19" s="102"/>
      <c r="F19" s="89"/>
      <c r="G19" s="90"/>
      <c r="H19" s="91"/>
    </row>
    <row r="20" spans="1:9" ht="15" customHeight="1" x14ac:dyDescent="0.2">
      <c r="A20" s="97" t="s">
        <v>9</v>
      </c>
      <c r="B20" s="98"/>
      <c r="C20" s="98"/>
      <c r="D20" s="98"/>
      <c r="E20" s="98"/>
      <c r="F20" s="89">
        <f>469291.74</f>
        <v>469291.74</v>
      </c>
      <c r="G20" s="90"/>
      <c r="H20" s="91"/>
      <c r="I20" s="8"/>
    </row>
    <row r="21" spans="1:9" ht="15" customHeight="1" x14ac:dyDescent="0.2">
      <c r="A21" s="99"/>
      <c r="B21" s="100"/>
      <c r="C21" s="100"/>
      <c r="D21" s="100"/>
      <c r="E21" s="100"/>
      <c r="F21" s="100"/>
      <c r="G21" s="100"/>
      <c r="H21" s="2"/>
      <c r="I21" s="8"/>
    </row>
    <row r="22" spans="1:9" ht="15" customHeight="1" x14ac:dyDescent="0.25">
      <c r="A22" s="76"/>
      <c r="B22" s="77"/>
      <c r="C22" s="77"/>
      <c r="D22" s="77"/>
      <c r="E22" s="77"/>
      <c r="F22" s="3"/>
      <c r="G22" s="3"/>
      <c r="H22" s="2"/>
    </row>
    <row r="23" spans="1:9" ht="15" customHeight="1" x14ac:dyDescent="0.2">
      <c r="A23" s="84"/>
      <c r="B23" s="85"/>
      <c r="C23" s="85"/>
      <c r="D23" s="85"/>
      <c r="E23" s="85"/>
      <c r="F23" s="85"/>
      <c r="G23" s="85"/>
      <c r="H23" s="2"/>
    </row>
    <row r="24" spans="1:9" ht="15" customHeight="1" x14ac:dyDescent="0.2">
      <c r="A24" s="95" t="s">
        <v>175</v>
      </c>
      <c r="B24" s="96"/>
      <c r="C24" s="96"/>
      <c r="D24" s="96"/>
      <c r="E24" s="96"/>
      <c r="F24" s="96"/>
      <c r="G24" s="96"/>
      <c r="H24" s="4">
        <f>2544893.23-H7</f>
        <v>1154656.46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94" t="s">
        <v>167</v>
      </c>
      <c r="B26" s="94"/>
      <c r="C26" s="94"/>
      <c r="D26" s="94"/>
      <c r="E26" s="94"/>
      <c r="F26" s="94"/>
      <c r="G26" s="94"/>
      <c r="H26" s="94"/>
    </row>
    <row r="27" spans="1:9" ht="15" customHeight="1" x14ac:dyDescent="0.2">
      <c r="A27" s="94"/>
      <c r="B27" s="94"/>
      <c r="C27" s="94"/>
      <c r="D27" s="94"/>
      <c r="E27" s="94"/>
      <c r="F27" s="94"/>
      <c r="G27" s="94"/>
      <c r="H27" s="94"/>
    </row>
    <row r="28" spans="1:9" ht="21" customHeight="1" x14ac:dyDescent="0.2">
      <c r="A28" s="93"/>
      <c r="B28" s="93"/>
      <c r="C28" s="93"/>
      <c r="D28" s="93"/>
      <c r="E28" s="93"/>
      <c r="F28" s="93"/>
      <c r="G28" s="93"/>
      <c r="H28" s="93"/>
    </row>
    <row r="29" spans="1:9" ht="22.5" customHeight="1" x14ac:dyDescent="0.2">
      <c r="A29" s="92" t="s">
        <v>149</v>
      </c>
      <c r="B29" s="92"/>
      <c r="C29" s="92"/>
      <c r="D29" s="92"/>
      <c r="E29" s="92"/>
      <c r="F29" s="92"/>
      <c r="G29" s="92"/>
      <c r="H29" s="92"/>
    </row>
    <row r="30" spans="1:9" ht="15" customHeight="1" x14ac:dyDescent="0.2">
      <c r="A30" s="92"/>
      <c r="B30" s="92"/>
      <c r="C30" s="92"/>
      <c r="D30" s="92"/>
      <c r="E30" s="92"/>
      <c r="F30" s="92"/>
      <c r="G30" s="92"/>
      <c r="H30" s="92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19" workbookViewId="0">
      <selection activeCell="A26" sqref="A26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176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177</v>
      </c>
      <c r="B4" s="83"/>
      <c r="C4" s="83"/>
      <c r="D4" s="83"/>
      <c r="E4" s="83"/>
      <c r="F4" s="83"/>
      <c r="G4" s="83"/>
      <c r="H4" s="15">
        <f>'январь 2019'!H24</f>
        <v>1154656.46</v>
      </c>
    </row>
    <row r="5" spans="1:9" ht="18" x14ac:dyDescent="0.2">
      <c r="A5" s="78"/>
      <c r="B5" s="79"/>
      <c r="C5" s="79"/>
      <c r="D5" s="79"/>
      <c r="E5" s="79"/>
      <c r="F5" s="79"/>
      <c r="G5" s="79"/>
      <c r="H5" s="7"/>
    </row>
    <row r="6" spans="1:9" ht="26.25" customHeight="1" x14ac:dyDescent="0.2">
      <c r="A6" s="78"/>
      <c r="B6" s="79"/>
      <c r="C6" s="79"/>
      <c r="D6" s="79"/>
      <c r="E6" s="79"/>
      <c r="F6" s="79"/>
      <c r="G6" s="79"/>
      <c r="H6" s="7"/>
    </row>
    <row r="7" spans="1:9" ht="15" customHeight="1" x14ac:dyDescent="0.2">
      <c r="A7" s="84" t="s">
        <v>178</v>
      </c>
      <c r="B7" s="85"/>
      <c r="C7" s="85"/>
      <c r="D7" s="85"/>
      <c r="E7" s="85"/>
      <c r="F7" s="85"/>
      <c r="G7" s="85"/>
      <c r="H7" s="2">
        <v>1253247.3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SUM(F9:H20)</f>
        <v>1343230.2599999998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f>377212.22+6327.36+2957.51+1847.27+12418.79</f>
        <v>400763.14999999997</v>
      </c>
      <c r="G9" s="90"/>
      <c r="H9" s="91"/>
      <c r="I9" s="8"/>
    </row>
    <row r="10" spans="1:9" ht="15" customHeight="1" x14ac:dyDescent="0.2">
      <c r="A10" s="104" t="s">
        <v>166</v>
      </c>
      <c r="B10" s="105"/>
      <c r="C10" s="105"/>
      <c r="D10" s="105"/>
      <c r="E10" s="106"/>
      <c r="F10" s="107">
        <f>6007.75</f>
        <v>6007.75</v>
      </c>
      <c r="G10" s="108"/>
      <c r="H10" s="109"/>
      <c r="I10" s="8"/>
    </row>
    <row r="11" spans="1:9" ht="15" customHeight="1" x14ac:dyDescent="0.2">
      <c r="A11" s="103" t="s">
        <v>3</v>
      </c>
      <c r="B11" s="87"/>
      <c r="C11" s="87"/>
      <c r="D11" s="87"/>
      <c r="E11" s="88"/>
      <c r="F11" s="89">
        <f>97654.89</f>
        <v>97654.89</v>
      </c>
      <c r="G11" s="90"/>
      <c r="H11" s="91"/>
    </row>
    <row r="12" spans="1:9" ht="15" customHeight="1" x14ac:dyDescent="0.2">
      <c r="A12" s="97" t="s">
        <v>4</v>
      </c>
      <c r="B12" s="98"/>
      <c r="C12" s="98"/>
      <c r="D12" s="98"/>
      <c r="E12" s="98"/>
      <c r="F12" s="89">
        <f>57037.04</f>
        <v>57037.04</v>
      </c>
      <c r="G12" s="90"/>
      <c r="H12" s="91"/>
    </row>
    <row r="13" spans="1:9" ht="15" customHeight="1" x14ac:dyDescent="0.2">
      <c r="A13" s="97" t="s">
        <v>5</v>
      </c>
      <c r="B13" s="98"/>
      <c r="C13" s="98"/>
      <c r="D13" s="98"/>
      <c r="E13" s="98"/>
      <c r="F13" s="89">
        <v>58627.08</v>
      </c>
      <c r="G13" s="90"/>
      <c r="H13" s="91"/>
    </row>
    <row r="14" spans="1:9" ht="15" customHeight="1" x14ac:dyDescent="0.2">
      <c r="A14" s="97" t="s">
        <v>6</v>
      </c>
      <c r="B14" s="98"/>
      <c r="C14" s="98"/>
      <c r="D14" s="98"/>
      <c r="E14" s="98"/>
      <c r="F14" s="89">
        <v>111542.61</v>
      </c>
      <c r="G14" s="90"/>
      <c r="H14" s="91"/>
    </row>
    <row r="15" spans="1:9" ht="15" customHeight="1" x14ac:dyDescent="0.2">
      <c r="A15" s="97" t="s">
        <v>7</v>
      </c>
      <c r="B15" s="98"/>
      <c r="C15" s="98"/>
      <c r="D15" s="98"/>
      <c r="E15" s="98"/>
      <c r="F15" s="89">
        <f>8530.76</f>
        <v>8530.76</v>
      </c>
      <c r="G15" s="90"/>
      <c r="H15" s="91"/>
    </row>
    <row r="16" spans="1:9" ht="15" customHeight="1" x14ac:dyDescent="0.2">
      <c r="A16" s="97" t="s">
        <v>8</v>
      </c>
      <c r="B16" s="98"/>
      <c r="C16" s="98"/>
      <c r="D16" s="98"/>
      <c r="E16" s="98"/>
      <c r="F16" s="89"/>
      <c r="G16" s="90"/>
      <c r="H16" s="91"/>
    </row>
    <row r="17" spans="1:9" ht="15" customHeight="1" x14ac:dyDescent="0.2">
      <c r="A17" s="97" t="s">
        <v>10</v>
      </c>
      <c r="B17" s="98"/>
      <c r="C17" s="98"/>
      <c r="D17" s="98"/>
      <c r="E17" s="98"/>
      <c r="F17" s="89">
        <f>6315.65</f>
        <v>6315.65</v>
      </c>
      <c r="G17" s="90"/>
      <c r="H17" s="91"/>
    </row>
    <row r="18" spans="1:9" ht="15" customHeight="1" x14ac:dyDescent="0.2">
      <c r="A18" s="97" t="s">
        <v>11</v>
      </c>
      <c r="B18" s="101"/>
      <c r="C18" s="101"/>
      <c r="D18" s="101"/>
      <c r="E18" s="102"/>
      <c r="F18" s="89">
        <f>63861.98</f>
        <v>63861.98</v>
      </c>
      <c r="G18" s="90"/>
      <c r="H18" s="91"/>
    </row>
    <row r="19" spans="1:9" ht="15" customHeight="1" x14ac:dyDescent="0.2">
      <c r="A19" s="97" t="s">
        <v>16</v>
      </c>
      <c r="B19" s="101"/>
      <c r="C19" s="101"/>
      <c r="D19" s="101"/>
      <c r="E19" s="102"/>
      <c r="F19" s="89"/>
      <c r="G19" s="90"/>
      <c r="H19" s="91"/>
    </row>
    <row r="20" spans="1:9" ht="15" customHeight="1" x14ac:dyDescent="0.2">
      <c r="A20" s="97" t="s">
        <v>9</v>
      </c>
      <c r="B20" s="98"/>
      <c r="C20" s="98"/>
      <c r="D20" s="98"/>
      <c r="E20" s="98"/>
      <c r="F20" s="89">
        <f>532889.35</f>
        <v>532889.35</v>
      </c>
      <c r="G20" s="90"/>
      <c r="H20" s="91"/>
      <c r="I20" s="8"/>
    </row>
    <row r="21" spans="1:9" ht="15" customHeight="1" x14ac:dyDescent="0.2">
      <c r="A21" s="99"/>
      <c r="B21" s="100"/>
      <c r="C21" s="100"/>
      <c r="D21" s="100"/>
      <c r="E21" s="100"/>
      <c r="F21" s="100"/>
      <c r="G21" s="100"/>
      <c r="H21" s="2"/>
      <c r="I21" s="8"/>
    </row>
    <row r="22" spans="1:9" ht="15" customHeight="1" x14ac:dyDescent="0.25">
      <c r="A22" s="78"/>
      <c r="B22" s="79"/>
      <c r="C22" s="79"/>
      <c r="D22" s="79"/>
      <c r="E22" s="79"/>
      <c r="F22" s="3"/>
      <c r="G22" s="3"/>
      <c r="H22" s="2"/>
    </row>
    <row r="23" spans="1:9" ht="15" customHeight="1" x14ac:dyDescent="0.2">
      <c r="A23" s="84"/>
      <c r="B23" s="85"/>
      <c r="C23" s="85"/>
      <c r="D23" s="85"/>
      <c r="E23" s="85"/>
      <c r="F23" s="85"/>
      <c r="G23" s="85"/>
      <c r="H23" s="2"/>
    </row>
    <row r="24" spans="1:9" ht="15" customHeight="1" x14ac:dyDescent="0.2">
      <c r="A24" s="95" t="s">
        <v>179</v>
      </c>
      <c r="B24" s="96"/>
      <c r="C24" s="96"/>
      <c r="D24" s="96"/>
      <c r="E24" s="96"/>
      <c r="F24" s="96"/>
      <c r="G24" s="96"/>
      <c r="H24" s="4">
        <f>2454910.27-H7</f>
        <v>1201662.97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94" t="s">
        <v>180</v>
      </c>
      <c r="B26" s="94"/>
      <c r="C26" s="94"/>
      <c r="D26" s="94"/>
      <c r="E26" s="94"/>
      <c r="F26" s="94"/>
      <c r="G26" s="94"/>
      <c r="H26" s="94"/>
    </row>
    <row r="27" spans="1:9" ht="15" customHeight="1" x14ac:dyDescent="0.2">
      <c r="A27" s="94"/>
      <c r="B27" s="94"/>
      <c r="C27" s="94"/>
      <c r="D27" s="94"/>
      <c r="E27" s="94"/>
      <c r="F27" s="94"/>
      <c r="G27" s="94"/>
      <c r="H27" s="94"/>
    </row>
    <row r="28" spans="1:9" ht="21" customHeight="1" x14ac:dyDescent="0.2">
      <c r="A28" s="93"/>
      <c r="B28" s="93"/>
      <c r="C28" s="93"/>
      <c r="D28" s="93"/>
      <c r="E28" s="93"/>
      <c r="F28" s="93"/>
      <c r="G28" s="93"/>
      <c r="H28" s="93"/>
    </row>
    <row r="29" spans="1:9" ht="22.5" customHeight="1" x14ac:dyDescent="0.2">
      <c r="A29" s="92" t="s">
        <v>149</v>
      </c>
      <c r="B29" s="92"/>
      <c r="C29" s="92"/>
      <c r="D29" s="92"/>
      <c r="E29" s="92"/>
      <c r="F29" s="92"/>
      <c r="G29" s="92"/>
      <c r="H29" s="92"/>
    </row>
    <row r="30" spans="1:9" ht="15" customHeight="1" x14ac:dyDescent="0.2">
      <c r="A30" s="92"/>
      <c r="B30" s="92"/>
      <c r="C30" s="92"/>
      <c r="D30" s="92"/>
      <c r="E30" s="92"/>
      <c r="F30" s="92"/>
      <c r="G30" s="92"/>
      <c r="H30" s="92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27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29</v>
      </c>
      <c r="B4" s="83"/>
      <c r="C4" s="83"/>
      <c r="D4" s="83"/>
      <c r="E4" s="83"/>
      <c r="F4" s="83"/>
      <c r="G4" s="83"/>
      <c r="H4" s="15">
        <v>938886</v>
      </c>
    </row>
    <row r="5" spans="1:9" ht="18" x14ac:dyDescent="0.2">
      <c r="A5" s="16"/>
      <c r="B5" s="17"/>
      <c r="C5" s="17"/>
      <c r="D5" s="17"/>
      <c r="E5" s="17"/>
      <c r="F5" s="17"/>
      <c r="G5" s="17"/>
      <c r="H5" s="7"/>
    </row>
    <row r="6" spans="1:9" ht="26.25" customHeight="1" x14ac:dyDescent="0.2">
      <c r="A6" s="16"/>
      <c r="B6" s="17"/>
      <c r="C6" s="17"/>
      <c r="D6" s="17"/>
      <c r="E6" s="17"/>
      <c r="F6" s="17"/>
      <c r="G6" s="17"/>
      <c r="H6" s="7"/>
    </row>
    <row r="7" spans="1:9" ht="15" customHeight="1" x14ac:dyDescent="0.2">
      <c r="A7" s="84" t="s">
        <v>28</v>
      </c>
      <c r="B7" s="85"/>
      <c r="C7" s="85"/>
      <c r="D7" s="85"/>
      <c r="E7" s="85"/>
      <c r="F7" s="85"/>
      <c r="G7" s="85"/>
      <c r="H7" s="2">
        <v>999034.06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1043470.27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355106.76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81171.34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46622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57802.23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98315.88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7759.3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4066.93+742.63</f>
        <v>4809.5599999999995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6893.76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55242.82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>
        <v>0</v>
      </c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329746.62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16"/>
      <c r="B21" s="17"/>
      <c r="C21" s="17"/>
      <c r="D21" s="17"/>
      <c r="E21" s="1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30</v>
      </c>
      <c r="B23" s="96"/>
      <c r="C23" s="96"/>
      <c r="D23" s="96"/>
      <c r="E23" s="96"/>
      <c r="F23" s="96"/>
      <c r="G23" s="96"/>
      <c r="H23" s="4">
        <f>1981356.56-H7</f>
        <v>982322.5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32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6" workbookViewId="0">
      <selection activeCell="H30" sqref="H3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35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34</v>
      </c>
      <c r="B4" s="83"/>
      <c r="C4" s="83"/>
      <c r="D4" s="83"/>
      <c r="E4" s="83"/>
      <c r="F4" s="83"/>
      <c r="G4" s="83"/>
      <c r="H4" s="15">
        <f>'апрель 2016'!H23</f>
        <v>982322.5</v>
      </c>
    </row>
    <row r="5" spans="1:9" ht="18" x14ac:dyDescent="0.2">
      <c r="A5" s="18"/>
      <c r="B5" s="19"/>
      <c r="C5" s="19"/>
      <c r="D5" s="19"/>
      <c r="E5" s="19"/>
      <c r="F5" s="19"/>
      <c r="G5" s="19"/>
      <c r="H5" s="7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7"/>
    </row>
    <row r="7" spans="1:9" ht="15" customHeight="1" x14ac:dyDescent="0.2">
      <c r="A7" s="84" t="s">
        <v>36</v>
      </c>
      <c r="B7" s="85"/>
      <c r="C7" s="85"/>
      <c r="D7" s="85"/>
      <c r="E7" s="85"/>
      <c r="F7" s="85"/>
      <c r="G7" s="85"/>
      <c r="H7" s="2">
        <v>805764.3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1032929.33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359352.14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97815.37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54354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65663.67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111579.32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10171.66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f>3597.28+2511.72</f>
        <v>6109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8693.19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57162.6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262028.38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33</v>
      </c>
      <c r="B23" s="96"/>
      <c r="C23" s="96"/>
      <c r="D23" s="96"/>
      <c r="E23" s="96"/>
      <c r="F23" s="96"/>
      <c r="G23" s="96"/>
      <c r="H23" s="4">
        <f>1754191.53-H7</f>
        <v>948427.23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/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5" sqref="N1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40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37</v>
      </c>
      <c r="B4" s="83"/>
      <c r="C4" s="83"/>
      <c r="D4" s="83"/>
      <c r="E4" s="83"/>
      <c r="F4" s="83"/>
      <c r="G4" s="83"/>
      <c r="H4" s="15">
        <f>'май 2016'!H23</f>
        <v>948427.23</v>
      </c>
    </row>
    <row r="5" spans="1:9" ht="18" x14ac:dyDescent="0.2">
      <c r="A5" s="20"/>
      <c r="B5" s="21"/>
      <c r="C5" s="21"/>
      <c r="D5" s="21"/>
      <c r="E5" s="21"/>
      <c r="F5" s="21"/>
      <c r="G5" s="21"/>
      <c r="H5" s="7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7"/>
    </row>
    <row r="7" spans="1:9" ht="15" customHeight="1" x14ac:dyDescent="0.2">
      <c r="A7" s="84" t="s">
        <v>38</v>
      </c>
      <c r="B7" s="85"/>
      <c r="C7" s="85"/>
      <c r="D7" s="85"/>
      <c r="E7" s="85"/>
      <c r="F7" s="85"/>
      <c r="G7" s="85"/>
      <c r="H7" s="2">
        <v>757373.4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878000.01000000013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364258.55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91061.64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54798.87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63520.12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120073.53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9535.6200000000008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2270.7600000000002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8275.56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58693.51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105511.85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39</v>
      </c>
      <c r="B23" s="96"/>
      <c r="C23" s="96"/>
      <c r="D23" s="96"/>
      <c r="E23" s="96"/>
      <c r="F23" s="96"/>
      <c r="G23" s="96"/>
      <c r="H23" s="4">
        <f>1622564.92-H7</f>
        <v>865191.5199999999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41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7" sqref="L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42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44</v>
      </c>
      <c r="B4" s="83"/>
      <c r="C4" s="83"/>
      <c r="D4" s="83"/>
      <c r="E4" s="83"/>
      <c r="F4" s="83"/>
      <c r="G4" s="83"/>
      <c r="H4" s="15">
        <f>'Июнь 2016'!H23</f>
        <v>865191.5199999999</v>
      </c>
    </row>
    <row r="5" spans="1:9" ht="18" x14ac:dyDescent="0.2">
      <c r="A5" s="22"/>
      <c r="B5" s="23"/>
      <c r="C5" s="23"/>
      <c r="D5" s="23"/>
      <c r="E5" s="23"/>
      <c r="F5" s="23"/>
      <c r="G5" s="23"/>
      <c r="H5" s="7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7"/>
    </row>
    <row r="7" spans="1:9" ht="15" customHeight="1" x14ac:dyDescent="0.2">
      <c r="A7" s="84" t="s">
        <v>43</v>
      </c>
      <c r="B7" s="85"/>
      <c r="C7" s="85"/>
      <c r="D7" s="85"/>
      <c r="E7" s="85"/>
      <c r="F7" s="85"/>
      <c r="G7" s="85"/>
      <c r="H7" s="2">
        <v>781751.8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820039.8899999999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374257.79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95934.11</f>
        <v>95934.11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46125.03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59363.15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122976.36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8595.2099999999991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1479.79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7278.4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59045.73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44984.32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45</v>
      </c>
      <c r="B23" s="96"/>
      <c r="C23" s="96"/>
      <c r="D23" s="96"/>
      <c r="E23" s="96"/>
      <c r="F23" s="96"/>
      <c r="G23" s="96"/>
      <c r="H23" s="4">
        <f>1584273.14-H7</f>
        <v>802521.33999999985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46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48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47</v>
      </c>
      <c r="B4" s="83"/>
      <c r="C4" s="83"/>
      <c r="D4" s="83"/>
      <c r="E4" s="83"/>
      <c r="F4" s="83"/>
      <c r="G4" s="83"/>
      <c r="H4" s="15">
        <f>'Июль 2016'!H23</f>
        <v>802521.33999999985</v>
      </c>
    </row>
    <row r="5" spans="1:9" ht="18" x14ac:dyDescent="0.2">
      <c r="A5" s="24"/>
      <c r="B5" s="25"/>
      <c r="C5" s="25"/>
      <c r="D5" s="25"/>
      <c r="E5" s="25"/>
      <c r="F5" s="25"/>
      <c r="G5" s="25"/>
      <c r="H5" s="7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7"/>
    </row>
    <row r="7" spans="1:9" ht="15" customHeight="1" x14ac:dyDescent="0.2">
      <c r="A7" s="84" t="s">
        <v>50</v>
      </c>
      <c r="B7" s="85"/>
      <c r="C7" s="85"/>
      <c r="D7" s="85"/>
      <c r="E7" s="85"/>
      <c r="F7" s="85"/>
      <c r="G7" s="85"/>
      <c r="H7" s="2">
        <v>800860.24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759397.75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331510.18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f>67631.77</f>
        <v>67631.77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53301.54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56590.400000000001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138960.74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13188.63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6767.74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12450.6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56767.3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22228.85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49</v>
      </c>
      <c r="B23" s="96"/>
      <c r="C23" s="96"/>
      <c r="D23" s="96"/>
      <c r="E23" s="96"/>
      <c r="F23" s="96"/>
      <c r="G23" s="96"/>
      <c r="H23" s="4">
        <f>1637497.75-H7</f>
        <v>836637.51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/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6" sqref="J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80" t="s">
        <v>51</v>
      </c>
      <c r="B2" s="80"/>
      <c r="C2" s="80"/>
      <c r="D2" s="80"/>
      <c r="E2" s="80"/>
      <c r="F2" s="80"/>
      <c r="G2" s="80"/>
      <c r="H2" s="80"/>
    </row>
    <row r="3" spans="1:9" ht="35.5" customHeight="1" x14ac:dyDescent="0.2">
      <c r="A3" s="81"/>
      <c r="B3" s="81"/>
      <c r="C3" s="81"/>
      <c r="D3" s="81"/>
      <c r="E3" s="81"/>
      <c r="F3" s="81"/>
      <c r="G3" s="81"/>
      <c r="H3" s="81"/>
    </row>
    <row r="4" spans="1:9" ht="27.75" customHeight="1" x14ac:dyDescent="0.2">
      <c r="A4" s="82" t="s">
        <v>52</v>
      </c>
      <c r="B4" s="83"/>
      <c r="C4" s="83"/>
      <c r="D4" s="83"/>
      <c r="E4" s="83"/>
      <c r="F4" s="83"/>
      <c r="G4" s="83"/>
      <c r="H4" s="15">
        <f>'август 2016'!H23</f>
        <v>836637.51</v>
      </c>
    </row>
    <row r="5" spans="1:9" ht="18" x14ac:dyDescent="0.2">
      <c r="A5" s="26"/>
      <c r="B5" s="27"/>
      <c r="C5" s="27"/>
      <c r="D5" s="27"/>
      <c r="E5" s="27"/>
      <c r="F5" s="27"/>
      <c r="G5" s="27"/>
      <c r="H5" s="7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7"/>
    </row>
    <row r="7" spans="1:9" ht="15" customHeight="1" x14ac:dyDescent="0.2">
      <c r="A7" s="84" t="s">
        <v>53</v>
      </c>
      <c r="B7" s="85"/>
      <c r="C7" s="85"/>
      <c r="D7" s="85"/>
      <c r="E7" s="85"/>
      <c r="F7" s="85"/>
      <c r="G7" s="85"/>
      <c r="H7" s="2">
        <v>756529.59</v>
      </c>
    </row>
    <row r="8" spans="1:9" ht="39" customHeight="1" x14ac:dyDescent="0.2">
      <c r="A8" s="99" t="s">
        <v>1</v>
      </c>
      <c r="B8" s="100"/>
      <c r="C8" s="100"/>
      <c r="D8" s="100"/>
      <c r="E8" s="100"/>
      <c r="F8" s="100"/>
      <c r="G8" s="100"/>
      <c r="H8" s="2">
        <f>SUM(F9:H19)</f>
        <v>1042017.1799999999</v>
      </c>
    </row>
    <row r="9" spans="1:9" ht="15" customHeight="1" x14ac:dyDescent="0.2">
      <c r="A9" s="86" t="s">
        <v>2</v>
      </c>
      <c r="B9" s="87"/>
      <c r="C9" s="87"/>
      <c r="D9" s="87"/>
      <c r="E9" s="88"/>
      <c r="F9" s="89">
        <v>448035.64</v>
      </c>
      <c r="G9" s="90"/>
      <c r="H9" s="91"/>
      <c r="I9" s="8"/>
    </row>
    <row r="10" spans="1:9" ht="15" customHeight="1" x14ac:dyDescent="0.2">
      <c r="A10" s="103" t="s">
        <v>3</v>
      </c>
      <c r="B10" s="87"/>
      <c r="C10" s="87"/>
      <c r="D10" s="87"/>
      <c r="E10" s="88"/>
      <c r="F10" s="89">
        <v>106210.08</v>
      </c>
      <c r="G10" s="90"/>
      <c r="H10" s="91"/>
    </row>
    <row r="11" spans="1:9" ht="15" customHeight="1" x14ac:dyDescent="0.2">
      <c r="A11" s="97" t="s">
        <v>4</v>
      </c>
      <c r="B11" s="98"/>
      <c r="C11" s="98"/>
      <c r="D11" s="98"/>
      <c r="E11" s="98"/>
      <c r="F11" s="89">
        <v>67685.78</v>
      </c>
      <c r="G11" s="90"/>
      <c r="H11" s="91"/>
    </row>
    <row r="12" spans="1:9" ht="15" customHeight="1" x14ac:dyDescent="0.2">
      <c r="A12" s="97" t="s">
        <v>5</v>
      </c>
      <c r="B12" s="98"/>
      <c r="C12" s="98"/>
      <c r="D12" s="98"/>
      <c r="E12" s="98"/>
      <c r="F12" s="89">
        <v>79169.36</v>
      </c>
      <c r="G12" s="90"/>
      <c r="H12" s="91"/>
    </row>
    <row r="13" spans="1:9" ht="15" customHeight="1" x14ac:dyDescent="0.2">
      <c r="A13" s="97" t="s">
        <v>6</v>
      </c>
      <c r="B13" s="98"/>
      <c r="C13" s="98"/>
      <c r="D13" s="98"/>
      <c r="E13" s="98"/>
      <c r="F13" s="89">
        <v>175200.31</v>
      </c>
      <c r="G13" s="90"/>
      <c r="H13" s="91"/>
    </row>
    <row r="14" spans="1:9" ht="15" customHeight="1" x14ac:dyDescent="0.2">
      <c r="A14" s="97" t="s">
        <v>7</v>
      </c>
      <c r="B14" s="98"/>
      <c r="C14" s="98"/>
      <c r="D14" s="98"/>
      <c r="E14" s="98"/>
      <c r="F14" s="89">
        <v>9183.64</v>
      </c>
      <c r="G14" s="90"/>
      <c r="H14" s="91"/>
    </row>
    <row r="15" spans="1:9" ht="15" customHeight="1" x14ac:dyDescent="0.2">
      <c r="A15" s="97" t="s">
        <v>8</v>
      </c>
      <c r="B15" s="98"/>
      <c r="C15" s="98"/>
      <c r="D15" s="98"/>
      <c r="E15" s="98"/>
      <c r="F15" s="89">
        <v>11935.55</v>
      </c>
      <c r="G15" s="90"/>
      <c r="H15" s="91"/>
    </row>
    <row r="16" spans="1:9" ht="15" customHeight="1" x14ac:dyDescent="0.2">
      <c r="A16" s="97" t="s">
        <v>10</v>
      </c>
      <c r="B16" s="98"/>
      <c r="C16" s="98"/>
      <c r="D16" s="98"/>
      <c r="E16" s="98"/>
      <c r="F16" s="89">
        <v>7380.66</v>
      </c>
      <c r="G16" s="90"/>
      <c r="H16" s="91"/>
    </row>
    <row r="17" spans="1:9" ht="15" customHeight="1" x14ac:dyDescent="0.2">
      <c r="A17" s="97" t="s">
        <v>11</v>
      </c>
      <c r="B17" s="101"/>
      <c r="C17" s="101"/>
      <c r="D17" s="101"/>
      <c r="E17" s="102"/>
      <c r="F17" s="89">
        <v>68551.95</v>
      </c>
      <c r="G17" s="90"/>
      <c r="H17" s="91"/>
    </row>
    <row r="18" spans="1:9" ht="15" customHeight="1" x14ac:dyDescent="0.2">
      <c r="A18" s="97" t="s">
        <v>16</v>
      </c>
      <c r="B18" s="101"/>
      <c r="C18" s="101"/>
      <c r="D18" s="101"/>
      <c r="E18" s="102"/>
      <c r="F18" s="89"/>
      <c r="G18" s="90"/>
      <c r="H18" s="91"/>
    </row>
    <row r="19" spans="1:9" ht="15" customHeight="1" x14ac:dyDescent="0.2">
      <c r="A19" s="97" t="s">
        <v>9</v>
      </c>
      <c r="B19" s="98"/>
      <c r="C19" s="98"/>
      <c r="D19" s="98"/>
      <c r="E19" s="98"/>
      <c r="F19" s="89">
        <v>68664.210000000006</v>
      </c>
      <c r="G19" s="90"/>
      <c r="H19" s="91"/>
      <c r="I19" s="8"/>
    </row>
    <row r="20" spans="1:9" ht="15" customHeight="1" x14ac:dyDescent="0.2">
      <c r="A20" s="99"/>
      <c r="B20" s="100"/>
      <c r="C20" s="100"/>
      <c r="D20" s="100"/>
      <c r="E20" s="100"/>
      <c r="F20" s="100"/>
      <c r="G20" s="100"/>
      <c r="H20" s="2"/>
      <c r="I20" s="8"/>
    </row>
    <row r="21" spans="1:9" ht="15" customHeight="1" x14ac:dyDescent="0.25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2">
      <c r="A22" s="84"/>
      <c r="B22" s="85"/>
      <c r="C22" s="85"/>
      <c r="D22" s="85"/>
      <c r="E22" s="85"/>
      <c r="F22" s="85"/>
      <c r="G22" s="85"/>
      <c r="H22" s="2"/>
    </row>
    <row r="23" spans="1:9" ht="15" customHeight="1" x14ac:dyDescent="0.2">
      <c r="A23" s="95" t="s">
        <v>54</v>
      </c>
      <c r="B23" s="96"/>
      <c r="C23" s="96"/>
      <c r="D23" s="96"/>
      <c r="E23" s="96"/>
      <c r="F23" s="96"/>
      <c r="G23" s="96"/>
      <c r="H23" s="4">
        <f>1282523.38-H7</f>
        <v>525993.78999999992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94" t="s">
        <v>55</v>
      </c>
      <c r="B25" s="94"/>
      <c r="C25" s="94"/>
      <c r="D25" s="94"/>
      <c r="E25" s="94"/>
      <c r="F25" s="94"/>
      <c r="G25" s="94"/>
      <c r="H25" s="94"/>
    </row>
    <row r="26" spans="1:9" ht="15" customHeight="1" x14ac:dyDescent="0.2">
      <c r="A26" s="94"/>
      <c r="B26" s="94"/>
      <c r="C26" s="94"/>
      <c r="D26" s="94"/>
      <c r="E26" s="94"/>
      <c r="F26" s="94"/>
      <c r="G26" s="94"/>
      <c r="H26" s="94"/>
    </row>
    <row r="27" spans="1:9" ht="21" customHeight="1" x14ac:dyDescent="0.2">
      <c r="A27" s="93"/>
      <c r="B27" s="93"/>
      <c r="C27" s="93"/>
      <c r="D27" s="93"/>
      <c r="E27" s="93"/>
      <c r="F27" s="93"/>
      <c r="G27" s="93"/>
      <c r="H27" s="93"/>
    </row>
    <row r="28" spans="1:9" ht="22.5" customHeight="1" x14ac:dyDescent="0.2">
      <c r="A28" s="92" t="s">
        <v>0</v>
      </c>
      <c r="B28" s="92"/>
      <c r="C28" s="92"/>
      <c r="D28" s="92"/>
      <c r="E28" s="92"/>
      <c r="F28" s="92"/>
      <c r="G28" s="92"/>
      <c r="H28" s="92"/>
    </row>
    <row r="29" spans="1:9" ht="15" customHeight="1" x14ac:dyDescent="0.2">
      <c r="A29" s="92"/>
      <c r="B29" s="92"/>
      <c r="C29" s="92"/>
      <c r="D29" s="92"/>
      <c r="E29" s="92"/>
      <c r="F29" s="92"/>
      <c r="G29" s="92"/>
      <c r="H29" s="9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январь 2016</vt:lpstr>
      <vt:lpstr>февраль 2016</vt:lpstr>
      <vt:lpstr>март 2016</vt:lpstr>
      <vt:lpstr>апрель 2016</vt:lpstr>
      <vt:lpstr>май 2016</vt:lpstr>
      <vt:lpstr>Июнь 2016</vt:lpstr>
      <vt:lpstr>Июль 2016</vt:lpstr>
      <vt:lpstr>август 2016</vt:lpstr>
      <vt:lpstr>сентябрь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 </vt:lpstr>
      <vt:lpstr>сентябрь 2017</vt:lpstr>
      <vt:lpstr>окт.2017</vt:lpstr>
      <vt:lpstr>нояб.2017</vt:lpstr>
      <vt:lpstr>декабрь 2017</vt:lpstr>
      <vt:lpstr>январь 2018</vt:lpstr>
      <vt:lpstr>февраль 2018</vt:lpstr>
      <vt:lpstr>март 18</vt:lpstr>
      <vt:lpstr>Апрель 2018</vt:lpstr>
      <vt:lpstr> Май 2018</vt:lpstr>
      <vt:lpstr>июнь 2018</vt:lpstr>
      <vt:lpstr>июль 2018</vt:lpstr>
      <vt:lpstr>август 2018</vt:lpstr>
      <vt:lpstr>сентябрь 2018г.</vt:lpstr>
      <vt:lpstr>октябрь 2018г.</vt:lpstr>
      <vt:lpstr>ноябрь 2018г.</vt:lpstr>
      <vt:lpstr>декабрь 2018г.</vt:lpstr>
      <vt:lpstr>январь 2019</vt:lpstr>
      <vt:lpstr>февраль 2019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2013-03-12T03:38:27Z</cp:lastPrinted>
  <dcterms:created xsi:type="dcterms:W3CDTF">2011-02-07T06:28:49Z</dcterms:created>
  <dcterms:modified xsi:type="dcterms:W3CDTF">2019-03-18T04:38:16Z</dcterms:modified>
</cp:coreProperties>
</file>