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80" windowWidth="21840" windowHeight="12680"/>
  </bookViews>
  <sheets>
    <sheet name="февраль 2019" sheetId="89" r:id="rId1"/>
    <sheet name="январь 2019" sheetId="88" r:id="rId2"/>
    <sheet name="декабрь 2018 " sheetId="87" r:id="rId3"/>
    <sheet name="ноябрь 2018" sheetId="86" r:id="rId4"/>
    <sheet name="октябрь 2018" sheetId="85" r:id="rId5"/>
    <sheet name="сентябрь 2018" sheetId="84" r:id="rId6"/>
    <sheet name="август 2018" sheetId="83" r:id="rId7"/>
    <sheet name="июль 2018" sheetId="82" r:id="rId8"/>
    <sheet name="июнь 2018" sheetId="81" r:id="rId9"/>
    <sheet name="май 2018" sheetId="80" r:id="rId10"/>
    <sheet name="апрель 2018" sheetId="79" r:id="rId11"/>
    <sheet name="март 18" sheetId="78" r:id="rId12"/>
    <sheet name="фев.17" sheetId="77" r:id="rId13"/>
    <sheet name="янв.17" sheetId="76" r:id="rId14"/>
    <sheet name="декабрь 17" sheetId="75" r:id="rId15"/>
    <sheet name="нояб.17" sheetId="74" r:id="rId16"/>
    <sheet name="окт.2017" sheetId="73" r:id="rId17"/>
    <sheet name="сентябрь 2017" sheetId="72" r:id="rId18"/>
    <sheet name="август 2017" sheetId="71" r:id="rId19"/>
    <sheet name="июль 2017" sheetId="70" r:id="rId20"/>
    <sheet name="июнь 2017" sheetId="69" r:id="rId21"/>
    <sheet name="май 2017" sheetId="68" r:id="rId22"/>
    <sheet name="апрель 2017" sheetId="67" r:id="rId23"/>
    <sheet name="март 2017" sheetId="66" r:id="rId24"/>
    <sheet name="февраль 2017" sheetId="65" r:id="rId25"/>
    <sheet name="январь 2017" sheetId="64" r:id="rId26"/>
    <sheet name="Декабрь 2016" sheetId="63" r:id="rId27"/>
  </sheets>
  <externalReferences>
    <externalReference r:id="rId2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89" l="1"/>
  <c r="F17" i="89"/>
  <c r="F16" i="89"/>
  <c r="F15" i="89"/>
  <c r="F14" i="89"/>
  <c r="F13" i="89"/>
  <c r="F12" i="89"/>
  <c r="F11" i="89"/>
  <c r="F10" i="89"/>
  <c r="F9" i="89"/>
  <c r="H26" i="89"/>
  <c r="H26" i="88"/>
  <c r="H4" i="89"/>
  <c r="H8" i="89"/>
  <c r="H26" i="87"/>
  <c r="H4" i="88"/>
  <c r="F9" i="87"/>
  <c r="F10" i="87"/>
  <c r="F14" i="87"/>
  <c r="F16" i="87"/>
  <c r="F17" i="87"/>
  <c r="F22" i="87"/>
  <c r="F22" i="88"/>
  <c r="F17" i="88"/>
  <c r="F16" i="88"/>
  <c r="F15" i="88"/>
  <c r="F14" i="88"/>
  <c r="F13" i="88"/>
  <c r="F12" i="88"/>
  <c r="F11" i="88"/>
  <c r="F9" i="88"/>
  <c r="H8" i="88"/>
  <c r="H26" i="86"/>
  <c r="H4" i="87"/>
  <c r="H8" i="87"/>
  <c r="F15" i="86"/>
  <c r="F14" i="86"/>
  <c r="F10" i="86"/>
  <c r="F9" i="86"/>
  <c r="F13" i="86"/>
  <c r="F22" i="86"/>
  <c r="F17" i="86"/>
  <c r="F16" i="86"/>
  <c r="F12" i="86"/>
  <c r="F11" i="86"/>
  <c r="H24" i="85"/>
  <c r="H4" i="86"/>
  <c r="H8" i="86"/>
  <c r="F20" i="85"/>
  <c r="F12" i="85"/>
  <c r="F9" i="85"/>
  <c r="H8" i="85"/>
  <c r="H23" i="84"/>
  <c r="H4" i="85"/>
  <c r="H23" i="83"/>
  <c r="H4" i="84"/>
  <c r="F9" i="84"/>
  <c r="F19" i="84"/>
  <c r="F11" i="84"/>
  <c r="F14" i="84"/>
  <c r="F13" i="84"/>
  <c r="F12" i="84"/>
  <c r="F10" i="84"/>
  <c r="H8" i="84"/>
  <c r="F19" i="83"/>
  <c r="F16" i="83"/>
  <c r="F14" i="83"/>
  <c r="F13" i="83"/>
  <c r="F12" i="83"/>
  <c r="F11" i="83"/>
  <c r="F10" i="83"/>
  <c r="F9" i="83"/>
  <c r="H23" i="82"/>
  <c r="H4" i="83"/>
  <c r="H8" i="83"/>
  <c r="F13" i="82"/>
  <c r="F9" i="82"/>
  <c r="F11" i="82"/>
  <c r="F19" i="82"/>
  <c r="F14" i="82"/>
  <c r="F10" i="82"/>
  <c r="H23" i="81"/>
  <c r="H4" i="82"/>
  <c r="H8" i="82"/>
  <c r="F9" i="81"/>
  <c r="F19" i="81"/>
  <c r="F14" i="81"/>
  <c r="F13" i="81"/>
  <c r="F12" i="81"/>
  <c r="F11" i="81"/>
  <c r="F10" i="81"/>
  <c r="H23" i="80"/>
  <c r="H4" i="81"/>
  <c r="H8" i="81"/>
  <c r="F9" i="80"/>
  <c r="F19" i="80"/>
  <c r="F14" i="80"/>
  <c r="F13" i="80"/>
  <c r="F12" i="80"/>
  <c r="F11" i="80"/>
  <c r="F10" i="80"/>
  <c r="H23" i="79"/>
  <c r="H4" i="80"/>
  <c r="H8" i="80"/>
  <c r="F19" i="79"/>
  <c r="F14" i="79"/>
  <c r="F13" i="79"/>
  <c r="F12" i="79"/>
  <c r="F11" i="79"/>
  <c r="F10" i="79"/>
  <c r="F9" i="79"/>
  <c r="H23" i="78"/>
  <c r="H4" i="79"/>
  <c r="H8" i="79"/>
  <c r="F19" i="78"/>
  <c r="F14" i="78"/>
  <c r="F13" i="78"/>
  <c r="F12" i="78"/>
  <c r="F11" i="78"/>
  <c r="F10" i="78"/>
  <c r="F9" i="78"/>
  <c r="H7" i="77"/>
  <c r="H23" i="77"/>
  <c r="H4" i="78"/>
  <c r="H8" i="78"/>
  <c r="F9" i="77"/>
  <c r="H23" i="76"/>
  <c r="H4" i="77"/>
  <c r="F11" i="77"/>
  <c r="F19" i="77"/>
  <c r="F14" i="77"/>
  <c r="F13" i="77"/>
  <c r="F12" i="77"/>
  <c r="F10" i="77"/>
  <c r="H8" i="77"/>
  <c r="F11" i="76"/>
  <c r="F19" i="76"/>
  <c r="F13" i="76"/>
  <c r="F12" i="76"/>
  <c r="F9" i="76"/>
  <c r="H8" i="76"/>
  <c r="H7" i="74"/>
  <c r="H23" i="74"/>
  <c r="H4" i="76"/>
  <c r="F19" i="75"/>
  <c r="F13" i="75"/>
  <c r="F11" i="75"/>
  <c r="F10" i="75"/>
  <c r="F9" i="75"/>
  <c r="F12" i="75"/>
  <c r="H23" i="75"/>
  <c r="H4" i="75"/>
  <c r="H8" i="75"/>
  <c r="H23" i="73"/>
  <c r="H4" i="74"/>
  <c r="F13" i="74"/>
  <c r="F9" i="74"/>
  <c r="F10" i="74"/>
  <c r="F11" i="74"/>
  <c r="F19" i="74"/>
  <c r="H8" i="74"/>
  <c r="H23" i="72"/>
  <c r="H4" i="73"/>
  <c r="F19" i="73"/>
  <c r="F11" i="73"/>
  <c r="F14" i="73"/>
  <c r="F13" i="73"/>
  <c r="F12" i="73"/>
  <c r="F10" i="73"/>
  <c r="F9" i="73"/>
  <c r="H8" i="73"/>
  <c r="F13" i="72"/>
  <c r="F12" i="72"/>
  <c r="F11" i="72"/>
  <c r="F10" i="72"/>
  <c r="F9" i="72"/>
  <c r="H8" i="72"/>
  <c r="H4" i="72"/>
  <c r="F10" i="71"/>
  <c r="F14" i="71"/>
  <c r="F13" i="71"/>
  <c r="F12" i="71"/>
  <c r="F11" i="71"/>
  <c r="F9" i="71"/>
  <c r="H23" i="71"/>
  <c r="H8" i="71"/>
  <c r="H23" i="70"/>
  <c r="H4" i="71"/>
  <c r="F11" i="70"/>
  <c r="F10" i="70"/>
  <c r="F19" i="70"/>
  <c r="F13" i="70"/>
  <c r="F12" i="70"/>
  <c r="F9" i="70"/>
  <c r="H8" i="70"/>
  <c r="H23" i="69"/>
  <c r="H4" i="70"/>
  <c r="F11" i="69"/>
  <c r="F10" i="69"/>
  <c r="F13" i="69"/>
  <c r="F9" i="69"/>
  <c r="F12" i="69"/>
  <c r="H8" i="69"/>
  <c r="F13" i="68"/>
  <c r="F9" i="68"/>
  <c r="F10" i="68"/>
  <c r="F11" i="68"/>
  <c r="H8" i="68"/>
  <c r="H23" i="68"/>
  <c r="H4" i="69"/>
  <c r="H23" i="67"/>
  <c r="H4" i="68"/>
  <c r="F9" i="67"/>
  <c r="F10" i="67"/>
  <c r="F11" i="67"/>
  <c r="F12" i="67"/>
  <c r="H8" i="67"/>
  <c r="H23" i="66"/>
  <c r="H4" i="67"/>
  <c r="F9" i="66"/>
  <c r="F11" i="66"/>
  <c r="F10" i="66"/>
  <c r="H23" i="65"/>
  <c r="H4" i="66"/>
  <c r="H8" i="66"/>
  <c r="F9" i="65"/>
  <c r="H23" i="64"/>
  <c r="H4" i="65"/>
  <c r="H8" i="65"/>
  <c r="H23" i="63"/>
  <c r="H4" i="64"/>
  <c r="H8" i="64"/>
  <c r="F12" i="63"/>
  <c r="F9" i="63"/>
  <c r="H8" i="63"/>
  <c r="H4" i="63"/>
</calcChain>
</file>

<file path=xl/sharedStrings.xml><?xml version="1.0" encoding="utf-8"?>
<sst xmlns="http://schemas.openxmlformats.org/spreadsheetml/2006/main" count="499" uniqueCount="144">
  <si>
    <t>Поступило в счет оплаты содержания и ремонта жилья,коммунальных услуг</t>
  </si>
  <si>
    <t>Содержание и ремонт жилья</t>
  </si>
  <si>
    <t>Горячая вода</t>
  </si>
  <si>
    <t>Холодная вода</t>
  </si>
  <si>
    <t>Водоотведение</t>
  </si>
  <si>
    <t>Электроэнергия</t>
  </si>
  <si>
    <t>Домофон</t>
  </si>
  <si>
    <t>Пеня</t>
  </si>
  <si>
    <t>Отопление Гкл</t>
  </si>
  <si>
    <t>Антенна</t>
  </si>
  <si>
    <t>Капитальный ремонт</t>
  </si>
  <si>
    <t>Судебные расходы</t>
  </si>
  <si>
    <t>С уважением, ООО "Управляющая организация "Мой дом"</t>
  </si>
  <si>
    <t>Отчет   по пер. Пилотов  д. 12                                                                за период 01.12.2016-31.12.2016гг.</t>
  </si>
  <si>
    <t>Задолженность собственников на 01.12.2016</t>
  </si>
  <si>
    <t>Начислено за декабрь 2016г</t>
  </si>
  <si>
    <t>Просроченная задолженность на 31.12.2016</t>
  </si>
  <si>
    <t>Выполненные работы:</t>
  </si>
  <si>
    <t>Отчет   по пер. Пилотов  д. 12                                                                за период 01.01.2017-31.01.2017гг.</t>
  </si>
  <si>
    <t>Задолженность собственников на 01.01.2017</t>
  </si>
  <si>
    <t>Начислено за январь 2017г</t>
  </si>
  <si>
    <t>Просроченная задолженность на 31.01.2017</t>
  </si>
  <si>
    <t>Выполненные работы: 1. Завершены работы по закрытию приямков.</t>
  </si>
  <si>
    <t>Отчет   по пер. Пилотов  д. 12                                                                за период 01.02.2017-28.02.2017гг.</t>
  </si>
  <si>
    <t>Задолженность собственников на 01.02.2017</t>
  </si>
  <si>
    <t>Начислено за февраль 2017г</t>
  </si>
  <si>
    <t>Просроченная задолженность на 28.02.2017</t>
  </si>
  <si>
    <t xml:space="preserve">Выполненные работы: </t>
  </si>
  <si>
    <t>Отчет   по пер. Пилотов  д. 12                                                                за период 01.03.2017-31.03.2017гг.</t>
  </si>
  <si>
    <t>Задолженность собственников на 01.03.2017</t>
  </si>
  <si>
    <t>Начислено за март 2017г</t>
  </si>
  <si>
    <t>Просроченная задолженность на 31.03.2017</t>
  </si>
  <si>
    <t>Выполненные работы: 1. Проведена подготовка для осуществления монтажа датчиков движения в подъездах и лежачего полицейского на дворовой территории.</t>
  </si>
  <si>
    <t>Отчет   по пер. Пилотов  д. 12                                                                за период 01.04.2017-30.04.2017гг.</t>
  </si>
  <si>
    <t>Задолженность собственников на 01.04.2017</t>
  </si>
  <si>
    <t>Начислено за апрель 2017г</t>
  </si>
  <si>
    <t>Просроченная задолженность на 30.04.2017</t>
  </si>
  <si>
    <t>Выполненные работы: 1. Завершен монтаж датчиков движения в подъездах.</t>
  </si>
  <si>
    <t>Отчет   по пер. Пилотов  д. 12                                                                за период 01.05.2017-31.05.2017гг.</t>
  </si>
  <si>
    <t>Задолженность собственников на 01.05.2017</t>
  </si>
  <si>
    <t>Начислено за май 2017г</t>
  </si>
  <si>
    <t>Просроченная задолженность на 31.05.2017</t>
  </si>
  <si>
    <t>Выполненные работы: 1. Произведен монтах "лежачего полицейского".</t>
  </si>
  <si>
    <t>Отчет   по пер. Пилотов  д. 12                                                                за период 01.06.2017-30.06.2017гг.</t>
  </si>
  <si>
    <t>Задолженность собственников на 01.06.2017</t>
  </si>
  <si>
    <t>Начислено за июнь 2017г</t>
  </si>
  <si>
    <t>Просроченная задолженность на 30.06.2017</t>
  </si>
  <si>
    <t xml:space="preserve">Выполненные работы: 1. Произведен монтаж металлического ограждения. </t>
  </si>
  <si>
    <t>Отчет   по пер. Пилотов  д. 12                                                                за период 01.07.2017-31.07.2017гг.</t>
  </si>
  <si>
    <t>Задолженность собственников на 01.07.2017</t>
  </si>
  <si>
    <t>Начислено за июль 2017г</t>
  </si>
  <si>
    <t>Просроченная задолженность на 31.07.2017</t>
  </si>
  <si>
    <t>Отчет   по пер. Пилотов  д. 12                                                                за период 01.08.2017-31.08.2017гг.</t>
  </si>
  <si>
    <t>Задолженность собственников на 01.08.2017</t>
  </si>
  <si>
    <t>Начислено за август 2017г</t>
  </si>
  <si>
    <t>Просроченная задолженность на 31.08.2017</t>
  </si>
  <si>
    <t xml:space="preserve">Выполненные работы: 1. Произведены работы по ремонту первых этажей в подъездах; 2. Произведены работы по ремонту детского комплекса на площадке. </t>
  </si>
  <si>
    <t>Отчет   по пер. Пилотов  д. 12                                                                за период 01.09.2017-30.09.2017гг.</t>
  </si>
  <si>
    <t>Задолженность собственников на 01.09.2017</t>
  </si>
  <si>
    <t>Начислено за сентябрь 2017г</t>
  </si>
  <si>
    <t>Просроченная задолженность на 30.09.2017</t>
  </si>
  <si>
    <t xml:space="preserve">Выполненные работы: 1. </t>
  </si>
  <si>
    <t>Отчет   по пер. Пилотов  д. 12                                                                за период 01.10.2017-31.10.2017гг.</t>
  </si>
  <si>
    <t>Задолженность собственников на 01.10.2017</t>
  </si>
  <si>
    <t>Начислено за октябрь 2017г</t>
  </si>
  <si>
    <t>Просроченная задолженность на 31.10.2017</t>
  </si>
  <si>
    <t xml:space="preserve">Выполненные работы: 1. Произведены работы по модернизации системы видеонаблюдения. </t>
  </si>
  <si>
    <t>Отчет   по пер. Пилотов  д. 12                                                                за период 01.11.2017-30.11.2017гг.</t>
  </si>
  <si>
    <t>Задолженность собственников на 01.11.2017</t>
  </si>
  <si>
    <t>Начислено за ноябрь 2017г</t>
  </si>
  <si>
    <t>Просроченная задолженность на 30.11.2017</t>
  </si>
  <si>
    <t>Отчет   по пер. Пилотов  д. 12                                                                за период 01.12.2017-31.12.2017гг.</t>
  </si>
  <si>
    <t>Задолженность собственников на 01.12.2017</t>
  </si>
  <si>
    <t>Начислено за декабрь 2017г</t>
  </si>
  <si>
    <t>Просроченная задолженность на 31.12.2017</t>
  </si>
  <si>
    <t xml:space="preserve">Выполненные работы:  </t>
  </si>
  <si>
    <t>Отчет   по пер. Пилотов  д. 12                                                                за период 01.01.2018-31.01.2018гг.</t>
  </si>
  <si>
    <t>Задолженность собственников на 01.01.2018</t>
  </si>
  <si>
    <t>Начислено за январь 2018г</t>
  </si>
  <si>
    <t>Просроченная задолженность на 31.01.2018</t>
  </si>
  <si>
    <t>Отчет   по пер. Пилотов  д. 12                                                                за период 01.02.2018-28.02.2018гг.</t>
  </si>
  <si>
    <t>Задолженность собственников на 01.02.2018</t>
  </si>
  <si>
    <t>Начислено за февраль 2018г</t>
  </si>
  <si>
    <t>Просроченная задолженность на 28.02.2018</t>
  </si>
  <si>
    <t xml:space="preserve">Выполненные работы:  1. Начаты работы по определению строительных недостатков </t>
  </si>
  <si>
    <t>Отчет   по пер. Пилотов  д. 12                                                                за период 01.03.2018-31.03.2018гг.</t>
  </si>
  <si>
    <t>Задолженность собственников на 01.03.2018</t>
  </si>
  <si>
    <t>Начислено за март  2018г</t>
  </si>
  <si>
    <t>Просроченная задолженность на 31.03.2018</t>
  </si>
  <si>
    <t xml:space="preserve">Выполненные работы:  1. Завершены работы по строительству контейнерной площадки.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</si>
  <si>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01.04.2018-30.04.2018гг.</t>
  </si>
  <si>
    <t>Задолженность собственников на 01.04.2018</t>
  </si>
  <si>
    <t>Начислено за апрель  2018г</t>
  </si>
  <si>
    <t>Просроченная задолженность на 30.04.2018</t>
  </si>
  <si>
    <t xml:space="preserve">Выполненные работы:  1. Заказаны дополнительные "лежачие полицейские". 2. Ведется работа по заказу малых архитектурных форм на детскую площадку. </t>
  </si>
  <si>
    <t>Отчет   по пер. Пилотов  д. 12                                                                за период 01.05.2018-31.05.2018гг.</t>
  </si>
  <si>
    <t>Задолженность собственников на 01.05.2018</t>
  </si>
  <si>
    <t>Начислено за май 2018г</t>
  </si>
  <si>
    <t>Просроченная задолженность на 31.05.2018</t>
  </si>
  <si>
    <t>Выполненные работы:  1. Заказаны  малые архитектурные формы на детскую площадку. 2. Завершено строительство контейнерной площадки.</t>
  </si>
  <si>
    <t>Отчет   по пер. Пилотов  д. 12                                                                за период 01.06.2018-30.06.2018гг.</t>
  </si>
  <si>
    <t>Задолженность собственников на 01.06.2018</t>
  </si>
  <si>
    <t>Начислено за июнь 2018г</t>
  </si>
  <si>
    <t>Просроченная задолженность на 30.06.2018</t>
  </si>
  <si>
    <t>Выполненные работы:  1. Установлены  малые архитектурные формы на детскую площадку.</t>
  </si>
  <si>
    <t>Отчет   по пер. Пилотов  д. 12                                                                за период 01.07.2018-31.07.2018гг.</t>
  </si>
  <si>
    <t>Задолженность собственников на 01.07.2018</t>
  </si>
  <si>
    <t>Начислено за июль 2018г</t>
  </si>
  <si>
    <t>Просроченная задолженность на 31.07.2018</t>
  </si>
  <si>
    <t>С уважением, ООО "Розенталь Групп "Ботейн"</t>
  </si>
  <si>
    <t>Отчет   по пер. Пилотов  д. 12                                                                за период 01.08.2018-31.08.2018гг.</t>
  </si>
  <si>
    <t>Задолженность собственников на 01.08.2018</t>
  </si>
  <si>
    <t>Начислено за август 2018г</t>
  </si>
  <si>
    <t>Просроченная задолженность на 31.08.2018</t>
  </si>
  <si>
    <t>Отчет   по пер. Пилотов  д. 12                                                                за период 01.09.2018-30.09.2018гг.</t>
  </si>
  <si>
    <t>Задолженность собственников на 01.09.2018</t>
  </si>
  <si>
    <t>Начислено за сентябрь 2018г</t>
  </si>
  <si>
    <t>Просроченная задолженность на 30.09.2018</t>
  </si>
  <si>
    <t xml:space="preserve">Выполненные работы:  1. Восстановлена нарушенная жесть на парапете кровли. </t>
  </si>
  <si>
    <t>Отчет   по пер. Пилотов  д. 12                                                                за период 01.10.2018-31.10.2018гг.</t>
  </si>
  <si>
    <t>Задолженность собственников на 01.10.2018</t>
  </si>
  <si>
    <t>Начислено за октябрь 2018г</t>
  </si>
  <si>
    <t>Платные услуги</t>
  </si>
  <si>
    <t>Просроченная задолженность на 31.10.2018</t>
  </si>
  <si>
    <t>Отчет   по пер. Пилотов  д. 12                                                                за период 01.11.2018-30.11.2018гг.</t>
  </si>
  <si>
    <t>Задолженность собственников на 01.11.2018</t>
  </si>
  <si>
    <t>Начислено за ноябрь 2018г</t>
  </si>
  <si>
    <t>Просроченная задолженность на 30.11.2018</t>
  </si>
  <si>
    <t>Компонент на теплоноситель</t>
  </si>
  <si>
    <t>Компонент на тепловую энергию</t>
  </si>
  <si>
    <t xml:space="preserve">Выполненные работы:  1. Завершены работы по установке форм на детскую площадку. </t>
  </si>
  <si>
    <t>Отчет   по пер. Пилотов  д. 12                                                                за период 01.12.2018-31.12.2018гг.</t>
  </si>
  <si>
    <t>Задолженность собственников на 01.12.2018</t>
  </si>
  <si>
    <t>Начислено за декабрь 2018г</t>
  </si>
  <si>
    <t>Просроченная задолженность на 31.12.2018</t>
  </si>
  <si>
    <t>Отчет   по пер. Пилотов  д. 12                                                                за период 01.01.2019-31.01.2019гг.</t>
  </si>
  <si>
    <t>Задолженность собственников на 01.01.2019</t>
  </si>
  <si>
    <t>Начислено за январь 2019г</t>
  </si>
  <si>
    <t>Просроченная задолженность на 31.01.2019</t>
  </si>
  <si>
    <t>Отчет   по пер. Пилотов  д. 12                                                                за период 01.02.2019-28.02.2019гг.</t>
  </si>
  <si>
    <t>Задолженность собственников на 01.02.2019</t>
  </si>
  <si>
    <t>Начислено за февраль 2019г</t>
  </si>
  <si>
    <t>Просроченная задолженность на 28.02.2019</t>
  </si>
  <si>
    <t>Выполненные работы:  1. Убран последний гараж силами выладельца; 2. Ведуться работы по исправлению недостатков застройщиком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</si>
</sst>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/>
    <xf numFmtId="2" fontId="2" fillId="0" borderId="2" xfId="0" applyNumberFormat="1" applyFont="1" applyBorder="1"/>
    <xf numFmtId="0" fontId="3" fillId="0" borderId="0" xfId="0" applyFont="1" applyBorder="1" applyAlignment="1">
      <alignment horizontal="left"/>
    </xf>
    <xf numFmtId="2" fontId="2" fillId="2" borderId="5" xfId="0" applyNumberFormat="1" applyFont="1" applyFill="1" applyBorder="1"/>
    <xf numFmtId="2" fontId="2" fillId="0" borderId="0" xfId="0" applyNumberFormat="1" applyFont="1"/>
    <xf numFmtId="0" fontId="2" fillId="0" borderId="2" xfId="0" applyFont="1" applyBorder="1"/>
    <xf numFmtId="2" fontId="0" fillId="0" borderId="0" xfId="0" applyNumberFormat="1"/>
    <xf numFmtId="2" fontId="2" fillId="0" borderId="8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" fontId="2" fillId="0" borderId="2" xfId="0" applyNumberFormat="1" applyFont="1" applyBorder="1"/>
    <xf numFmtId="4" fontId="2" fillId="0" borderId="8" xfId="0" applyNumberFormat="1" applyFont="1" applyBorder="1"/>
    <xf numFmtId="4" fontId="2" fillId="2" borderId="5" xfId="0" applyNumberFormat="1" applyFont="1" applyFill="1" applyBorder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right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2" fontId="5" fillId="0" borderId="12" xfId="0" applyNumberFormat="1" applyFont="1" applyBorder="1" applyAlignment="1"/>
    <xf numFmtId="2" fontId="5" fillId="0" borderId="10" xfId="0" applyNumberFormat="1" applyFont="1" applyBorder="1" applyAlignment="1"/>
    <xf numFmtId="2" fontId="5" fillId="0" borderId="13" xfId="0" applyNumberFormat="1" applyFont="1" applyBorder="1" applyAlignment="1"/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4" fillId="0" borderId="9" xfId="0" applyFont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2" fontId="5" fillId="0" borderId="12" xfId="0" applyNumberFormat="1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1" xfId="0" applyFont="1" applyBorder="1" applyAlignment="1">
      <alignment wrapText="1"/>
    </xf>
    <xf numFmtId="0" fontId="5" fillId="0" borderId="11" xfId="0" applyFont="1" applyBorder="1" applyAlignment="1"/>
    <xf numFmtId="0" fontId="5" fillId="0" borderId="12" xfId="0" applyFont="1" applyBorder="1" applyAlignment="1"/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1" xfId="0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genij\Desktop\C:\&#1043;&#1083;&#1072;&#1074;%2520&#1073;&#1091;&#1093;\&#1045;&#1078;&#1077;&#1084;&#1077;&#1089;&#1103;&#1095;&#1085;&#1099;&#1077;%2520&#1086;&#1090;&#1095;&#1077;&#1090;&#1099;%2520&#1058;&#1057;&#1046;\2017\&#1057;&#1077;&#1085;&#1090;&#1103;&#1073;&#1088;&#1100;%25202017\Pil12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густ 201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topLeftCell="A22" workbookViewId="0">
      <selection activeCell="A28" sqref="A28:H2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139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140</v>
      </c>
      <c r="B4" s="97"/>
      <c r="C4" s="97"/>
      <c r="D4" s="97"/>
      <c r="E4" s="97"/>
      <c r="F4" s="97"/>
      <c r="G4" s="97"/>
      <c r="H4" s="56">
        <f>'январь 2019'!H26</f>
        <v>627441.65999999992</v>
      </c>
    </row>
    <row r="5" spans="1:9" ht="18" x14ac:dyDescent="0.2">
      <c r="A5" s="64"/>
      <c r="B5" s="65"/>
      <c r="C5" s="65"/>
      <c r="D5" s="65"/>
      <c r="E5" s="65"/>
      <c r="F5" s="65"/>
      <c r="G5" s="65"/>
      <c r="H5" s="6"/>
    </row>
    <row r="6" spans="1:9" ht="26.25" customHeight="1" x14ac:dyDescent="0.2">
      <c r="A6" s="64"/>
      <c r="B6" s="65"/>
      <c r="C6" s="65"/>
      <c r="D6" s="65"/>
      <c r="E6" s="65"/>
      <c r="F6" s="65"/>
      <c r="G6" s="65"/>
      <c r="H6" s="6"/>
    </row>
    <row r="7" spans="1:9" ht="15" customHeight="1" x14ac:dyDescent="0.2">
      <c r="A7" s="75" t="s">
        <v>141</v>
      </c>
      <c r="B7" s="76"/>
      <c r="C7" s="76"/>
      <c r="D7" s="76"/>
      <c r="E7" s="76"/>
      <c r="F7" s="76"/>
      <c r="G7" s="76"/>
      <c r="H7" s="55">
        <v>835541.61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SUM(F9:H22)</f>
        <v>913530.30999999982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317363.18+17.59+533.02+2712.43+1718.72+17177.55</f>
        <v>339522.49</v>
      </c>
      <c r="G9" s="71"/>
      <c r="H9" s="72"/>
      <c r="I9" s="7"/>
    </row>
    <row r="10" spans="1:9" ht="15" customHeight="1" x14ac:dyDescent="0.2">
      <c r="A10" s="88" t="s">
        <v>122</v>
      </c>
      <c r="B10" s="89"/>
      <c r="C10" s="89"/>
      <c r="D10" s="89"/>
      <c r="E10" s="90"/>
      <c r="F10" s="85">
        <f>14574.8</f>
        <v>14574.8</v>
      </c>
      <c r="G10" s="86"/>
      <c r="H10" s="87"/>
      <c r="I10" s="7"/>
    </row>
    <row r="11" spans="1:9" ht="15" customHeight="1" x14ac:dyDescent="0.2">
      <c r="A11" s="88" t="s">
        <v>129</v>
      </c>
      <c r="B11" s="89"/>
      <c r="C11" s="89"/>
      <c r="D11" s="89"/>
      <c r="E11" s="90"/>
      <c r="F11" s="85">
        <f>60042.86</f>
        <v>60042.86</v>
      </c>
      <c r="G11" s="86"/>
      <c r="H11" s="87"/>
      <c r="I11" s="7"/>
    </row>
    <row r="12" spans="1:9" ht="15" customHeight="1" x14ac:dyDescent="0.2">
      <c r="A12" s="91" t="s">
        <v>2</v>
      </c>
      <c r="B12" s="92"/>
      <c r="C12" s="92"/>
      <c r="D12" s="92"/>
      <c r="E12" s="93"/>
      <c r="F12" s="70">
        <f>4173.38</f>
        <v>4173.38</v>
      </c>
      <c r="G12" s="71"/>
      <c r="H12" s="72"/>
    </row>
    <row r="13" spans="1:9" ht="15" customHeight="1" x14ac:dyDescent="0.2">
      <c r="A13" s="68" t="s">
        <v>3</v>
      </c>
      <c r="B13" s="69"/>
      <c r="C13" s="69"/>
      <c r="D13" s="69"/>
      <c r="E13" s="69"/>
      <c r="F13" s="70">
        <f>46777.26</f>
        <v>46777.26</v>
      </c>
      <c r="G13" s="71"/>
      <c r="H13" s="72"/>
    </row>
    <row r="14" spans="1:9" ht="15" customHeight="1" x14ac:dyDescent="0.2">
      <c r="A14" s="68" t="s">
        <v>4</v>
      </c>
      <c r="B14" s="69"/>
      <c r="C14" s="69"/>
      <c r="D14" s="69"/>
      <c r="E14" s="69"/>
      <c r="F14" s="70">
        <f>51156.56</f>
        <v>51156.56</v>
      </c>
      <c r="G14" s="71"/>
      <c r="H14" s="72"/>
    </row>
    <row r="15" spans="1:9" ht="15" customHeight="1" x14ac:dyDescent="0.2">
      <c r="A15" s="82" t="s">
        <v>128</v>
      </c>
      <c r="B15" s="83"/>
      <c r="C15" s="83"/>
      <c r="D15" s="83"/>
      <c r="E15" s="84"/>
      <c r="F15" s="85">
        <f>24916.5</f>
        <v>24916.5</v>
      </c>
      <c r="G15" s="86"/>
      <c r="H15" s="87"/>
    </row>
    <row r="16" spans="1:9" ht="15" customHeight="1" x14ac:dyDescent="0.2">
      <c r="A16" s="68" t="s">
        <v>5</v>
      </c>
      <c r="B16" s="69"/>
      <c r="C16" s="69"/>
      <c r="D16" s="69"/>
      <c r="E16" s="69"/>
      <c r="F16" s="70">
        <f>89162.83</f>
        <v>89162.83</v>
      </c>
      <c r="G16" s="71"/>
      <c r="H16" s="72"/>
    </row>
    <row r="17" spans="1:9" ht="15" customHeight="1" x14ac:dyDescent="0.2">
      <c r="A17" s="68" t="s">
        <v>6</v>
      </c>
      <c r="B17" s="69"/>
      <c r="C17" s="69"/>
      <c r="D17" s="69"/>
      <c r="E17" s="69"/>
      <c r="F17" s="70">
        <f>7885.08</f>
        <v>7885.08</v>
      </c>
      <c r="G17" s="71"/>
      <c r="H17" s="72"/>
    </row>
    <row r="18" spans="1:9" ht="15" customHeight="1" x14ac:dyDescent="0.2">
      <c r="A18" s="68" t="s">
        <v>7</v>
      </c>
      <c r="B18" s="69"/>
      <c r="C18" s="69"/>
      <c r="D18" s="69"/>
      <c r="E18" s="69"/>
      <c r="F18" s="70"/>
      <c r="G18" s="71"/>
      <c r="H18" s="72"/>
    </row>
    <row r="19" spans="1:9" ht="15" customHeight="1" x14ac:dyDescent="0.2">
      <c r="A19" s="68" t="s">
        <v>9</v>
      </c>
      <c r="B19" s="69"/>
      <c r="C19" s="69"/>
      <c r="D19" s="69"/>
      <c r="E19" s="69"/>
      <c r="F19" s="70"/>
      <c r="G19" s="71"/>
      <c r="H19" s="72"/>
    </row>
    <row r="20" spans="1:9" ht="15" customHeight="1" x14ac:dyDescent="0.2">
      <c r="A20" s="68" t="s">
        <v>10</v>
      </c>
      <c r="B20" s="80"/>
      <c r="C20" s="80"/>
      <c r="D20" s="80"/>
      <c r="E20" s="81"/>
      <c r="F20" s="70"/>
      <c r="G20" s="71"/>
      <c r="H20" s="72"/>
    </row>
    <row r="21" spans="1:9" ht="15" customHeight="1" x14ac:dyDescent="0.2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">
      <c r="A22" s="68" t="s">
        <v>8</v>
      </c>
      <c r="B22" s="69"/>
      <c r="C22" s="69"/>
      <c r="D22" s="69"/>
      <c r="E22" s="69"/>
      <c r="F22" s="70">
        <f>275318.55</f>
        <v>275318.55</v>
      </c>
      <c r="G22" s="71"/>
      <c r="H22" s="72"/>
      <c r="I22" s="7"/>
    </row>
    <row r="23" spans="1:9" ht="15" customHeight="1" x14ac:dyDescent="0.2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25">
      <c r="A24" s="64"/>
      <c r="B24" s="65"/>
      <c r="C24" s="65"/>
      <c r="D24" s="65"/>
      <c r="E24" s="65"/>
      <c r="F24" s="3"/>
      <c r="G24" s="3"/>
      <c r="H24" s="2"/>
    </row>
    <row r="25" spans="1:9" ht="15" customHeight="1" x14ac:dyDescent="0.2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2">
      <c r="A26" s="77" t="s">
        <v>142</v>
      </c>
      <c r="B26" s="78"/>
      <c r="C26" s="78"/>
      <c r="D26" s="78"/>
      <c r="E26" s="78"/>
      <c r="F26" s="78"/>
      <c r="G26" s="78"/>
      <c r="H26" s="57">
        <f>1476036.16-H7</f>
        <v>640494.54999999993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9" t="s">
        <v>143</v>
      </c>
      <c r="B28" s="79"/>
      <c r="C28" s="79"/>
      <c r="D28" s="79"/>
      <c r="E28" s="79"/>
      <c r="F28" s="79"/>
      <c r="G28" s="79"/>
      <c r="H28" s="79"/>
    </row>
    <row r="29" spans="1:9" ht="50.25" customHeight="1" x14ac:dyDescent="0.2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">
      <c r="A30" s="66"/>
      <c r="B30" s="66"/>
      <c r="C30" s="66"/>
      <c r="D30" s="66"/>
      <c r="E30" s="66"/>
      <c r="F30" s="66"/>
      <c r="G30" s="66"/>
      <c r="H30" s="66"/>
    </row>
    <row r="31" spans="1:9" ht="22.5" customHeight="1" x14ac:dyDescent="0.2">
      <c r="A31" s="67" t="s">
        <v>109</v>
      </c>
      <c r="B31" s="67"/>
      <c r="C31" s="67"/>
      <c r="D31" s="67"/>
      <c r="E31" s="67"/>
      <c r="F31" s="67"/>
      <c r="G31" s="67"/>
      <c r="H31" s="67"/>
    </row>
    <row r="32" spans="1:9" ht="15" customHeight="1" x14ac:dyDescent="0.2">
      <c r="A32" s="67"/>
      <c r="B32" s="67"/>
      <c r="C32" s="67"/>
      <c r="D32" s="67"/>
      <c r="E32" s="67"/>
      <c r="F32" s="67"/>
      <c r="G32" s="67"/>
      <c r="H32" s="67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19:E19"/>
    <mergeCell ref="F19:H19"/>
    <mergeCell ref="A20:E20"/>
    <mergeCell ref="F20:H20"/>
    <mergeCell ref="A21:E21"/>
    <mergeCell ref="F21:H21"/>
    <mergeCell ref="A30:H30"/>
    <mergeCell ref="A31:H32"/>
    <mergeCell ref="A22:E22"/>
    <mergeCell ref="F22:H22"/>
    <mergeCell ref="A23:G23"/>
    <mergeCell ref="A25:G25"/>
    <mergeCell ref="A26:G26"/>
    <mergeCell ref="A28:H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95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96</v>
      </c>
      <c r="B4" s="97"/>
      <c r="C4" s="97"/>
      <c r="D4" s="97"/>
      <c r="E4" s="97"/>
      <c r="F4" s="97"/>
      <c r="G4" s="97"/>
      <c r="H4" s="8">
        <f>'апрель 2018'!H23</f>
        <v>497667.75</v>
      </c>
    </row>
    <row r="5" spans="1:9" ht="18" x14ac:dyDescent="0.2">
      <c r="A5" s="43"/>
      <c r="B5" s="44"/>
      <c r="C5" s="44"/>
      <c r="D5" s="44"/>
      <c r="E5" s="44"/>
      <c r="F5" s="44"/>
      <c r="G5" s="44"/>
      <c r="H5" s="6"/>
    </row>
    <row r="6" spans="1:9" ht="26.25" customHeight="1" x14ac:dyDescent="0.2">
      <c r="A6" s="43"/>
      <c r="B6" s="44"/>
      <c r="C6" s="44"/>
      <c r="D6" s="44"/>
      <c r="E6" s="44"/>
      <c r="F6" s="44"/>
      <c r="G6" s="44"/>
      <c r="H6" s="6"/>
    </row>
    <row r="7" spans="1:9" ht="15" customHeight="1" x14ac:dyDescent="0.2">
      <c r="A7" s="75" t="s">
        <v>97</v>
      </c>
      <c r="B7" s="76"/>
      <c r="C7" s="76"/>
      <c r="D7" s="76"/>
      <c r="E7" s="76"/>
      <c r="F7" s="76"/>
      <c r="G7" s="76"/>
      <c r="H7" s="2">
        <v>569828.92000000004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722727.14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279516.04+14905+6.14+2325.8+1414.26</f>
        <v>298167.24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50.85</f>
        <v>50.85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26434.39+34150.74</f>
        <v>60585.13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50066.62</f>
        <v>50066.62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84634.63</f>
        <v>84634.63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7313.84</f>
        <v>7313.84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163309.42+58599.41</f>
        <v>221908.83000000002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43"/>
      <c r="B21" s="44"/>
      <c r="C21" s="44"/>
      <c r="D21" s="44"/>
      <c r="E21" s="44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98</v>
      </c>
      <c r="B23" s="78"/>
      <c r="C23" s="78"/>
      <c r="D23" s="78"/>
      <c r="E23" s="78"/>
      <c r="F23" s="78"/>
      <c r="G23" s="78"/>
      <c r="H23" s="4">
        <f>1033178.38-H7</f>
        <v>463349.45999999996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99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90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91</v>
      </c>
      <c r="B4" s="97"/>
      <c r="C4" s="97"/>
      <c r="D4" s="97"/>
      <c r="E4" s="97"/>
      <c r="F4" s="97"/>
      <c r="G4" s="97"/>
      <c r="H4" s="8">
        <f>'март 18'!H23</f>
        <v>540392.83000000007</v>
      </c>
    </row>
    <row r="5" spans="1:9" ht="18" x14ac:dyDescent="0.2">
      <c r="A5" s="41"/>
      <c r="B5" s="42"/>
      <c r="C5" s="42"/>
      <c r="D5" s="42"/>
      <c r="E5" s="42"/>
      <c r="F5" s="42"/>
      <c r="G5" s="42"/>
      <c r="H5" s="6"/>
    </row>
    <row r="6" spans="1:9" ht="26.25" customHeight="1" x14ac:dyDescent="0.2">
      <c r="A6" s="41"/>
      <c r="B6" s="42"/>
      <c r="C6" s="42"/>
      <c r="D6" s="42"/>
      <c r="E6" s="42"/>
      <c r="F6" s="42"/>
      <c r="G6" s="42"/>
      <c r="H6" s="6"/>
    </row>
    <row r="7" spans="1:9" ht="15" customHeight="1" x14ac:dyDescent="0.2">
      <c r="A7" s="75" t="s">
        <v>92</v>
      </c>
      <c r="B7" s="76"/>
      <c r="C7" s="76"/>
      <c r="D7" s="76"/>
      <c r="E7" s="76"/>
      <c r="F7" s="76"/>
      <c r="G7" s="76"/>
      <c r="H7" s="2">
        <v>670397.5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793271.90999999992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305419.55+265.49+2458.21+1547.33+16224.04+3000</f>
        <v>328914.62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2448.67</f>
        <v>2448.67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28756.4+20149.73</f>
        <v>48906.130000000005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41135.43</f>
        <v>41135.43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74946.36</f>
        <v>74946.36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7589.97</f>
        <v>7589.97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244888.41+44442.32</f>
        <v>289330.73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41"/>
      <c r="B21" s="42"/>
      <c r="C21" s="42"/>
      <c r="D21" s="42"/>
      <c r="E21" s="42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93</v>
      </c>
      <c r="B23" s="78"/>
      <c r="C23" s="78"/>
      <c r="D23" s="78"/>
      <c r="E23" s="78"/>
      <c r="F23" s="78"/>
      <c r="G23" s="78"/>
      <c r="H23" s="4">
        <f>1168065.25-H7</f>
        <v>497667.75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94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85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86</v>
      </c>
      <c r="B4" s="97"/>
      <c r="C4" s="97"/>
      <c r="D4" s="97"/>
      <c r="E4" s="97"/>
      <c r="F4" s="97"/>
      <c r="G4" s="97"/>
      <c r="H4" s="8">
        <f>фев.17!H23</f>
        <v>487088.05000000005</v>
      </c>
    </row>
    <row r="5" spans="1:9" ht="18" x14ac:dyDescent="0.2">
      <c r="A5" s="39"/>
      <c r="B5" s="40"/>
      <c r="C5" s="40"/>
      <c r="D5" s="40"/>
      <c r="E5" s="40"/>
      <c r="F5" s="40"/>
      <c r="G5" s="40"/>
      <c r="H5" s="6"/>
    </row>
    <row r="6" spans="1:9" ht="26.25" customHeight="1" x14ac:dyDescent="0.2">
      <c r="A6" s="39"/>
      <c r="B6" s="40"/>
      <c r="C6" s="40"/>
      <c r="D6" s="40"/>
      <c r="E6" s="40"/>
      <c r="F6" s="40"/>
      <c r="G6" s="40"/>
      <c r="H6" s="6"/>
    </row>
    <row r="7" spans="1:9" ht="15" customHeight="1" x14ac:dyDescent="0.2">
      <c r="A7" s="75" t="s">
        <v>87</v>
      </c>
      <c r="B7" s="76"/>
      <c r="C7" s="76"/>
      <c r="D7" s="76"/>
      <c r="E7" s="76"/>
      <c r="F7" s="76"/>
      <c r="G7" s="76"/>
      <c r="H7" s="2">
        <v>750166.71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827611.41000000015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269782.03+1358.05+14341.65+2271.61+130.77+5500</f>
        <v>293384.11000000004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1921.47</f>
        <v>1921.47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24673.03+35111.61</f>
        <v>59784.639999999999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50006.68</f>
        <v>50006.68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83683.9</f>
        <v>83683.899999999994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6827.59</f>
        <v>6827.59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>
        <v>331.25</v>
      </c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54634.96+277036.81</f>
        <v>331671.77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39"/>
      <c r="B21" s="40"/>
      <c r="C21" s="40"/>
      <c r="D21" s="40"/>
      <c r="E21" s="40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88</v>
      </c>
      <c r="B23" s="78"/>
      <c r="C23" s="78"/>
      <c r="D23" s="78"/>
      <c r="E23" s="78"/>
      <c r="F23" s="78"/>
      <c r="G23" s="78"/>
      <c r="H23" s="4">
        <f>1290559.54-H7</f>
        <v>540392.83000000007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89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80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81</v>
      </c>
      <c r="B4" s="97"/>
      <c r="C4" s="97"/>
      <c r="D4" s="97"/>
      <c r="E4" s="97"/>
      <c r="F4" s="97"/>
      <c r="G4" s="97"/>
      <c r="H4" s="8">
        <f>янв.17!H23</f>
        <v>463501.47</v>
      </c>
    </row>
    <row r="5" spans="1:9" ht="18" x14ac:dyDescent="0.2">
      <c r="A5" s="37"/>
      <c r="B5" s="38"/>
      <c r="C5" s="38"/>
      <c r="D5" s="38"/>
      <c r="E5" s="38"/>
      <c r="F5" s="38"/>
      <c r="G5" s="38"/>
      <c r="H5" s="6"/>
    </row>
    <row r="6" spans="1:9" ht="26.25" customHeight="1" x14ac:dyDescent="0.2">
      <c r="A6" s="37"/>
      <c r="B6" s="38"/>
      <c r="C6" s="38"/>
      <c r="D6" s="38"/>
      <c r="E6" s="38"/>
      <c r="F6" s="38"/>
      <c r="G6" s="38"/>
      <c r="H6" s="6"/>
    </row>
    <row r="7" spans="1:9" ht="15" customHeight="1" x14ac:dyDescent="0.2">
      <c r="A7" s="75" t="s">
        <v>82</v>
      </c>
      <c r="B7" s="76"/>
      <c r="C7" s="76"/>
      <c r="D7" s="76"/>
      <c r="E7" s="76"/>
      <c r="F7" s="76"/>
      <c r="G7" s="76"/>
      <c r="H7" s="2">
        <f>843535.2</f>
        <v>843535.2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869094.14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311815.97+384.66+2513.07+1616.69+16580.52</f>
        <v>332910.90999999997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3955.95</f>
        <v>3955.95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32249.75+20837.03</f>
        <v>53086.78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44845.17</f>
        <v>44845.17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78690.64</f>
        <v>78690.64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6855.47</f>
        <v>6855.47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302608.2+46141.02</f>
        <v>348749.22000000003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37"/>
      <c r="B21" s="38"/>
      <c r="C21" s="38"/>
      <c r="D21" s="38"/>
      <c r="E21" s="38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83</v>
      </c>
      <c r="B23" s="78"/>
      <c r="C23" s="78"/>
      <c r="D23" s="78"/>
      <c r="E23" s="78"/>
      <c r="F23" s="78"/>
      <c r="G23" s="78"/>
      <c r="H23" s="4">
        <f>1330623.25-H7</f>
        <v>487088.05000000005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84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N8" sqref="N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76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77</v>
      </c>
      <c r="B4" s="97"/>
      <c r="C4" s="97"/>
      <c r="D4" s="97"/>
      <c r="E4" s="97"/>
      <c r="F4" s="97"/>
      <c r="G4" s="97"/>
      <c r="H4" s="8">
        <f>нояб.17!H23</f>
        <v>434366.9</v>
      </c>
    </row>
    <row r="5" spans="1:9" ht="18" x14ac:dyDescent="0.2">
      <c r="A5" s="35"/>
      <c r="B5" s="36"/>
      <c r="C5" s="36"/>
      <c r="D5" s="36"/>
      <c r="E5" s="36"/>
      <c r="F5" s="36"/>
      <c r="G5" s="36"/>
      <c r="H5" s="6"/>
    </row>
    <row r="6" spans="1:9" ht="26.25" customHeight="1" x14ac:dyDescent="0.2">
      <c r="A6" s="35"/>
      <c r="B6" s="36"/>
      <c r="C6" s="36"/>
      <c r="D6" s="36"/>
      <c r="E6" s="36"/>
      <c r="F6" s="36"/>
      <c r="G6" s="36"/>
      <c r="H6" s="6"/>
    </row>
    <row r="7" spans="1:9" ht="15" customHeight="1" x14ac:dyDescent="0.2">
      <c r="A7" s="75" t="s">
        <v>78</v>
      </c>
      <c r="B7" s="76"/>
      <c r="C7" s="76"/>
      <c r="D7" s="76"/>
      <c r="E7" s="76"/>
      <c r="F7" s="76"/>
      <c r="G7" s="76"/>
      <c r="H7" s="2">
        <v>894615.27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734833.04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260248.08+302.56+2137.11+1352.21+14210.45</f>
        <v>278250.41000000003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v>9339.82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29072.62+17190.4</f>
        <v>46263.020000000004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40350.44</f>
        <v>40350.44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65183.11</f>
        <v>65183.11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6432.83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38029.63+250983.78</f>
        <v>289013.40999999997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35"/>
      <c r="B21" s="36"/>
      <c r="C21" s="36"/>
      <c r="D21" s="36"/>
      <c r="E21" s="36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79</v>
      </c>
      <c r="B23" s="78"/>
      <c r="C23" s="78"/>
      <c r="D23" s="78"/>
      <c r="E23" s="78"/>
      <c r="F23" s="78"/>
      <c r="G23" s="78"/>
      <c r="H23" s="4">
        <f>1358116.74-H7</f>
        <v>463501.47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75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71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72</v>
      </c>
      <c r="B4" s="97"/>
      <c r="C4" s="97"/>
      <c r="D4" s="97"/>
      <c r="E4" s="97"/>
      <c r="F4" s="97"/>
      <c r="G4" s="97"/>
      <c r="H4" s="8">
        <f>нояб.17!H23</f>
        <v>434366.9</v>
      </c>
    </row>
    <row r="5" spans="1:9" ht="18" x14ac:dyDescent="0.2">
      <c r="A5" s="33"/>
      <c r="B5" s="34"/>
      <c r="C5" s="34"/>
      <c r="D5" s="34"/>
      <c r="E5" s="34"/>
      <c r="F5" s="34"/>
      <c r="G5" s="34"/>
      <c r="H5" s="6"/>
    </row>
    <row r="6" spans="1:9" ht="26.25" customHeight="1" x14ac:dyDescent="0.2">
      <c r="A6" s="33"/>
      <c r="B6" s="34"/>
      <c r="C6" s="34"/>
      <c r="D6" s="34"/>
      <c r="E6" s="34"/>
      <c r="F6" s="34"/>
      <c r="G6" s="34"/>
      <c r="H6" s="6"/>
    </row>
    <row r="7" spans="1:9" ht="15" customHeight="1" x14ac:dyDescent="0.2">
      <c r="A7" s="75" t="s">
        <v>73</v>
      </c>
      <c r="B7" s="76"/>
      <c r="C7" s="76"/>
      <c r="D7" s="76"/>
      <c r="E7" s="76"/>
      <c r="F7" s="76"/>
      <c r="G7" s="76"/>
      <c r="H7" s="2">
        <v>800975.64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842770.32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1024.54+2555.18+1872.55+18086.34+338706.77</f>
        <v>362245.38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9390.11</f>
        <v>9390.11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20251.26+38932.35</f>
        <v>59183.61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51517.69</f>
        <v>51517.69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86906.37</f>
        <v>86906.37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8751.15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45321.29+219454.72</f>
        <v>264776.01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33"/>
      <c r="B21" s="34"/>
      <c r="C21" s="34"/>
      <c r="D21" s="34"/>
      <c r="E21" s="34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74</v>
      </c>
      <c r="B23" s="78"/>
      <c r="C23" s="78"/>
      <c r="D23" s="78"/>
      <c r="E23" s="78"/>
      <c r="F23" s="78"/>
      <c r="G23" s="78"/>
      <c r="H23" s="4">
        <f>1156414.36-H7</f>
        <v>355438.72000000009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75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K24" sqref="K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67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68</v>
      </c>
      <c r="B4" s="97"/>
      <c r="C4" s="97"/>
      <c r="D4" s="97"/>
      <c r="E4" s="97"/>
      <c r="F4" s="97"/>
      <c r="G4" s="97"/>
      <c r="H4" s="8">
        <f>окт.2017!H23</f>
        <v>400260.92999999993</v>
      </c>
    </row>
    <row r="5" spans="1:9" ht="18" x14ac:dyDescent="0.2">
      <c r="A5" s="31"/>
      <c r="B5" s="32"/>
      <c r="C5" s="32"/>
      <c r="D5" s="32"/>
      <c r="E5" s="32"/>
      <c r="F5" s="32"/>
      <c r="G5" s="32"/>
      <c r="H5" s="6"/>
    </row>
    <row r="6" spans="1:9" ht="26.25" customHeight="1" x14ac:dyDescent="0.2">
      <c r="A6" s="31"/>
      <c r="B6" s="32"/>
      <c r="C6" s="32"/>
      <c r="D6" s="32"/>
      <c r="E6" s="32"/>
      <c r="F6" s="32"/>
      <c r="G6" s="32"/>
      <c r="H6" s="6"/>
    </row>
    <row r="7" spans="1:9" ht="15" customHeight="1" x14ac:dyDescent="0.2">
      <c r="A7" s="75" t="s">
        <v>69</v>
      </c>
      <c r="B7" s="76"/>
      <c r="C7" s="76"/>
      <c r="D7" s="76"/>
      <c r="E7" s="76"/>
      <c r="F7" s="76"/>
      <c r="G7" s="76"/>
      <c r="H7" s="2">
        <f>735396.61</f>
        <v>735396.61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618807.52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1677.65+1884.72+1639.79+15497.74+294633.27</f>
        <v>315333.17000000004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26986.52</f>
        <v>26986.52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36424.99+12467.62</f>
        <v>48892.61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47159.82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75905.66</f>
        <v>75905.66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7354.63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27756.64+69418.47</f>
        <v>97175.11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31"/>
      <c r="B21" s="32"/>
      <c r="C21" s="32"/>
      <c r="D21" s="32"/>
      <c r="E21" s="32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70</v>
      </c>
      <c r="B23" s="78"/>
      <c r="C23" s="78"/>
      <c r="D23" s="78"/>
      <c r="E23" s="78"/>
      <c r="F23" s="78"/>
      <c r="G23" s="78"/>
      <c r="H23" s="4">
        <f>1169763.51-H7</f>
        <v>434366.9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66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23" sqref="J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62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63</v>
      </c>
      <c r="B4" s="97"/>
      <c r="C4" s="97"/>
      <c r="D4" s="97"/>
      <c r="E4" s="97"/>
      <c r="F4" s="97"/>
      <c r="G4" s="97"/>
      <c r="H4" s="8">
        <f>'сентябрь 2017'!H23</f>
        <v>479100.73</v>
      </c>
    </row>
    <row r="5" spans="1:9" ht="18" x14ac:dyDescent="0.2">
      <c r="A5" s="29"/>
      <c r="B5" s="30"/>
      <c r="C5" s="30"/>
      <c r="D5" s="30"/>
      <c r="E5" s="30"/>
      <c r="F5" s="30"/>
      <c r="G5" s="30"/>
      <c r="H5" s="6"/>
    </row>
    <row r="6" spans="1:9" ht="26.25" customHeight="1" x14ac:dyDescent="0.2">
      <c r="A6" s="29"/>
      <c r="B6" s="30"/>
      <c r="C6" s="30"/>
      <c r="D6" s="30"/>
      <c r="E6" s="30"/>
      <c r="F6" s="30"/>
      <c r="G6" s="30"/>
      <c r="H6" s="6"/>
    </row>
    <row r="7" spans="1:9" ht="15" customHeight="1" x14ac:dyDescent="0.2">
      <c r="A7" s="75" t="s">
        <v>64</v>
      </c>
      <c r="B7" s="76"/>
      <c r="C7" s="76"/>
      <c r="D7" s="76"/>
      <c r="E7" s="76"/>
      <c r="F7" s="76"/>
      <c r="G7" s="76"/>
      <c r="H7" s="2">
        <v>637687.17000000004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614979.02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343453.73+1909.86+18757.37+5636.19+1847.59</f>
        <v>371604.74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55663.69</f>
        <v>55663.69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1766.86+38987.37</f>
        <v>40754.230000000003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47928.52</f>
        <v>47928.52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77054.14</f>
        <v>77054.14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7812.89</f>
        <v>7812.89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10146.8+4014.01</f>
        <v>14160.81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29"/>
      <c r="B21" s="30"/>
      <c r="C21" s="30"/>
      <c r="D21" s="30"/>
      <c r="E21" s="30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65</v>
      </c>
      <c r="B23" s="78"/>
      <c r="C23" s="78"/>
      <c r="D23" s="78"/>
      <c r="E23" s="78"/>
      <c r="F23" s="78"/>
      <c r="G23" s="78"/>
      <c r="H23" s="4">
        <f>1037948.1-H7</f>
        <v>400260.92999999993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66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57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58</v>
      </c>
      <c r="B4" s="97"/>
      <c r="C4" s="97"/>
      <c r="D4" s="97"/>
      <c r="E4" s="97"/>
      <c r="F4" s="97"/>
      <c r="G4" s="97"/>
      <c r="H4" s="8" t="e">
        <f>'[1]август 2017'!H23</f>
        <v>#REF!</v>
      </c>
    </row>
    <row r="5" spans="1:9" ht="18" x14ac:dyDescent="0.2">
      <c r="A5" s="27"/>
      <c r="B5" s="28"/>
      <c r="C5" s="28"/>
      <c r="D5" s="28"/>
      <c r="E5" s="28"/>
      <c r="F5" s="28"/>
      <c r="G5" s="28"/>
      <c r="H5" s="6"/>
    </row>
    <row r="6" spans="1:9" ht="26.25" customHeight="1" x14ac:dyDescent="0.2">
      <c r="A6" s="27"/>
      <c r="B6" s="28"/>
      <c r="C6" s="28"/>
      <c r="D6" s="28"/>
      <c r="E6" s="28"/>
      <c r="F6" s="28"/>
      <c r="G6" s="28"/>
      <c r="H6" s="6"/>
    </row>
    <row r="7" spans="1:9" ht="15" customHeight="1" x14ac:dyDescent="0.2">
      <c r="A7" s="75" t="s">
        <v>59</v>
      </c>
      <c r="B7" s="76"/>
      <c r="C7" s="76"/>
      <c r="D7" s="76"/>
      <c r="E7" s="76"/>
      <c r="F7" s="76"/>
      <c r="G7" s="76"/>
      <c r="H7" s="2">
        <v>535099.29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492297.64999999991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258259.06+3937.22+1454.5+13321.5</f>
        <v>276972.27999999997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52321.76+4070.79</f>
        <v>56392.55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30318.09+1791.84</f>
        <v>32109.93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40455.59</f>
        <v>40455.589999999997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67013.59</f>
        <v>67013.59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6371.11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12982.6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27"/>
      <c r="B21" s="28"/>
      <c r="C21" s="28"/>
      <c r="D21" s="28"/>
      <c r="E21" s="28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60</v>
      </c>
      <c r="B23" s="78"/>
      <c r="C23" s="78"/>
      <c r="D23" s="78"/>
      <c r="E23" s="78"/>
      <c r="F23" s="78"/>
      <c r="G23" s="78"/>
      <c r="H23" s="4">
        <f>1014200.02-H7</f>
        <v>479100.73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61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52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53</v>
      </c>
      <c r="B4" s="97"/>
      <c r="C4" s="97"/>
      <c r="D4" s="97"/>
      <c r="E4" s="97"/>
      <c r="F4" s="97"/>
      <c r="G4" s="97"/>
      <c r="H4" s="8">
        <f>'июль 2017'!H23</f>
        <v>511543.01</v>
      </c>
    </row>
    <row r="5" spans="1:9" ht="18" x14ac:dyDescent="0.2">
      <c r="A5" s="25"/>
      <c r="B5" s="26"/>
      <c r="C5" s="26"/>
      <c r="D5" s="26"/>
      <c r="E5" s="26"/>
      <c r="F5" s="26"/>
      <c r="G5" s="26"/>
      <c r="H5" s="6"/>
    </row>
    <row r="6" spans="1:9" ht="26.25" customHeight="1" x14ac:dyDescent="0.2">
      <c r="A6" s="25"/>
      <c r="B6" s="26"/>
      <c r="C6" s="26"/>
      <c r="D6" s="26"/>
      <c r="E6" s="26"/>
      <c r="F6" s="26"/>
      <c r="G6" s="26"/>
      <c r="H6" s="6"/>
    </row>
    <row r="7" spans="1:9" ht="15" customHeight="1" x14ac:dyDescent="0.2">
      <c r="A7" s="75" t="s">
        <v>54</v>
      </c>
      <c r="B7" s="76"/>
      <c r="C7" s="76"/>
      <c r="D7" s="76"/>
      <c r="E7" s="76"/>
      <c r="F7" s="76"/>
      <c r="G7" s="76"/>
      <c r="H7" s="2">
        <v>511598.58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574242.99999999988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4434.73+308879.26+2093.19+15598.75</f>
        <v>331005.93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54004.71+4668.71</f>
        <v>58673.42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33190.41+2055.02</f>
        <v>35245.43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42892.25</f>
        <v>42892.25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67339.19</f>
        <v>67339.19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8408.2</f>
        <v>8408.2000000000007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30678.58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25"/>
      <c r="B21" s="26"/>
      <c r="C21" s="26"/>
      <c r="D21" s="26"/>
      <c r="E21" s="26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55</v>
      </c>
      <c r="B23" s="78"/>
      <c r="C23" s="78"/>
      <c r="D23" s="78"/>
      <c r="E23" s="78"/>
      <c r="F23" s="78"/>
      <c r="G23" s="78"/>
      <c r="H23" s="4">
        <f>971398.38-H7</f>
        <v>459799.8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56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workbookViewId="0">
      <selection activeCell="K27" sqref="K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135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136</v>
      </c>
      <c r="B4" s="97"/>
      <c r="C4" s="97"/>
      <c r="D4" s="97"/>
      <c r="E4" s="97"/>
      <c r="F4" s="97"/>
      <c r="G4" s="97"/>
      <c r="H4" s="56">
        <f>'декабрь 2018 '!H26</f>
        <v>453997.75000000012</v>
      </c>
    </row>
    <row r="5" spans="1:9" ht="18" x14ac:dyDescent="0.2">
      <c r="A5" s="62"/>
      <c r="B5" s="63"/>
      <c r="C5" s="63"/>
      <c r="D5" s="63"/>
      <c r="E5" s="63"/>
      <c r="F5" s="63"/>
      <c r="G5" s="63"/>
      <c r="H5" s="6"/>
    </row>
    <row r="6" spans="1:9" ht="26.25" customHeight="1" x14ac:dyDescent="0.2">
      <c r="A6" s="62"/>
      <c r="B6" s="63"/>
      <c r="C6" s="63"/>
      <c r="D6" s="63"/>
      <c r="E6" s="63"/>
      <c r="F6" s="63"/>
      <c r="G6" s="63"/>
      <c r="H6" s="6"/>
    </row>
    <row r="7" spans="1:9" ht="15" customHeight="1" x14ac:dyDescent="0.2">
      <c r="A7" s="75" t="s">
        <v>137</v>
      </c>
      <c r="B7" s="76"/>
      <c r="C7" s="76"/>
      <c r="D7" s="76"/>
      <c r="E7" s="76"/>
      <c r="F7" s="76"/>
      <c r="G7" s="76"/>
      <c r="H7" s="55">
        <v>892548.01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SUM(F9:H22)</f>
        <v>703424.09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251775.35+455.31+2189.04+1338.24+13768.78</f>
        <v>269526.72000000003</v>
      </c>
      <c r="G9" s="71"/>
      <c r="H9" s="72"/>
      <c r="I9" s="7"/>
    </row>
    <row r="10" spans="1:9" ht="15" customHeight="1" x14ac:dyDescent="0.2">
      <c r="A10" s="88" t="s">
        <v>122</v>
      </c>
      <c r="B10" s="89"/>
      <c r="C10" s="89"/>
      <c r="D10" s="89"/>
      <c r="E10" s="90"/>
      <c r="F10" s="85"/>
      <c r="G10" s="86"/>
      <c r="H10" s="87"/>
      <c r="I10" s="7"/>
    </row>
    <row r="11" spans="1:9" ht="15" customHeight="1" x14ac:dyDescent="0.2">
      <c r="A11" s="88" t="s">
        <v>129</v>
      </c>
      <c r="B11" s="89"/>
      <c r="C11" s="89"/>
      <c r="D11" s="89"/>
      <c r="E11" s="90"/>
      <c r="F11" s="85">
        <f>40307.08</f>
        <v>40307.08</v>
      </c>
      <c r="G11" s="86"/>
      <c r="H11" s="87"/>
      <c r="I11" s="7"/>
    </row>
    <row r="12" spans="1:9" ht="15" customHeight="1" x14ac:dyDescent="0.2">
      <c r="A12" s="91" t="s">
        <v>2</v>
      </c>
      <c r="B12" s="92"/>
      <c r="C12" s="92"/>
      <c r="D12" s="92"/>
      <c r="E12" s="93"/>
      <c r="F12" s="70">
        <f>6880.61</f>
        <v>6880.61</v>
      </c>
      <c r="G12" s="71"/>
      <c r="H12" s="72"/>
    </row>
    <row r="13" spans="1:9" ht="15" customHeight="1" x14ac:dyDescent="0.2">
      <c r="A13" s="68" t="s">
        <v>3</v>
      </c>
      <c r="B13" s="69"/>
      <c r="C13" s="69"/>
      <c r="D13" s="69"/>
      <c r="E13" s="69"/>
      <c r="F13" s="70">
        <f>35635.24</f>
        <v>35635.24</v>
      </c>
      <c r="G13" s="71"/>
      <c r="H13" s="72"/>
    </row>
    <row r="14" spans="1:9" ht="15" customHeight="1" x14ac:dyDescent="0.2">
      <c r="A14" s="68" t="s">
        <v>4</v>
      </c>
      <c r="B14" s="69"/>
      <c r="C14" s="69"/>
      <c r="D14" s="69"/>
      <c r="E14" s="69"/>
      <c r="F14" s="70">
        <f>39427.37</f>
        <v>39427.370000000003</v>
      </c>
      <c r="G14" s="71"/>
      <c r="H14" s="72"/>
    </row>
    <row r="15" spans="1:9" ht="15" customHeight="1" x14ac:dyDescent="0.2">
      <c r="A15" s="82" t="s">
        <v>128</v>
      </c>
      <c r="B15" s="83"/>
      <c r="C15" s="83"/>
      <c r="D15" s="83"/>
      <c r="E15" s="84"/>
      <c r="F15" s="85">
        <f>18456.09</f>
        <v>18456.09</v>
      </c>
      <c r="G15" s="86"/>
      <c r="H15" s="87"/>
    </row>
    <row r="16" spans="1:9" ht="15" customHeight="1" x14ac:dyDescent="0.2">
      <c r="A16" s="68" t="s">
        <v>5</v>
      </c>
      <c r="B16" s="69"/>
      <c r="C16" s="69"/>
      <c r="D16" s="69"/>
      <c r="E16" s="69"/>
      <c r="F16" s="70">
        <f>66318.43</f>
        <v>66318.429999999993</v>
      </c>
      <c r="G16" s="71"/>
      <c r="H16" s="72"/>
    </row>
    <row r="17" spans="1:9" ht="15" customHeight="1" x14ac:dyDescent="0.2">
      <c r="A17" s="68" t="s">
        <v>6</v>
      </c>
      <c r="B17" s="69"/>
      <c r="C17" s="69"/>
      <c r="D17" s="69"/>
      <c r="E17" s="69"/>
      <c r="F17" s="70">
        <f>6009.41</f>
        <v>6009.41</v>
      </c>
      <c r="G17" s="71"/>
      <c r="H17" s="72"/>
    </row>
    <row r="18" spans="1:9" ht="15" customHeight="1" x14ac:dyDescent="0.2">
      <c r="A18" s="68" t="s">
        <v>7</v>
      </c>
      <c r="B18" s="69"/>
      <c r="C18" s="69"/>
      <c r="D18" s="69"/>
      <c r="E18" s="69"/>
      <c r="F18" s="70">
        <v>127.79</v>
      </c>
      <c r="G18" s="71"/>
      <c r="H18" s="72"/>
    </row>
    <row r="19" spans="1:9" ht="15" customHeight="1" x14ac:dyDescent="0.2">
      <c r="A19" s="68" t="s">
        <v>9</v>
      </c>
      <c r="B19" s="69"/>
      <c r="C19" s="69"/>
      <c r="D19" s="69"/>
      <c r="E19" s="69"/>
      <c r="F19" s="70"/>
      <c r="G19" s="71"/>
      <c r="H19" s="72"/>
    </row>
    <row r="20" spans="1:9" ht="15" customHeight="1" x14ac:dyDescent="0.2">
      <c r="A20" s="68" t="s">
        <v>10</v>
      </c>
      <c r="B20" s="80"/>
      <c r="C20" s="80"/>
      <c r="D20" s="80"/>
      <c r="E20" s="81"/>
      <c r="F20" s="70"/>
      <c r="G20" s="71"/>
      <c r="H20" s="72"/>
    </row>
    <row r="21" spans="1:9" ht="15" customHeight="1" x14ac:dyDescent="0.2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">
      <c r="A22" s="68" t="s">
        <v>8</v>
      </c>
      <c r="B22" s="69"/>
      <c r="C22" s="69"/>
      <c r="D22" s="69"/>
      <c r="E22" s="69"/>
      <c r="F22" s="70">
        <f>220735.35</f>
        <v>220735.35</v>
      </c>
      <c r="G22" s="71"/>
      <c r="H22" s="72"/>
      <c r="I22" s="7"/>
    </row>
    <row r="23" spans="1:9" ht="15" customHeight="1" x14ac:dyDescent="0.2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25">
      <c r="A24" s="62"/>
      <c r="B24" s="63"/>
      <c r="C24" s="63"/>
      <c r="D24" s="63"/>
      <c r="E24" s="63"/>
      <c r="F24" s="3"/>
      <c r="G24" s="3"/>
      <c r="H24" s="2"/>
    </row>
    <row r="25" spans="1:9" ht="15" customHeight="1" x14ac:dyDescent="0.2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2">
      <c r="A26" s="77" t="s">
        <v>138</v>
      </c>
      <c r="B26" s="78"/>
      <c r="C26" s="78"/>
      <c r="D26" s="78"/>
      <c r="E26" s="78"/>
      <c r="F26" s="78"/>
      <c r="G26" s="78"/>
      <c r="H26" s="57">
        <f>1519989.67-H7</f>
        <v>627441.65999999992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9" t="s">
        <v>75</v>
      </c>
      <c r="B28" s="79"/>
      <c r="C28" s="79"/>
      <c r="D28" s="79"/>
      <c r="E28" s="79"/>
      <c r="F28" s="79"/>
      <c r="G28" s="79"/>
      <c r="H28" s="79"/>
    </row>
    <row r="29" spans="1:9" ht="50.25" customHeight="1" x14ac:dyDescent="0.2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">
      <c r="A30" s="66"/>
      <c r="B30" s="66"/>
      <c r="C30" s="66"/>
      <c r="D30" s="66"/>
      <c r="E30" s="66"/>
      <c r="F30" s="66"/>
      <c r="G30" s="66"/>
      <c r="H30" s="66"/>
    </row>
    <row r="31" spans="1:9" ht="22.5" customHeight="1" x14ac:dyDescent="0.2">
      <c r="A31" s="67" t="s">
        <v>109</v>
      </c>
      <c r="B31" s="67"/>
      <c r="C31" s="67"/>
      <c r="D31" s="67"/>
      <c r="E31" s="67"/>
      <c r="F31" s="67"/>
      <c r="G31" s="67"/>
      <c r="H31" s="67"/>
    </row>
    <row r="32" spans="1:9" ht="15" customHeight="1" x14ac:dyDescent="0.2">
      <c r="A32" s="67"/>
      <c r="B32" s="67"/>
      <c r="C32" s="67"/>
      <c r="D32" s="67"/>
      <c r="E32" s="67"/>
      <c r="F32" s="67"/>
      <c r="G32" s="67"/>
      <c r="H32" s="67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5" sqref="H5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48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49</v>
      </c>
      <c r="B4" s="97"/>
      <c r="C4" s="97"/>
      <c r="D4" s="97"/>
      <c r="E4" s="97"/>
      <c r="F4" s="97"/>
      <c r="G4" s="97"/>
      <c r="H4" s="8">
        <f>'июнь 2017'!H23</f>
        <v>492664.88</v>
      </c>
    </row>
    <row r="5" spans="1:9" ht="18" x14ac:dyDescent="0.2">
      <c r="A5" s="23"/>
      <c r="B5" s="24"/>
      <c r="C5" s="24"/>
      <c r="D5" s="24"/>
      <c r="E5" s="24"/>
      <c r="F5" s="24"/>
      <c r="G5" s="24"/>
      <c r="H5" s="6"/>
    </row>
    <row r="6" spans="1:9" ht="26.25" customHeight="1" x14ac:dyDescent="0.2">
      <c r="A6" s="23"/>
      <c r="B6" s="24"/>
      <c r="C6" s="24"/>
      <c r="D6" s="24"/>
      <c r="E6" s="24"/>
      <c r="F6" s="24"/>
      <c r="G6" s="24"/>
      <c r="H6" s="6"/>
    </row>
    <row r="7" spans="1:9" ht="15" customHeight="1" x14ac:dyDescent="0.2">
      <c r="A7" s="75" t="s">
        <v>50</v>
      </c>
      <c r="B7" s="76"/>
      <c r="C7" s="76"/>
      <c r="D7" s="76"/>
      <c r="E7" s="76"/>
      <c r="F7" s="76"/>
      <c r="G7" s="76"/>
      <c r="H7" s="2">
        <v>522998.26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500743.98999999993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272141.04</f>
        <v>272141.03999999998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46528.69+3344.05</f>
        <v>49872.740000000005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1761.15+24891.07+1792.54</f>
        <v>28444.760000000002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33264.49</f>
        <v>33264.49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55380.1+11998.83</f>
        <v>67378.929999999993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6900.86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4001.11+38740.06</f>
        <v>42741.17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23"/>
      <c r="B21" s="24"/>
      <c r="C21" s="24"/>
      <c r="D21" s="24"/>
      <c r="E21" s="24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51</v>
      </c>
      <c r="B23" s="78"/>
      <c r="C23" s="78"/>
      <c r="D23" s="78"/>
      <c r="E23" s="78"/>
      <c r="F23" s="78"/>
      <c r="G23" s="78"/>
      <c r="H23" s="4">
        <f>1034541.27-H7</f>
        <v>511543.01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47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L21" sqref="L21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43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44</v>
      </c>
      <c r="B4" s="97"/>
      <c r="C4" s="97"/>
      <c r="D4" s="97"/>
      <c r="E4" s="97"/>
      <c r="F4" s="97"/>
      <c r="G4" s="97"/>
      <c r="H4" s="8">
        <f>'май 2017'!H23</f>
        <v>518756.99</v>
      </c>
    </row>
    <row r="5" spans="1:9" ht="18" x14ac:dyDescent="0.2">
      <c r="A5" s="21"/>
      <c r="B5" s="22"/>
      <c r="C5" s="22"/>
      <c r="D5" s="22"/>
      <c r="E5" s="22"/>
      <c r="F5" s="22"/>
      <c r="G5" s="22"/>
      <c r="H5" s="6"/>
    </row>
    <row r="6" spans="1:9" ht="26.25" customHeight="1" x14ac:dyDescent="0.2">
      <c r="A6" s="21"/>
      <c r="B6" s="22"/>
      <c r="C6" s="22"/>
      <c r="D6" s="22"/>
      <c r="E6" s="22"/>
      <c r="F6" s="22"/>
      <c r="G6" s="22"/>
      <c r="H6" s="6"/>
    </row>
    <row r="7" spans="1:9" ht="15" customHeight="1" x14ac:dyDescent="0.2">
      <c r="A7" s="75" t="s">
        <v>45</v>
      </c>
      <c r="B7" s="76"/>
      <c r="C7" s="76"/>
      <c r="D7" s="76"/>
      <c r="E7" s="76"/>
      <c r="F7" s="76"/>
      <c r="G7" s="76"/>
      <c r="H7" s="2">
        <v>519622.12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537718.49000000011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264968.49</f>
        <v>264968.49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31114.94+2638.53+13430.36</f>
        <v>47183.83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30518.73+2913.97+5911.73</f>
        <v>39344.429999999993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37713.03</f>
        <v>37713.03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11120.99+70438.85</f>
        <v>81559.840000000011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6386.27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60562.6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21"/>
      <c r="B21" s="22"/>
      <c r="C21" s="22"/>
      <c r="D21" s="22"/>
      <c r="E21" s="22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46</v>
      </c>
      <c r="B23" s="78"/>
      <c r="C23" s="78"/>
      <c r="D23" s="78"/>
      <c r="E23" s="78"/>
      <c r="F23" s="78"/>
      <c r="G23" s="78"/>
      <c r="H23" s="4">
        <f>1012287-H7</f>
        <v>492664.88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47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30" sqref="J30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38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39</v>
      </c>
      <c r="B4" s="97"/>
      <c r="C4" s="97"/>
      <c r="D4" s="97"/>
      <c r="E4" s="97"/>
      <c r="F4" s="97"/>
      <c r="G4" s="97"/>
      <c r="H4" s="8">
        <f>'апрель 2017'!H23</f>
        <v>485499.55000000005</v>
      </c>
    </row>
    <row r="5" spans="1:9" ht="18" x14ac:dyDescent="0.2">
      <c r="A5" s="19"/>
      <c r="B5" s="20"/>
      <c r="C5" s="20"/>
      <c r="D5" s="20"/>
      <c r="E5" s="20"/>
      <c r="F5" s="20"/>
      <c r="G5" s="20"/>
      <c r="H5" s="6"/>
    </row>
    <row r="6" spans="1:9" ht="26.25" customHeight="1" x14ac:dyDescent="0.2">
      <c r="A6" s="19"/>
      <c r="B6" s="20"/>
      <c r="C6" s="20"/>
      <c r="D6" s="20"/>
      <c r="E6" s="20"/>
      <c r="F6" s="20"/>
      <c r="G6" s="20"/>
      <c r="H6" s="6"/>
    </row>
    <row r="7" spans="1:9" ht="15" customHeight="1" x14ac:dyDescent="0.2">
      <c r="A7" s="75" t="s">
        <v>40</v>
      </c>
      <c r="B7" s="76"/>
      <c r="C7" s="76"/>
      <c r="D7" s="76"/>
      <c r="E7" s="76"/>
      <c r="F7" s="76"/>
      <c r="G7" s="76"/>
      <c r="H7" s="2">
        <v>510215.36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592832.49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241814.89</f>
        <v>241814.89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11330.63+43640.53</f>
        <v>54971.159999999996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19291.68+2430.3+29138.13</f>
        <v>50860.11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42244.88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5913.15+63499.05</f>
        <v>69412.2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6699.18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126830.07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19"/>
      <c r="B21" s="20"/>
      <c r="C21" s="20"/>
      <c r="D21" s="20"/>
      <c r="E21" s="20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41</v>
      </c>
      <c r="B23" s="78"/>
      <c r="C23" s="78"/>
      <c r="D23" s="78"/>
      <c r="E23" s="78"/>
      <c r="F23" s="78"/>
      <c r="G23" s="78"/>
      <c r="H23" s="4">
        <f>1028972.35-H7</f>
        <v>518756.99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42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33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34</v>
      </c>
      <c r="B4" s="97"/>
      <c r="C4" s="97"/>
      <c r="D4" s="97"/>
      <c r="E4" s="97"/>
      <c r="F4" s="97"/>
      <c r="G4" s="97"/>
      <c r="H4" s="8">
        <f>'март 2017'!H23</f>
        <v>479438.54999999993</v>
      </c>
    </row>
    <row r="5" spans="1:9" ht="18" x14ac:dyDescent="0.2">
      <c r="A5" s="17"/>
      <c r="B5" s="18"/>
      <c r="C5" s="18"/>
      <c r="D5" s="18"/>
      <c r="E5" s="18"/>
      <c r="F5" s="18"/>
      <c r="G5" s="18"/>
      <c r="H5" s="6"/>
    </row>
    <row r="6" spans="1:9" ht="26.25" customHeight="1" x14ac:dyDescent="0.2">
      <c r="A6" s="17"/>
      <c r="B6" s="18"/>
      <c r="C6" s="18"/>
      <c r="D6" s="18"/>
      <c r="E6" s="18"/>
      <c r="F6" s="18"/>
      <c r="G6" s="18"/>
      <c r="H6" s="6"/>
    </row>
    <row r="7" spans="1:9" ht="15" customHeight="1" x14ac:dyDescent="0.2">
      <c r="A7" s="75" t="s">
        <v>35</v>
      </c>
      <c r="B7" s="76"/>
      <c r="C7" s="76"/>
      <c r="D7" s="76"/>
      <c r="E7" s="76"/>
      <c r="F7" s="76"/>
      <c r="G7" s="76"/>
      <c r="H7" s="2">
        <v>614582.72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650522.25999999989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259475.84+2787.69+6769.6</f>
        <v>269033.12999999995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35445.26+11493.77</f>
        <v>46939.03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15602.07+24593.6</f>
        <v>40195.67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35602.72</f>
        <v>35602.720000000001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v>53122.35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6488.3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199141.06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17"/>
      <c r="B21" s="18"/>
      <c r="C21" s="18"/>
      <c r="D21" s="18"/>
      <c r="E21" s="18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36</v>
      </c>
      <c r="B23" s="78"/>
      <c r="C23" s="78"/>
      <c r="D23" s="78"/>
      <c r="E23" s="78"/>
      <c r="F23" s="78"/>
      <c r="G23" s="78"/>
      <c r="H23" s="4">
        <f>1100082.27-H7</f>
        <v>485499.55000000005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37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28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29</v>
      </c>
      <c r="B4" s="97"/>
      <c r="C4" s="97"/>
      <c r="D4" s="97"/>
      <c r="E4" s="97"/>
      <c r="F4" s="97"/>
      <c r="G4" s="97"/>
      <c r="H4" s="8">
        <f>'февраль 2017'!H23</f>
        <v>484386.89</v>
      </c>
    </row>
    <row r="5" spans="1:9" ht="18" x14ac:dyDescent="0.2">
      <c r="A5" s="15"/>
      <c r="B5" s="16"/>
      <c r="C5" s="16"/>
      <c r="D5" s="16"/>
      <c r="E5" s="16"/>
      <c r="F5" s="16"/>
      <c r="G5" s="16"/>
      <c r="H5" s="6"/>
    </row>
    <row r="6" spans="1:9" ht="26.25" customHeight="1" x14ac:dyDescent="0.2">
      <c r="A6" s="15"/>
      <c r="B6" s="16"/>
      <c r="C6" s="16"/>
      <c r="D6" s="16"/>
      <c r="E6" s="16"/>
      <c r="F6" s="16"/>
      <c r="G6" s="16"/>
      <c r="H6" s="6"/>
    </row>
    <row r="7" spans="1:9" ht="15" customHeight="1" x14ac:dyDescent="0.2">
      <c r="A7" s="75" t="s">
        <v>30</v>
      </c>
      <c r="B7" s="76"/>
      <c r="C7" s="76"/>
      <c r="D7" s="76"/>
      <c r="E7" s="76"/>
      <c r="F7" s="76"/>
      <c r="G7" s="76"/>
      <c r="H7" s="2">
        <v>656583.35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776174.74000000011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292863.76+2546.91+6184.9</f>
        <v>301595.57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33831+26048.16+245794.63</f>
        <v>305673.79000000004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32358.61+11465.77</f>
        <v>43824.380000000005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44383.32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v>73195.09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7294.78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>
        <v>207.81</v>
      </c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/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15"/>
      <c r="B21" s="16"/>
      <c r="C21" s="16"/>
      <c r="D21" s="16"/>
      <c r="E21" s="16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31</v>
      </c>
      <c r="B23" s="78"/>
      <c r="C23" s="78"/>
      <c r="D23" s="78"/>
      <c r="E23" s="78"/>
      <c r="F23" s="78"/>
      <c r="G23" s="78"/>
      <c r="H23" s="4">
        <f>1136021.9-H7</f>
        <v>479438.54999999993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32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" sqref="A2:H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23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24</v>
      </c>
      <c r="B4" s="97"/>
      <c r="C4" s="97"/>
      <c r="D4" s="97"/>
      <c r="E4" s="97"/>
      <c r="F4" s="97"/>
      <c r="G4" s="97"/>
      <c r="H4" s="8">
        <f>'январь 2017'!H23</f>
        <v>516466.03999999992</v>
      </c>
    </row>
    <row r="5" spans="1:9" ht="18" x14ac:dyDescent="0.2">
      <c r="A5" s="13"/>
      <c r="B5" s="14"/>
      <c r="C5" s="14"/>
      <c r="D5" s="14"/>
      <c r="E5" s="14"/>
      <c r="F5" s="14"/>
      <c r="G5" s="14"/>
      <c r="H5" s="6"/>
    </row>
    <row r="6" spans="1:9" ht="26.25" customHeight="1" x14ac:dyDescent="0.2">
      <c r="A6" s="13"/>
      <c r="B6" s="14"/>
      <c r="C6" s="14"/>
      <c r="D6" s="14"/>
      <c r="E6" s="14"/>
      <c r="F6" s="14"/>
      <c r="G6" s="14"/>
      <c r="H6" s="6"/>
    </row>
    <row r="7" spans="1:9" ht="15" customHeight="1" x14ac:dyDescent="0.2">
      <c r="A7" s="75" t="s">
        <v>25</v>
      </c>
      <c r="B7" s="76"/>
      <c r="C7" s="76"/>
      <c r="D7" s="76"/>
      <c r="E7" s="76"/>
      <c r="F7" s="76"/>
      <c r="G7" s="76"/>
      <c r="H7" s="2">
        <v>773683.66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806900.01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317697.18+2259.53+5487.13+43.72</f>
        <v>325487.56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v>52978.83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v>23653.74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32271.13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v>59470.79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7497.69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>
        <v>139.15</v>
      </c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305401.12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13"/>
      <c r="B21" s="14"/>
      <c r="C21" s="14"/>
      <c r="D21" s="14"/>
      <c r="E21" s="14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26</v>
      </c>
      <c r="B23" s="78"/>
      <c r="C23" s="78"/>
      <c r="D23" s="78"/>
      <c r="E23" s="78"/>
      <c r="F23" s="78"/>
      <c r="G23" s="78"/>
      <c r="H23" s="4">
        <f>1258070.55-H7</f>
        <v>484386.89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27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4" sqref="H2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18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19</v>
      </c>
      <c r="B4" s="97"/>
      <c r="C4" s="97"/>
      <c r="D4" s="97"/>
      <c r="E4" s="97"/>
      <c r="F4" s="97"/>
      <c r="G4" s="97"/>
      <c r="H4" s="8">
        <f>'Декабрь 2016'!H23</f>
        <v>236208.99</v>
      </c>
    </row>
    <row r="5" spans="1:9" ht="18" x14ac:dyDescent="0.2">
      <c r="A5" s="11"/>
      <c r="B5" s="12"/>
      <c r="C5" s="12"/>
      <c r="D5" s="12"/>
      <c r="E5" s="12"/>
      <c r="F5" s="12"/>
      <c r="G5" s="12"/>
      <c r="H5" s="6"/>
    </row>
    <row r="6" spans="1:9" ht="26.25" customHeight="1" x14ac:dyDescent="0.2">
      <c r="A6" s="11"/>
      <c r="B6" s="12"/>
      <c r="C6" s="12"/>
      <c r="D6" s="12"/>
      <c r="E6" s="12"/>
      <c r="F6" s="12"/>
      <c r="G6" s="12"/>
      <c r="H6" s="6"/>
    </row>
    <row r="7" spans="1:9" ht="15" customHeight="1" x14ac:dyDescent="0.2">
      <c r="A7" s="75" t="s">
        <v>20</v>
      </c>
      <c r="B7" s="76"/>
      <c r="C7" s="76"/>
      <c r="D7" s="76"/>
      <c r="E7" s="76"/>
      <c r="F7" s="76"/>
      <c r="G7" s="76"/>
      <c r="H7" s="2">
        <v>774820.86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520693.86999999994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v>175473.25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v>64835.41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v>26127.02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37253.53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v>60639.34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5075.68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151289.64000000001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11"/>
      <c r="B21" s="12"/>
      <c r="C21" s="12"/>
      <c r="D21" s="12"/>
      <c r="E21" s="12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21</v>
      </c>
      <c r="B23" s="78"/>
      <c r="C23" s="78"/>
      <c r="D23" s="78"/>
      <c r="E23" s="78"/>
      <c r="F23" s="78"/>
      <c r="G23" s="78"/>
      <c r="H23" s="4">
        <f>1291286.9-H7</f>
        <v>516466.03999999992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22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23" sqref="H2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13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14</v>
      </c>
      <c r="B4" s="97"/>
      <c r="C4" s="97"/>
      <c r="D4" s="97"/>
      <c r="E4" s="97"/>
      <c r="F4" s="97"/>
      <c r="G4" s="97"/>
      <c r="H4" s="8" t="e">
        <f>#REF!</f>
        <v>#REF!</v>
      </c>
    </row>
    <row r="5" spans="1:9" ht="18" x14ac:dyDescent="0.2">
      <c r="A5" s="9"/>
      <c r="B5" s="10"/>
      <c r="C5" s="10"/>
      <c r="D5" s="10"/>
      <c r="E5" s="10"/>
      <c r="F5" s="10"/>
      <c r="G5" s="10"/>
      <c r="H5" s="6"/>
    </row>
    <row r="6" spans="1:9" ht="26.25" customHeight="1" x14ac:dyDescent="0.2">
      <c r="A6" s="9"/>
      <c r="B6" s="10"/>
      <c r="C6" s="10"/>
      <c r="D6" s="10"/>
      <c r="E6" s="10"/>
      <c r="F6" s="10"/>
      <c r="G6" s="10"/>
      <c r="H6" s="6"/>
    </row>
    <row r="7" spans="1:9" ht="15" customHeight="1" x14ac:dyDescent="0.2">
      <c r="A7" s="75" t="s">
        <v>15</v>
      </c>
      <c r="B7" s="76"/>
      <c r="C7" s="76"/>
      <c r="D7" s="76"/>
      <c r="E7" s="76"/>
      <c r="F7" s="76"/>
      <c r="G7" s="76"/>
      <c r="H7" s="2">
        <v>800950.92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831666.60000000009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394079.44</f>
        <v>394079.44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v>67449.97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v>28556.799999999999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38849.11</f>
        <v>38849.11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v>79779.899999999994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v>9460.24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v>213491.14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9"/>
      <c r="B21" s="10"/>
      <c r="C21" s="10"/>
      <c r="D21" s="10"/>
      <c r="E21" s="10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16</v>
      </c>
      <c r="B23" s="78"/>
      <c r="C23" s="78"/>
      <c r="D23" s="78"/>
      <c r="E23" s="78"/>
      <c r="F23" s="78"/>
      <c r="G23" s="78"/>
      <c r="H23" s="4">
        <f>1037159.91-H7</f>
        <v>236208.99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17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7" workbookViewId="0">
      <selection activeCell="J18" sqref="J1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131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132</v>
      </c>
      <c r="B4" s="97"/>
      <c r="C4" s="97"/>
      <c r="D4" s="97"/>
      <c r="E4" s="97"/>
      <c r="F4" s="97"/>
      <c r="G4" s="97"/>
      <c r="H4" s="56">
        <f>'ноябрь 2018'!H26</f>
        <v>495502.08999999985</v>
      </c>
    </row>
    <row r="5" spans="1:9" ht="18" x14ac:dyDescent="0.2">
      <c r="A5" s="60"/>
      <c r="B5" s="61"/>
      <c r="C5" s="61"/>
      <c r="D5" s="61"/>
      <c r="E5" s="61"/>
      <c r="F5" s="61"/>
      <c r="G5" s="61"/>
      <c r="H5" s="6"/>
    </row>
    <row r="6" spans="1:9" ht="26.25" customHeight="1" x14ac:dyDescent="0.2">
      <c r="A6" s="60"/>
      <c r="B6" s="61"/>
      <c r="C6" s="61"/>
      <c r="D6" s="61"/>
      <c r="E6" s="61"/>
      <c r="F6" s="61"/>
      <c r="G6" s="61"/>
      <c r="H6" s="6"/>
    </row>
    <row r="7" spans="1:9" ht="15" customHeight="1" x14ac:dyDescent="0.2">
      <c r="A7" s="75" t="s">
        <v>133</v>
      </c>
      <c r="B7" s="76"/>
      <c r="C7" s="76"/>
      <c r="D7" s="76"/>
      <c r="E7" s="76"/>
      <c r="F7" s="76"/>
      <c r="G7" s="76"/>
      <c r="H7" s="55">
        <v>881671.82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SUM(F9:H22)</f>
        <v>818293.04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1249.51+2727.12+1655.76+17117.5+315890.14</f>
        <v>338640.03</v>
      </c>
      <c r="G9" s="71"/>
      <c r="H9" s="72"/>
      <c r="I9" s="7"/>
    </row>
    <row r="10" spans="1:9" ht="15" customHeight="1" x14ac:dyDescent="0.2">
      <c r="A10" s="88" t="s">
        <v>122</v>
      </c>
      <c r="B10" s="89"/>
      <c r="C10" s="89"/>
      <c r="D10" s="89"/>
      <c r="E10" s="90"/>
      <c r="F10" s="85">
        <f>15968.26</f>
        <v>15968.26</v>
      </c>
      <c r="G10" s="86"/>
      <c r="H10" s="87"/>
      <c r="I10" s="7"/>
    </row>
    <row r="11" spans="1:9" ht="15" customHeight="1" x14ac:dyDescent="0.2">
      <c r="A11" s="88" t="s">
        <v>129</v>
      </c>
      <c r="B11" s="89"/>
      <c r="C11" s="89"/>
      <c r="D11" s="89"/>
      <c r="E11" s="90"/>
      <c r="F11" s="85">
        <v>47638.239999999998</v>
      </c>
      <c r="G11" s="86"/>
      <c r="H11" s="87"/>
      <c r="I11" s="7"/>
    </row>
    <row r="12" spans="1:9" ht="15" customHeight="1" x14ac:dyDescent="0.2">
      <c r="A12" s="91" t="s">
        <v>2</v>
      </c>
      <c r="B12" s="92"/>
      <c r="C12" s="92"/>
      <c r="D12" s="92"/>
      <c r="E12" s="93"/>
      <c r="F12" s="70">
        <v>17271.78</v>
      </c>
      <c r="G12" s="71"/>
      <c r="H12" s="72"/>
    </row>
    <row r="13" spans="1:9" ht="15" customHeight="1" x14ac:dyDescent="0.2">
      <c r="A13" s="68" t="s">
        <v>3</v>
      </c>
      <c r="B13" s="69"/>
      <c r="C13" s="69"/>
      <c r="D13" s="69"/>
      <c r="E13" s="69"/>
      <c r="F13" s="70">
        <v>56930.23</v>
      </c>
      <c r="G13" s="71"/>
      <c r="H13" s="72"/>
    </row>
    <row r="14" spans="1:9" ht="15" customHeight="1" x14ac:dyDescent="0.2">
      <c r="A14" s="68" t="s">
        <v>4</v>
      </c>
      <c r="B14" s="69"/>
      <c r="C14" s="69"/>
      <c r="D14" s="69"/>
      <c r="E14" s="69"/>
      <c r="F14" s="70">
        <f>58704</f>
        <v>58704</v>
      </c>
      <c r="G14" s="71"/>
      <c r="H14" s="72"/>
    </row>
    <row r="15" spans="1:9" ht="15" customHeight="1" x14ac:dyDescent="0.2">
      <c r="A15" s="82" t="s">
        <v>128</v>
      </c>
      <c r="B15" s="83"/>
      <c r="C15" s="83"/>
      <c r="D15" s="83"/>
      <c r="E15" s="84"/>
      <c r="F15" s="85">
        <v>21816.61</v>
      </c>
      <c r="G15" s="86"/>
      <c r="H15" s="87"/>
    </row>
    <row r="16" spans="1:9" ht="15" customHeight="1" x14ac:dyDescent="0.2">
      <c r="A16" s="68" t="s">
        <v>5</v>
      </c>
      <c r="B16" s="69"/>
      <c r="C16" s="69"/>
      <c r="D16" s="69"/>
      <c r="E16" s="69"/>
      <c r="F16" s="70">
        <f>107809.6</f>
        <v>107809.60000000001</v>
      </c>
      <c r="G16" s="71"/>
      <c r="H16" s="72"/>
    </row>
    <row r="17" spans="1:9" ht="15" customHeight="1" x14ac:dyDescent="0.2">
      <c r="A17" s="68" t="s">
        <v>6</v>
      </c>
      <c r="B17" s="69"/>
      <c r="C17" s="69"/>
      <c r="D17" s="69"/>
      <c r="E17" s="69"/>
      <c r="F17" s="70">
        <f>7619.52</f>
        <v>7619.52</v>
      </c>
      <c r="G17" s="71"/>
      <c r="H17" s="72"/>
    </row>
    <row r="18" spans="1:9" ht="15" customHeight="1" x14ac:dyDescent="0.2">
      <c r="A18" s="68" t="s">
        <v>7</v>
      </c>
      <c r="B18" s="69"/>
      <c r="C18" s="69"/>
      <c r="D18" s="69"/>
      <c r="E18" s="69"/>
      <c r="F18" s="70"/>
      <c r="G18" s="71"/>
      <c r="H18" s="72"/>
    </row>
    <row r="19" spans="1:9" ht="15" customHeight="1" x14ac:dyDescent="0.2">
      <c r="A19" s="68" t="s">
        <v>9</v>
      </c>
      <c r="B19" s="69"/>
      <c r="C19" s="69"/>
      <c r="D19" s="69"/>
      <c r="E19" s="69"/>
      <c r="F19" s="70"/>
      <c r="G19" s="71"/>
      <c r="H19" s="72"/>
    </row>
    <row r="20" spans="1:9" ht="15" customHeight="1" x14ac:dyDescent="0.2">
      <c r="A20" s="68" t="s">
        <v>10</v>
      </c>
      <c r="B20" s="80"/>
      <c r="C20" s="80"/>
      <c r="D20" s="80"/>
      <c r="E20" s="81"/>
      <c r="F20" s="70"/>
      <c r="G20" s="71"/>
      <c r="H20" s="72"/>
    </row>
    <row r="21" spans="1:9" ht="15" customHeight="1" x14ac:dyDescent="0.2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">
      <c r="A22" s="68" t="s">
        <v>8</v>
      </c>
      <c r="B22" s="69"/>
      <c r="C22" s="69"/>
      <c r="D22" s="69"/>
      <c r="E22" s="69"/>
      <c r="F22" s="70">
        <f>145894.77</f>
        <v>145894.76999999999</v>
      </c>
      <c r="G22" s="71"/>
      <c r="H22" s="72"/>
      <c r="I22" s="7"/>
    </row>
    <row r="23" spans="1:9" ht="15" customHeight="1" x14ac:dyDescent="0.2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25">
      <c r="A24" s="60"/>
      <c r="B24" s="61"/>
      <c r="C24" s="61"/>
      <c r="D24" s="61"/>
      <c r="E24" s="61"/>
      <c r="F24" s="3"/>
      <c r="G24" s="3"/>
      <c r="H24" s="2"/>
    </row>
    <row r="25" spans="1:9" ht="15" customHeight="1" x14ac:dyDescent="0.2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2">
      <c r="A26" s="77" t="s">
        <v>134</v>
      </c>
      <c r="B26" s="78"/>
      <c r="C26" s="78"/>
      <c r="D26" s="78"/>
      <c r="E26" s="78"/>
      <c r="F26" s="78"/>
      <c r="G26" s="78"/>
      <c r="H26" s="57">
        <f>1335669.57-H7</f>
        <v>453997.75000000012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9" t="s">
        <v>75</v>
      </c>
      <c r="B28" s="79"/>
      <c r="C28" s="79"/>
      <c r="D28" s="79"/>
      <c r="E28" s="79"/>
      <c r="F28" s="79"/>
      <c r="G28" s="79"/>
      <c r="H28" s="79"/>
    </row>
    <row r="29" spans="1:9" ht="50.25" customHeight="1" x14ac:dyDescent="0.2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">
      <c r="A30" s="66"/>
      <c r="B30" s="66"/>
      <c r="C30" s="66"/>
      <c r="D30" s="66"/>
      <c r="E30" s="66"/>
      <c r="F30" s="66"/>
      <c r="G30" s="66"/>
      <c r="H30" s="66"/>
    </row>
    <row r="31" spans="1:9" ht="22.5" customHeight="1" x14ac:dyDescent="0.2">
      <c r="A31" s="67" t="s">
        <v>109</v>
      </c>
      <c r="B31" s="67"/>
      <c r="C31" s="67"/>
      <c r="D31" s="67"/>
      <c r="E31" s="67"/>
      <c r="F31" s="67"/>
      <c r="G31" s="67"/>
      <c r="H31" s="67"/>
    </row>
    <row r="32" spans="1:9" ht="15" customHeight="1" x14ac:dyDescent="0.2">
      <c r="A32" s="67"/>
      <c r="B32" s="67"/>
      <c r="C32" s="67"/>
      <c r="D32" s="67"/>
      <c r="E32" s="67"/>
      <c r="F32" s="67"/>
      <c r="G32" s="67"/>
      <c r="H32" s="67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30:H30"/>
    <mergeCell ref="A31:H32"/>
    <mergeCell ref="A22:E22"/>
    <mergeCell ref="F22:H22"/>
    <mergeCell ref="A23:G23"/>
    <mergeCell ref="A25:G25"/>
    <mergeCell ref="A26:G26"/>
    <mergeCell ref="A28:H29"/>
    <mergeCell ref="A19:E19"/>
    <mergeCell ref="F19:H19"/>
    <mergeCell ref="A20:E20"/>
    <mergeCell ref="F20:H20"/>
    <mergeCell ref="A21:E21"/>
    <mergeCell ref="F21:H21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0" workbookViewId="0">
      <selection activeCell="A28" sqref="A28:H29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124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125</v>
      </c>
      <c r="B4" s="97"/>
      <c r="C4" s="97"/>
      <c r="D4" s="97"/>
      <c r="E4" s="97"/>
      <c r="F4" s="97"/>
      <c r="G4" s="97"/>
      <c r="H4" s="56">
        <f>'октябрь 2018'!H24</f>
        <v>495209.11</v>
      </c>
    </row>
    <row r="5" spans="1:9" ht="18" x14ac:dyDescent="0.2">
      <c r="A5" s="58"/>
      <c r="B5" s="59"/>
      <c r="C5" s="59"/>
      <c r="D5" s="59"/>
      <c r="E5" s="59"/>
      <c r="F5" s="59"/>
      <c r="G5" s="59"/>
      <c r="H5" s="6"/>
    </row>
    <row r="6" spans="1:9" ht="26.25" customHeight="1" x14ac:dyDescent="0.2">
      <c r="A6" s="58"/>
      <c r="B6" s="59"/>
      <c r="C6" s="59"/>
      <c r="D6" s="59"/>
      <c r="E6" s="59"/>
      <c r="F6" s="59"/>
      <c r="G6" s="59"/>
      <c r="H6" s="6"/>
    </row>
    <row r="7" spans="1:9" ht="15" customHeight="1" x14ac:dyDescent="0.2">
      <c r="A7" s="75" t="s">
        <v>126</v>
      </c>
      <c r="B7" s="76"/>
      <c r="C7" s="76"/>
      <c r="D7" s="76"/>
      <c r="E7" s="76"/>
      <c r="F7" s="76"/>
      <c r="G7" s="76"/>
      <c r="H7" s="55">
        <v>776592.56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SUM(F9:H22)</f>
        <v>697765.28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296660.55+1727.75+2507.02+1572.6+15996.87</f>
        <v>318464.78999999998</v>
      </c>
      <c r="G9" s="71"/>
      <c r="H9" s="72"/>
      <c r="I9" s="7"/>
    </row>
    <row r="10" spans="1:9" ht="15" customHeight="1" x14ac:dyDescent="0.2">
      <c r="A10" s="88" t="s">
        <v>122</v>
      </c>
      <c r="B10" s="89"/>
      <c r="C10" s="89"/>
      <c r="D10" s="89"/>
      <c r="E10" s="90"/>
      <c r="F10" s="85">
        <f>29162.77</f>
        <v>29162.77</v>
      </c>
      <c r="G10" s="86"/>
      <c r="H10" s="87"/>
      <c r="I10" s="7"/>
    </row>
    <row r="11" spans="1:9" ht="15" customHeight="1" x14ac:dyDescent="0.2">
      <c r="A11" s="88" t="s">
        <v>129</v>
      </c>
      <c r="B11" s="89"/>
      <c r="C11" s="89"/>
      <c r="D11" s="89"/>
      <c r="E11" s="90"/>
      <c r="F11" s="85">
        <f>31312.41</f>
        <v>31312.41</v>
      </c>
      <c r="G11" s="86"/>
      <c r="H11" s="87"/>
      <c r="I11" s="7"/>
    </row>
    <row r="12" spans="1:9" ht="15" customHeight="1" x14ac:dyDescent="0.2">
      <c r="A12" s="91" t="s">
        <v>2</v>
      </c>
      <c r="B12" s="92"/>
      <c r="C12" s="92"/>
      <c r="D12" s="92"/>
      <c r="E12" s="93"/>
      <c r="F12" s="70">
        <f>25521.3</f>
        <v>25521.3</v>
      </c>
      <c r="G12" s="71"/>
      <c r="H12" s="72"/>
    </row>
    <row r="13" spans="1:9" ht="15" customHeight="1" x14ac:dyDescent="0.2">
      <c r="A13" s="68" t="s">
        <v>3</v>
      </c>
      <c r="B13" s="69"/>
      <c r="C13" s="69"/>
      <c r="D13" s="69"/>
      <c r="E13" s="69"/>
      <c r="F13" s="70">
        <f>50902.45</f>
        <v>50902.45</v>
      </c>
      <c r="G13" s="71"/>
      <c r="H13" s="72"/>
    </row>
    <row r="14" spans="1:9" ht="15" customHeight="1" x14ac:dyDescent="0.2">
      <c r="A14" s="68" t="s">
        <v>4</v>
      </c>
      <c r="B14" s="69"/>
      <c r="C14" s="69"/>
      <c r="D14" s="69"/>
      <c r="E14" s="69"/>
      <c r="F14" s="70">
        <f>47622.16</f>
        <v>47622.16</v>
      </c>
      <c r="G14" s="71"/>
      <c r="H14" s="72"/>
    </row>
    <row r="15" spans="1:9" ht="15" customHeight="1" x14ac:dyDescent="0.2">
      <c r="A15" s="82" t="s">
        <v>128</v>
      </c>
      <c r="B15" s="83"/>
      <c r="C15" s="83"/>
      <c r="D15" s="83"/>
      <c r="E15" s="84"/>
      <c r="F15" s="85">
        <f>14314.88</f>
        <v>14314.88</v>
      </c>
      <c r="G15" s="86"/>
      <c r="H15" s="87"/>
    </row>
    <row r="16" spans="1:9" ht="15" customHeight="1" x14ac:dyDescent="0.2">
      <c r="A16" s="68" t="s">
        <v>5</v>
      </c>
      <c r="B16" s="69"/>
      <c r="C16" s="69"/>
      <c r="D16" s="69"/>
      <c r="E16" s="69"/>
      <c r="F16" s="70">
        <f>94823.65</f>
        <v>94823.65</v>
      </c>
      <c r="G16" s="71"/>
      <c r="H16" s="72"/>
    </row>
    <row r="17" spans="1:9" ht="15" customHeight="1" x14ac:dyDescent="0.2">
      <c r="A17" s="68" t="s">
        <v>6</v>
      </c>
      <c r="B17" s="69"/>
      <c r="C17" s="69"/>
      <c r="D17" s="69"/>
      <c r="E17" s="69"/>
      <c r="F17" s="70">
        <f>6824.88</f>
        <v>6824.88</v>
      </c>
      <c r="G17" s="71"/>
      <c r="H17" s="72"/>
    </row>
    <row r="18" spans="1:9" ht="15" customHeight="1" x14ac:dyDescent="0.2">
      <c r="A18" s="68" t="s">
        <v>7</v>
      </c>
      <c r="B18" s="69"/>
      <c r="C18" s="69"/>
      <c r="D18" s="69"/>
      <c r="E18" s="69"/>
      <c r="F18" s="70"/>
      <c r="G18" s="71"/>
      <c r="H18" s="72"/>
    </row>
    <row r="19" spans="1:9" ht="15" customHeight="1" x14ac:dyDescent="0.2">
      <c r="A19" s="68" t="s">
        <v>9</v>
      </c>
      <c r="B19" s="69"/>
      <c r="C19" s="69"/>
      <c r="D19" s="69"/>
      <c r="E19" s="69"/>
      <c r="F19" s="70"/>
      <c r="G19" s="71"/>
      <c r="H19" s="72"/>
    </row>
    <row r="20" spans="1:9" ht="15" customHeight="1" x14ac:dyDescent="0.2">
      <c r="A20" s="68" t="s">
        <v>10</v>
      </c>
      <c r="B20" s="80"/>
      <c r="C20" s="80"/>
      <c r="D20" s="80"/>
      <c r="E20" s="81"/>
      <c r="F20" s="70"/>
      <c r="G20" s="71"/>
      <c r="H20" s="72"/>
    </row>
    <row r="21" spans="1:9" ht="15" customHeight="1" x14ac:dyDescent="0.2">
      <c r="A21" s="68" t="s">
        <v>11</v>
      </c>
      <c r="B21" s="80"/>
      <c r="C21" s="80"/>
      <c r="D21" s="80"/>
      <c r="E21" s="81"/>
      <c r="F21" s="70"/>
      <c r="G21" s="71"/>
      <c r="H21" s="72"/>
    </row>
    <row r="22" spans="1:9" ht="15" customHeight="1" x14ac:dyDescent="0.2">
      <c r="A22" s="68" t="s">
        <v>8</v>
      </c>
      <c r="B22" s="69"/>
      <c r="C22" s="69"/>
      <c r="D22" s="69"/>
      <c r="E22" s="69"/>
      <c r="F22" s="70">
        <f>78815.99</f>
        <v>78815.990000000005</v>
      </c>
      <c r="G22" s="71"/>
      <c r="H22" s="72"/>
      <c r="I22" s="7"/>
    </row>
    <row r="23" spans="1:9" ht="15" customHeight="1" x14ac:dyDescent="0.2">
      <c r="A23" s="73"/>
      <c r="B23" s="74"/>
      <c r="C23" s="74"/>
      <c r="D23" s="74"/>
      <c r="E23" s="74"/>
      <c r="F23" s="74"/>
      <c r="G23" s="74"/>
      <c r="H23" s="2"/>
      <c r="I23" s="7"/>
    </row>
    <row r="24" spans="1:9" ht="15" customHeight="1" x14ac:dyDescent="0.25">
      <c r="A24" s="58"/>
      <c r="B24" s="59"/>
      <c r="C24" s="59"/>
      <c r="D24" s="59"/>
      <c r="E24" s="59"/>
      <c r="F24" s="3"/>
      <c r="G24" s="3"/>
      <c r="H24" s="2"/>
    </row>
    <row r="25" spans="1:9" ht="15" customHeight="1" x14ac:dyDescent="0.2">
      <c r="A25" s="75"/>
      <c r="B25" s="76"/>
      <c r="C25" s="76"/>
      <c r="D25" s="76"/>
      <c r="E25" s="76"/>
      <c r="F25" s="76"/>
      <c r="G25" s="76"/>
      <c r="H25" s="2"/>
    </row>
    <row r="26" spans="1:9" ht="15" customHeight="1" x14ac:dyDescent="0.2">
      <c r="A26" s="77" t="s">
        <v>127</v>
      </c>
      <c r="B26" s="78"/>
      <c r="C26" s="78"/>
      <c r="D26" s="78"/>
      <c r="E26" s="78"/>
      <c r="F26" s="78"/>
      <c r="G26" s="78"/>
      <c r="H26" s="57">
        <f>1272094.65-H7</f>
        <v>495502.08999999985</v>
      </c>
    </row>
    <row r="27" spans="1:9" ht="15" customHeight="1" x14ac:dyDescent="0.2">
      <c r="A27" s="1"/>
      <c r="B27" s="1"/>
      <c r="C27" s="1"/>
      <c r="D27" s="1"/>
      <c r="E27" s="1"/>
      <c r="F27" s="1"/>
      <c r="G27" s="5"/>
      <c r="H27" s="5"/>
    </row>
    <row r="28" spans="1:9" ht="36.75" customHeight="1" x14ac:dyDescent="0.2">
      <c r="A28" s="79" t="s">
        <v>130</v>
      </c>
      <c r="B28" s="79"/>
      <c r="C28" s="79"/>
      <c r="D28" s="79"/>
      <c r="E28" s="79"/>
      <c r="F28" s="79"/>
      <c r="G28" s="79"/>
      <c r="H28" s="79"/>
    </row>
    <row r="29" spans="1:9" ht="50.25" customHeight="1" x14ac:dyDescent="0.2">
      <c r="A29" s="79"/>
      <c r="B29" s="79"/>
      <c r="C29" s="79"/>
      <c r="D29" s="79"/>
      <c r="E29" s="79"/>
      <c r="F29" s="79"/>
      <c r="G29" s="79"/>
      <c r="H29" s="79"/>
    </row>
    <row r="30" spans="1:9" ht="21" customHeight="1" x14ac:dyDescent="0.2">
      <c r="A30" s="66"/>
      <c r="B30" s="66"/>
      <c r="C30" s="66"/>
      <c r="D30" s="66"/>
      <c r="E30" s="66"/>
      <c r="F30" s="66"/>
      <c r="G30" s="66"/>
      <c r="H30" s="66"/>
    </row>
    <row r="31" spans="1:9" ht="22.5" customHeight="1" x14ac:dyDescent="0.2">
      <c r="A31" s="67" t="s">
        <v>109</v>
      </c>
      <c r="B31" s="67"/>
      <c r="C31" s="67"/>
      <c r="D31" s="67"/>
      <c r="E31" s="67"/>
      <c r="F31" s="67"/>
      <c r="G31" s="67"/>
      <c r="H31" s="67"/>
    </row>
    <row r="32" spans="1:9" ht="15" customHeight="1" x14ac:dyDescent="0.2">
      <c r="A32" s="67"/>
      <c r="B32" s="67"/>
      <c r="C32" s="67"/>
      <c r="D32" s="67"/>
      <c r="E32" s="67"/>
      <c r="F32" s="67"/>
      <c r="G32" s="67"/>
      <c r="H32" s="67"/>
    </row>
    <row r="33" ht="43.5" customHeight="1" x14ac:dyDescent="0.2"/>
    <row r="34" ht="10.25" customHeight="1" x14ac:dyDescent="0.2"/>
    <row r="35" ht="84" hidden="1" customHeight="1" x14ac:dyDescent="0.2"/>
  </sheetData>
  <mergeCells count="38">
    <mergeCell ref="A26:G26"/>
    <mergeCell ref="A28:H29"/>
    <mergeCell ref="A30:H30"/>
    <mergeCell ref="A31:H32"/>
    <mergeCell ref="A11:E11"/>
    <mergeCell ref="F11:H11"/>
    <mergeCell ref="A15:E15"/>
    <mergeCell ref="F15:H15"/>
    <mergeCell ref="A21:E21"/>
    <mergeCell ref="F21:H21"/>
    <mergeCell ref="A22:E22"/>
    <mergeCell ref="F22:H22"/>
    <mergeCell ref="A23:G23"/>
    <mergeCell ref="A25:G25"/>
    <mergeCell ref="A18:E18"/>
    <mergeCell ref="F18:H18"/>
    <mergeCell ref="A19:E19"/>
    <mergeCell ref="F19:H19"/>
    <mergeCell ref="A20:E20"/>
    <mergeCell ref="F20:H20"/>
    <mergeCell ref="A14:E14"/>
    <mergeCell ref="F14:H14"/>
    <mergeCell ref="A16:E16"/>
    <mergeCell ref="F16:H16"/>
    <mergeCell ref="A17:E17"/>
    <mergeCell ref="F17:H17"/>
    <mergeCell ref="A10:E10"/>
    <mergeCell ref="F10:H10"/>
    <mergeCell ref="A12:E12"/>
    <mergeCell ref="F12:H12"/>
    <mergeCell ref="A13:E13"/>
    <mergeCell ref="F13:H13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A26" sqref="A26:H27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119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120</v>
      </c>
      <c r="B4" s="97"/>
      <c r="C4" s="97"/>
      <c r="D4" s="97"/>
      <c r="E4" s="97"/>
      <c r="F4" s="97"/>
      <c r="G4" s="97"/>
      <c r="H4" s="56">
        <f>'сентябрь 2018'!H23</f>
        <v>493366.94999999995</v>
      </c>
    </row>
    <row r="5" spans="1:9" ht="18" x14ac:dyDescent="0.2">
      <c r="A5" s="53"/>
      <c r="B5" s="54"/>
      <c r="C5" s="54"/>
      <c r="D5" s="54"/>
      <c r="E5" s="54"/>
      <c r="F5" s="54"/>
      <c r="G5" s="54"/>
      <c r="H5" s="6"/>
    </row>
    <row r="6" spans="1:9" ht="26.25" customHeight="1" x14ac:dyDescent="0.2">
      <c r="A6" s="53"/>
      <c r="B6" s="54"/>
      <c r="C6" s="54"/>
      <c r="D6" s="54"/>
      <c r="E6" s="54"/>
      <c r="F6" s="54"/>
      <c r="G6" s="54"/>
      <c r="H6" s="6"/>
    </row>
    <row r="7" spans="1:9" ht="15" customHeight="1" x14ac:dyDescent="0.2">
      <c r="A7" s="75" t="s">
        <v>121</v>
      </c>
      <c r="B7" s="76"/>
      <c r="C7" s="76"/>
      <c r="D7" s="76"/>
      <c r="E7" s="76"/>
      <c r="F7" s="76"/>
      <c r="G7" s="76"/>
      <c r="H7" s="55">
        <v>683694.17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SUM(F9:H20)</f>
        <v>620912.73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302815.43+19.89+4914.09+2630.06+1605.12+16556.46</f>
        <v>328541.05000000005</v>
      </c>
      <c r="G9" s="71"/>
      <c r="H9" s="72"/>
      <c r="I9" s="7"/>
    </row>
    <row r="10" spans="1:9" ht="15" customHeight="1" x14ac:dyDescent="0.2">
      <c r="A10" s="88" t="s">
        <v>122</v>
      </c>
      <c r="B10" s="89"/>
      <c r="C10" s="89"/>
      <c r="D10" s="89"/>
      <c r="E10" s="90"/>
      <c r="F10" s="85">
        <v>19793</v>
      </c>
      <c r="G10" s="86"/>
      <c r="H10" s="87"/>
      <c r="I10" s="7"/>
    </row>
    <row r="11" spans="1:9" ht="15" customHeight="1" x14ac:dyDescent="0.2">
      <c r="A11" s="91" t="s">
        <v>2</v>
      </c>
      <c r="B11" s="92"/>
      <c r="C11" s="92"/>
      <c r="D11" s="92"/>
      <c r="E11" s="93"/>
      <c r="F11" s="70">
        <v>61058.03</v>
      </c>
      <c r="G11" s="71"/>
      <c r="H11" s="72"/>
    </row>
    <row r="12" spans="1:9" ht="15" customHeight="1" x14ac:dyDescent="0.2">
      <c r="A12" s="68" t="s">
        <v>3</v>
      </c>
      <c r="B12" s="69"/>
      <c r="C12" s="69"/>
      <c r="D12" s="69"/>
      <c r="E12" s="69"/>
      <c r="F12" s="70">
        <f>53736.99+1920.05</f>
        <v>55657.04</v>
      </c>
      <c r="G12" s="71"/>
      <c r="H12" s="72"/>
    </row>
    <row r="13" spans="1:9" ht="15" customHeight="1" x14ac:dyDescent="0.2">
      <c r="A13" s="68" t="s">
        <v>4</v>
      </c>
      <c r="B13" s="69"/>
      <c r="C13" s="69"/>
      <c r="D13" s="69"/>
      <c r="E13" s="69"/>
      <c r="F13" s="70">
        <v>51927.01</v>
      </c>
      <c r="G13" s="71"/>
      <c r="H13" s="72"/>
    </row>
    <row r="14" spans="1:9" ht="15" customHeight="1" x14ac:dyDescent="0.2">
      <c r="A14" s="68" t="s">
        <v>5</v>
      </c>
      <c r="B14" s="69"/>
      <c r="C14" s="69"/>
      <c r="D14" s="69"/>
      <c r="E14" s="69"/>
      <c r="F14" s="70">
        <v>83328.52</v>
      </c>
      <c r="G14" s="71"/>
      <c r="H14" s="72"/>
    </row>
    <row r="15" spans="1:9" ht="15" customHeight="1" x14ac:dyDescent="0.2">
      <c r="A15" s="68" t="s">
        <v>6</v>
      </c>
      <c r="B15" s="69"/>
      <c r="C15" s="69"/>
      <c r="D15" s="69"/>
      <c r="E15" s="69"/>
      <c r="F15" s="70">
        <v>7746.51</v>
      </c>
      <c r="G15" s="71"/>
      <c r="H15" s="72"/>
    </row>
    <row r="16" spans="1:9" ht="15" customHeight="1" x14ac:dyDescent="0.2">
      <c r="A16" s="68" t="s">
        <v>7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9</v>
      </c>
      <c r="B17" s="69"/>
      <c r="C17" s="69"/>
      <c r="D17" s="69"/>
      <c r="E17" s="69"/>
      <c r="F17" s="70"/>
      <c r="G17" s="71"/>
      <c r="H17" s="72"/>
    </row>
    <row r="18" spans="1:9" ht="15" customHeight="1" x14ac:dyDescent="0.2">
      <c r="A18" s="68" t="s">
        <v>10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11</v>
      </c>
      <c r="B19" s="80"/>
      <c r="C19" s="80"/>
      <c r="D19" s="80"/>
      <c r="E19" s="81"/>
      <c r="F19" s="70"/>
      <c r="G19" s="71"/>
      <c r="H19" s="72"/>
    </row>
    <row r="20" spans="1:9" ht="15" customHeight="1" x14ac:dyDescent="0.2">
      <c r="A20" s="68" t="s">
        <v>8</v>
      </c>
      <c r="B20" s="69"/>
      <c r="C20" s="69"/>
      <c r="D20" s="69"/>
      <c r="E20" s="69"/>
      <c r="F20" s="70">
        <f>4252.76+8608.81</f>
        <v>12861.57</v>
      </c>
      <c r="G20" s="71"/>
      <c r="H20" s="72"/>
      <c r="I20" s="7"/>
    </row>
    <row r="21" spans="1:9" ht="15" customHeight="1" x14ac:dyDescent="0.2">
      <c r="A21" s="73"/>
      <c r="B21" s="74"/>
      <c r="C21" s="74"/>
      <c r="D21" s="74"/>
      <c r="E21" s="74"/>
      <c r="F21" s="74"/>
      <c r="G21" s="74"/>
      <c r="H21" s="2"/>
      <c r="I21" s="7"/>
    </row>
    <row r="22" spans="1:9" ht="15" customHeight="1" x14ac:dyDescent="0.25">
      <c r="A22" s="53"/>
      <c r="B22" s="54"/>
      <c r="C22" s="54"/>
      <c r="D22" s="54"/>
      <c r="E22" s="54"/>
      <c r="F22" s="3"/>
      <c r="G22" s="3"/>
      <c r="H22" s="2"/>
    </row>
    <row r="23" spans="1:9" ht="15" customHeight="1" x14ac:dyDescent="0.2">
      <c r="A23" s="75"/>
      <c r="B23" s="76"/>
      <c r="C23" s="76"/>
      <c r="D23" s="76"/>
      <c r="E23" s="76"/>
      <c r="F23" s="76"/>
      <c r="G23" s="76"/>
      <c r="H23" s="2"/>
    </row>
    <row r="24" spans="1:9" ht="15" customHeight="1" x14ac:dyDescent="0.2">
      <c r="A24" s="77" t="s">
        <v>123</v>
      </c>
      <c r="B24" s="78"/>
      <c r="C24" s="78"/>
      <c r="D24" s="78"/>
      <c r="E24" s="78"/>
      <c r="F24" s="78"/>
      <c r="G24" s="78"/>
      <c r="H24" s="57">
        <f>1178903.28-H7</f>
        <v>495209.11</v>
      </c>
    </row>
    <row r="25" spans="1:9" ht="15" customHeight="1" x14ac:dyDescent="0.2">
      <c r="A25" s="1"/>
      <c r="B25" s="1"/>
      <c r="C25" s="1"/>
      <c r="D25" s="1"/>
      <c r="E25" s="1"/>
      <c r="F25" s="1"/>
      <c r="G25" s="5"/>
      <c r="H25" s="5"/>
    </row>
    <row r="26" spans="1:9" ht="36.75" customHeight="1" x14ac:dyDescent="0.2">
      <c r="A26" s="79" t="s">
        <v>75</v>
      </c>
      <c r="B26" s="79"/>
      <c r="C26" s="79"/>
      <c r="D26" s="79"/>
      <c r="E26" s="79"/>
      <c r="F26" s="79"/>
      <c r="G26" s="79"/>
      <c r="H26" s="79"/>
    </row>
    <row r="27" spans="1:9" ht="50.25" customHeight="1" x14ac:dyDescent="0.2">
      <c r="A27" s="79"/>
      <c r="B27" s="79"/>
      <c r="C27" s="79"/>
      <c r="D27" s="79"/>
      <c r="E27" s="79"/>
      <c r="F27" s="79"/>
      <c r="G27" s="79"/>
      <c r="H27" s="79"/>
    </row>
    <row r="28" spans="1:9" ht="21" customHeight="1" x14ac:dyDescent="0.2">
      <c r="A28" s="66"/>
      <c r="B28" s="66"/>
      <c r="C28" s="66"/>
      <c r="D28" s="66"/>
      <c r="E28" s="66"/>
      <c r="F28" s="66"/>
      <c r="G28" s="66"/>
      <c r="H28" s="66"/>
    </row>
    <row r="29" spans="1:9" ht="22.5" customHeight="1" x14ac:dyDescent="0.2">
      <c r="A29" s="67" t="s">
        <v>109</v>
      </c>
      <c r="B29" s="67"/>
      <c r="C29" s="67"/>
      <c r="D29" s="67"/>
      <c r="E29" s="67"/>
      <c r="F29" s="67"/>
      <c r="G29" s="67"/>
      <c r="H29" s="67"/>
    </row>
    <row r="30" spans="1:9" ht="15" customHeight="1" x14ac:dyDescent="0.2">
      <c r="A30" s="67"/>
      <c r="B30" s="67"/>
      <c r="C30" s="67"/>
      <c r="D30" s="67"/>
      <c r="E30" s="67"/>
      <c r="F30" s="67"/>
      <c r="G30" s="67"/>
      <c r="H30" s="67"/>
    </row>
    <row r="31" spans="1:9" ht="43.5" customHeight="1" x14ac:dyDescent="0.2"/>
    <row r="32" spans="1:9" ht="10.25" customHeight="1" x14ac:dyDescent="0.2"/>
    <row r="33" ht="84" hidden="1" customHeight="1" x14ac:dyDescent="0.2"/>
  </sheetData>
  <mergeCells count="34">
    <mergeCell ref="A28:H28"/>
    <mergeCell ref="A29:H30"/>
    <mergeCell ref="A10:E10"/>
    <mergeCell ref="F10:H10"/>
    <mergeCell ref="A20:E20"/>
    <mergeCell ref="F20:H20"/>
    <mergeCell ref="A21:G21"/>
    <mergeCell ref="A23:G23"/>
    <mergeCell ref="A24:G24"/>
    <mergeCell ref="A26:H27"/>
    <mergeCell ref="A17:E17"/>
    <mergeCell ref="F17:H17"/>
    <mergeCell ref="A18:E18"/>
    <mergeCell ref="F18:H18"/>
    <mergeCell ref="A19:E19"/>
    <mergeCell ref="F19:H19"/>
    <mergeCell ref="A14:E14"/>
    <mergeCell ref="F14:H14"/>
    <mergeCell ref="A15:E15"/>
    <mergeCell ref="F15:H15"/>
    <mergeCell ref="A16:E16"/>
    <mergeCell ref="F16:H16"/>
    <mergeCell ref="A11:E11"/>
    <mergeCell ref="F11:H11"/>
    <mergeCell ref="A12:E12"/>
    <mergeCell ref="F12:H12"/>
    <mergeCell ref="A13:E13"/>
    <mergeCell ref="F13:H13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8" sqref="J8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114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115</v>
      </c>
      <c r="B4" s="97"/>
      <c r="C4" s="97"/>
      <c r="D4" s="97"/>
      <c r="E4" s="97"/>
      <c r="F4" s="97"/>
      <c r="G4" s="97"/>
      <c r="H4" s="8">
        <f>'август 2018'!H23</f>
        <v>423360.01</v>
      </c>
    </row>
    <row r="5" spans="1:9" ht="18" x14ac:dyDescent="0.2">
      <c r="A5" s="51"/>
      <c r="B5" s="52"/>
      <c r="C5" s="52"/>
      <c r="D5" s="52"/>
      <c r="E5" s="52"/>
      <c r="F5" s="52"/>
      <c r="G5" s="52"/>
      <c r="H5" s="6"/>
    </row>
    <row r="6" spans="1:9" ht="26.25" customHeight="1" x14ac:dyDescent="0.2">
      <c r="A6" s="51"/>
      <c r="B6" s="52"/>
      <c r="C6" s="52"/>
      <c r="D6" s="52"/>
      <c r="E6" s="52"/>
      <c r="F6" s="52"/>
      <c r="G6" s="52"/>
      <c r="H6" s="6"/>
    </row>
    <row r="7" spans="1:9" ht="15" customHeight="1" x14ac:dyDescent="0.2">
      <c r="A7" s="75" t="s">
        <v>116</v>
      </c>
      <c r="B7" s="76"/>
      <c r="C7" s="76"/>
      <c r="D7" s="76"/>
      <c r="E7" s="76"/>
      <c r="F7" s="76"/>
      <c r="G7" s="76"/>
      <c r="H7" s="2">
        <v>627396.73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488149.20000000007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259366.31+4029.58+2268.55+1358.76+14044.84</f>
        <v>281068.04000000004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38338.71</f>
        <v>38338.71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32457.81+1440.11</f>
        <v>33897.919999999998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37133.15</f>
        <v>37133.15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75954.82</f>
        <v>75954.820000000007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6365.06</f>
        <v>6365.06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12201.86+3189.64</f>
        <v>15391.5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51"/>
      <c r="B21" s="52"/>
      <c r="C21" s="52"/>
      <c r="D21" s="52"/>
      <c r="E21" s="52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117</v>
      </c>
      <c r="B23" s="78"/>
      <c r="C23" s="78"/>
      <c r="D23" s="78"/>
      <c r="E23" s="78"/>
      <c r="F23" s="78"/>
      <c r="G23" s="78"/>
      <c r="H23" s="4">
        <f>1120763.68-H7</f>
        <v>493366.94999999995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118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109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7:H27"/>
    <mergeCell ref="A28:H29"/>
    <mergeCell ref="A19:E19"/>
    <mergeCell ref="F19:H19"/>
    <mergeCell ref="A20:G20"/>
    <mergeCell ref="A22:G22"/>
    <mergeCell ref="A23:G23"/>
    <mergeCell ref="A25:H26"/>
    <mergeCell ref="A16:E16"/>
    <mergeCell ref="F16:H16"/>
    <mergeCell ref="A17:E17"/>
    <mergeCell ref="F17:H17"/>
    <mergeCell ref="A18:E18"/>
    <mergeCell ref="F18:H18"/>
    <mergeCell ref="A13:E13"/>
    <mergeCell ref="F13:H13"/>
    <mergeCell ref="A14:E14"/>
    <mergeCell ref="F14:H14"/>
    <mergeCell ref="A15:E15"/>
    <mergeCell ref="F15:H15"/>
    <mergeCell ref="A10:E10"/>
    <mergeCell ref="F10:H10"/>
    <mergeCell ref="A11:E11"/>
    <mergeCell ref="F11:H11"/>
    <mergeCell ref="A12:E12"/>
    <mergeCell ref="F12:H12"/>
    <mergeCell ref="A2:H3"/>
    <mergeCell ref="A4:G4"/>
    <mergeCell ref="A7:G7"/>
    <mergeCell ref="A8:G8"/>
    <mergeCell ref="A9:E9"/>
    <mergeCell ref="F9:H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J4" sqref="J4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110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111</v>
      </c>
      <c r="B4" s="97"/>
      <c r="C4" s="97"/>
      <c r="D4" s="97"/>
      <c r="E4" s="97"/>
      <c r="F4" s="97"/>
      <c r="G4" s="97"/>
      <c r="H4" s="8">
        <f>'июль 2018'!H23</f>
        <v>403210.70999999996</v>
      </c>
    </row>
    <row r="5" spans="1:9" ht="18" x14ac:dyDescent="0.2">
      <c r="A5" s="49"/>
      <c r="B5" s="50"/>
      <c r="C5" s="50"/>
      <c r="D5" s="50"/>
      <c r="E5" s="50"/>
      <c r="F5" s="50"/>
      <c r="G5" s="50"/>
      <c r="H5" s="6"/>
    </row>
    <row r="6" spans="1:9" ht="26.25" customHeight="1" x14ac:dyDescent="0.2">
      <c r="A6" s="49"/>
      <c r="B6" s="50"/>
      <c r="C6" s="50"/>
      <c r="D6" s="50"/>
      <c r="E6" s="50"/>
      <c r="F6" s="50"/>
      <c r="G6" s="50"/>
      <c r="H6" s="6"/>
    </row>
    <row r="7" spans="1:9" ht="15" customHeight="1" x14ac:dyDescent="0.2">
      <c r="A7" s="75" t="s">
        <v>112</v>
      </c>
      <c r="B7" s="76"/>
      <c r="C7" s="76"/>
      <c r="D7" s="76"/>
      <c r="E7" s="76"/>
      <c r="F7" s="76"/>
      <c r="G7" s="76"/>
      <c r="H7" s="2">
        <v>592524.07999999996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531560.49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35.65+3962.58+2310.38+1414.08+14653.8+269860.03</f>
        <v>292236.52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38726.64</f>
        <v>38726.639999999999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36701.73+1977.42</f>
        <v>38679.15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40804.64</f>
        <v>40804.639999999999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89156.22</f>
        <v>89156.22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6681.13</f>
        <v>6681.13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>
        <f>0</f>
        <v>0</v>
      </c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>
        <v>0</v>
      </c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4376.83+20899.36</f>
        <v>25276.190000000002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49"/>
      <c r="B21" s="50"/>
      <c r="C21" s="50"/>
      <c r="D21" s="50"/>
      <c r="E21" s="50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113</v>
      </c>
      <c r="B23" s="78"/>
      <c r="C23" s="78"/>
      <c r="D23" s="78"/>
      <c r="E23" s="78"/>
      <c r="F23" s="78"/>
      <c r="G23" s="78"/>
      <c r="H23" s="4">
        <f>1015884.09-H7</f>
        <v>423360.01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104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109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H33" sqref="H33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105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106</v>
      </c>
      <c r="B4" s="97"/>
      <c r="C4" s="97"/>
      <c r="D4" s="97"/>
      <c r="E4" s="97"/>
      <c r="F4" s="97"/>
      <c r="G4" s="97"/>
      <c r="H4" s="8">
        <f>'июнь 2018'!H23</f>
        <v>455616.45000000007</v>
      </c>
    </row>
    <row r="5" spans="1:9" ht="18" x14ac:dyDescent="0.2">
      <c r="A5" s="47"/>
      <c r="B5" s="48"/>
      <c r="C5" s="48"/>
      <c r="D5" s="48"/>
      <c r="E5" s="48"/>
      <c r="F5" s="48"/>
      <c r="G5" s="48"/>
      <c r="H5" s="6"/>
    </row>
    <row r="6" spans="1:9" ht="26.25" customHeight="1" x14ac:dyDescent="0.2">
      <c r="A6" s="47"/>
      <c r="B6" s="48"/>
      <c r="C6" s="48"/>
      <c r="D6" s="48"/>
      <c r="E6" s="48"/>
      <c r="F6" s="48"/>
      <c r="G6" s="48"/>
      <c r="H6" s="6"/>
    </row>
    <row r="7" spans="1:9" ht="15" customHeight="1" x14ac:dyDescent="0.2">
      <c r="A7" s="75" t="s">
        <v>107</v>
      </c>
      <c r="B7" s="76"/>
      <c r="C7" s="76"/>
      <c r="D7" s="76"/>
      <c r="E7" s="76"/>
      <c r="F7" s="76"/>
      <c r="G7" s="76"/>
      <c r="H7" s="2">
        <v>575037.41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613636.27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0.3+3749.05+2480.9+2752.45+293870.93+1457.23+15434.84</f>
        <v>319745.7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53256.52</f>
        <v>53256.52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5599.52+36850.89</f>
        <v>42450.41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v>49035.35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83941.9</f>
        <v>83941.9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7171.08</f>
        <v>7171.08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12400.09+45635.22</f>
        <v>58035.31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47"/>
      <c r="B21" s="48"/>
      <c r="C21" s="48"/>
      <c r="D21" s="48"/>
      <c r="E21" s="48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108</v>
      </c>
      <c r="B23" s="78"/>
      <c r="C23" s="78"/>
      <c r="D23" s="78"/>
      <c r="E23" s="78"/>
      <c r="F23" s="78"/>
      <c r="G23" s="78"/>
      <c r="H23" s="4">
        <f>978248.12-H7</f>
        <v>403210.70999999996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104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109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A25" sqref="A25:H26"/>
    </sheetView>
  </sheetViews>
  <sheetFormatPr baseColWidth="10" defaultColWidth="8.83203125" defaultRowHeight="15" x14ac:dyDescent="0.2"/>
  <cols>
    <col min="7" max="7" width="13.83203125" customWidth="1"/>
    <col min="8" max="8" width="25.5" customWidth="1"/>
    <col min="9" max="9" width="10.5" bestFit="1" customWidth="1"/>
  </cols>
  <sheetData>
    <row r="2" spans="1:9" x14ac:dyDescent="0.2">
      <c r="A2" s="94" t="s">
        <v>100</v>
      </c>
      <c r="B2" s="94"/>
      <c r="C2" s="94"/>
      <c r="D2" s="94"/>
      <c r="E2" s="94"/>
      <c r="F2" s="94"/>
      <c r="G2" s="94"/>
      <c r="H2" s="94"/>
    </row>
    <row r="3" spans="1:9" ht="35.5" customHeight="1" x14ac:dyDescent="0.2">
      <c r="A3" s="95"/>
      <c r="B3" s="95"/>
      <c r="C3" s="95"/>
      <c r="D3" s="95"/>
      <c r="E3" s="95"/>
      <c r="F3" s="95"/>
      <c r="G3" s="95"/>
      <c r="H3" s="95"/>
    </row>
    <row r="4" spans="1:9" ht="27.75" customHeight="1" x14ac:dyDescent="0.2">
      <c r="A4" s="96" t="s">
        <v>101</v>
      </c>
      <c r="B4" s="97"/>
      <c r="C4" s="97"/>
      <c r="D4" s="97"/>
      <c r="E4" s="97"/>
      <c r="F4" s="97"/>
      <c r="G4" s="97"/>
      <c r="H4" s="8">
        <f>'май 2018'!H23</f>
        <v>463349.45999999996</v>
      </c>
    </row>
    <row r="5" spans="1:9" ht="18" x14ac:dyDescent="0.2">
      <c r="A5" s="45"/>
      <c r="B5" s="46"/>
      <c r="C5" s="46"/>
      <c r="D5" s="46"/>
      <c r="E5" s="46"/>
      <c r="F5" s="46"/>
      <c r="G5" s="46"/>
      <c r="H5" s="6"/>
    </row>
    <row r="6" spans="1:9" ht="26.25" customHeight="1" x14ac:dyDescent="0.2">
      <c r="A6" s="45"/>
      <c r="B6" s="46"/>
      <c r="C6" s="46"/>
      <c r="D6" s="46"/>
      <c r="E6" s="46"/>
      <c r="F6" s="46"/>
      <c r="G6" s="46"/>
      <c r="H6" s="6"/>
    </row>
    <row r="7" spans="1:9" ht="15" customHeight="1" x14ac:dyDescent="0.2">
      <c r="A7" s="75" t="s">
        <v>102</v>
      </c>
      <c r="B7" s="76"/>
      <c r="C7" s="76"/>
      <c r="D7" s="76"/>
      <c r="E7" s="76"/>
      <c r="F7" s="76"/>
      <c r="G7" s="76"/>
      <c r="H7" s="2">
        <v>559045.97</v>
      </c>
    </row>
    <row r="8" spans="1:9" ht="39" customHeight="1" x14ac:dyDescent="0.2">
      <c r="A8" s="73" t="s">
        <v>0</v>
      </c>
      <c r="B8" s="74"/>
      <c r="C8" s="74"/>
      <c r="D8" s="74"/>
      <c r="E8" s="74"/>
      <c r="F8" s="74"/>
      <c r="G8" s="74"/>
      <c r="H8" s="2">
        <f>SUM(F9:H19)</f>
        <v>567047.29</v>
      </c>
    </row>
    <row r="9" spans="1:9" ht="15" customHeight="1" x14ac:dyDescent="0.2">
      <c r="A9" s="98" t="s">
        <v>1</v>
      </c>
      <c r="B9" s="92"/>
      <c r="C9" s="92"/>
      <c r="D9" s="92"/>
      <c r="E9" s="93"/>
      <c r="F9" s="70">
        <f>270963.28+61.7+2859.68+2233.75+1402.68+14381.42</f>
        <v>291902.51</v>
      </c>
      <c r="G9" s="71"/>
      <c r="H9" s="72"/>
      <c r="I9" s="7"/>
    </row>
    <row r="10" spans="1:9" ht="15" customHeight="1" x14ac:dyDescent="0.2">
      <c r="A10" s="91" t="s">
        <v>2</v>
      </c>
      <c r="B10" s="92"/>
      <c r="C10" s="92"/>
      <c r="D10" s="92"/>
      <c r="E10" s="93"/>
      <c r="F10" s="70">
        <f>44564.66</f>
        <v>44564.66</v>
      </c>
      <c r="G10" s="71"/>
      <c r="H10" s="72"/>
    </row>
    <row r="11" spans="1:9" ht="15" customHeight="1" x14ac:dyDescent="0.2">
      <c r="A11" s="68" t="s">
        <v>3</v>
      </c>
      <c r="B11" s="69"/>
      <c r="C11" s="69"/>
      <c r="D11" s="69"/>
      <c r="E11" s="69"/>
      <c r="F11" s="70">
        <f>30908.51+7027.36</f>
        <v>37935.869999999995</v>
      </c>
      <c r="G11" s="71"/>
      <c r="H11" s="72"/>
    </row>
    <row r="12" spans="1:9" ht="15" customHeight="1" x14ac:dyDescent="0.2">
      <c r="A12" s="68" t="s">
        <v>4</v>
      </c>
      <c r="B12" s="69"/>
      <c r="C12" s="69"/>
      <c r="D12" s="69"/>
      <c r="E12" s="69"/>
      <c r="F12" s="70">
        <f>42858.14</f>
        <v>42858.14</v>
      </c>
      <c r="G12" s="71"/>
      <c r="H12" s="72"/>
    </row>
    <row r="13" spans="1:9" ht="15" customHeight="1" x14ac:dyDescent="0.2">
      <c r="A13" s="68" t="s">
        <v>5</v>
      </c>
      <c r="B13" s="69"/>
      <c r="C13" s="69"/>
      <c r="D13" s="69"/>
      <c r="E13" s="69"/>
      <c r="F13" s="70">
        <f>61577.47</f>
        <v>61577.47</v>
      </c>
      <c r="G13" s="71"/>
      <c r="H13" s="72"/>
    </row>
    <row r="14" spans="1:9" ht="15" customHeight="1" x14ac:dyDescent="0.2">
      <c r="A14" s="68" t="s">
        <v>6</v>
      </c>
      <c r="B14" s="69"/>
      <c r="C14" s="69"/>
      <c r="D14" s="69"/>
      <c r="E14" s="69"/>
      <c r="F14" s="70">
        <f>6344.71</f>
        <v>6344.71</v>
      </c>
      <c r="G14" s="71"/>
      <c r="H14" s="72"/>
    </row>
    <row r="15" spans="1:9" ht="15" customHeight="1" x14ac:dyDescent="0.2">
      <c r="A15" s="68" t="s">
        <v>7</v>
      </c>
      <c r="B15" s="69"/>
      <c r="C15" s="69"/>
      <c r="D15" s="69"/>
      <c r="E15" s="69"/>
      <c r="F15" s="70"/>
      <c r="G15" s="71"/>
      <c r="H15" s="72"/>
    </row>
    <row r="16" spans="1:9" ht="15" customHeight="1" x14ac:dyDescent="0.2">
      <c r="A16" s="68" t="s">
        <v>9</v>
      </c>
      <c r="B16" s="69"/>
      <c r="C16" s="69"/>
      <c r="D16" s="69"/>
      <c r="E16" s="69"/>
      <c r="F16" s="70"/>
      <c r="G16" s="71"/>
      <c r="H16" s="72"/>
    </row>
    <row r="17" spans="1:9" ht="15" customHeight="1" x14ac:dyDescent="0.2">
      <c r="A17" s="68" t="s">
        <v>10</v>
      </c>
      <c r="B17" s="80"/>
      <c r="C17" s="80"/>
      <c r="D17" s="80"/>
      <c r="E17" s="81"/>
      <c r="F17" s="70"/>
      <c r="G17" s="71"/>
      <c r="H17" s="72"/>
    </row>
    <row r="18" spans="1:9" ht="15" customHeight="1" x14ac:dyDescent="0.2">
      <c r="A18" s="68" t="s">
        <v>11</v>
      </c>
      <c r="B18" s="80"/>
      <c r="C18" s="80"/>
      <c r="D18" s="80"/>
      <c r="E18" s="81"/>
      <c r="F18" s="70"/>
      <c r="G18" s="71"/>
      <c r="H18" s="72"/>
    </row>
    <row r="19" spans="1:9" ht="15" customHeight="1" x14ac:dyDescent="0.2">
      <c r="A19" s="68" t="s">
        <v>8</v>
      </c>
      <c r="B19" s="69"/>
      <c r="C19" s="69"/>
      <c r="D19" s="69"/>
      <c r="E19" s="69"/>
      <c r="F19" s="70">
        <f>66282.94+15580.99</f>
        <v>81863.930000000008</v>
      </c>
      <c r="G19" s="71"/>
      <c r="H19" s="72"/>
      <c r="I19" s="7"/>
    </row>
    <row r="20" spans="1:9" ht="15" customHeight="1" x14ac:dyDescent="0.2">
      <c r="A20" s="73"/>
      <c r="B20" s="74"/>
      <c r="C20" s="74"/>
      <c r="D20" s="74"/>
      <c r="E20" s="74"/>
      <c r="F20" s="74"/>
      <c r="G20" s="74"/>
      <c r="H20" s="2"/>
      <c r="I20" s="7"/>
    </row>
    <row r="21" spans="1:9" ht="15" customHeight="1" x14ac:dyDescent="0.25">
      <c r="A21" s="45"/>
      <c r="B21" s="46"/>
      <c r="C21" s="46"/>
      <c r="D21" s="46"/>
      <c r="E21" s="46"/>
      <c r="F21" s="3"/>
      <c r="G21" s="3"/>
      <c r="H21" s="2"/>
    </row>
    <row r="22" spans="1:9" ht="15" customHeight="1" x14ac:dyDescent="0.2">
      <c r="A22" s="75"/>
      <c r="B22" s="76"/>
      <c r="C22" s="76"/>
      <c r="D22" s="76"/>
      <c r="E22" s="76"/>
      <c r="F22" s="76"/>
      <c r="G22" s="76"/>
      <c r="H22" s="2"/>
    </row>
    <row r="23" spans="1:9" ht="15" customHeight="1" x14ac:dyDescent="0.2">
      <c r="A23" s="77" t="s">
        <v>103</v>
      </c>
      <c r="B23" s="78"/>
      <c r="C23" s="78"/>
      <c r="D23" s="78"/>
      <c r="E23" s="78"/>
      <c r="F23" s="78"/>
      <c r="G23" s="78"/>
      <c r="H23" s="4">
        <f>1014662.42-H7</f>
        <v>455616.45000000007</v>
      </c>
    </row>
    <row r="24" spans="1:9" ht="15" customHeight="1" x14ac:dyDescent="0.2">
      <c r="A24" s="1"/>
      <c r="B24" s="1"/>
      <c r="C24" s="1"/>
      <c r="D24" s="1"/>
      <c r="E24" s="1"/>
      <c r="F24" s="1"/>
      <c r="G24" s="5"/>
      <c r="H24" s="5"/>
    </row>
    <row r="25" spans="1:9" ht="36.75" customHeight="1" x14ac:dyDescent="0.2">
      <c r="A25" s="79" t="s">
        <v>104</v>
      </c>
      <c r="B25" s="79"/>
      <c r="C25" s="79"/>
      <c r="D25" s="79"/>
      <c r="E25" s="79"/>
      <c r="F25" s="79"/>
      <c r="G25" s="79"/>
      <c r="H25" s="79"/>
    </row>
    <row r="26" spans="1:9" ht="50.25" customHeight="1" x14ac:dyDescent="0.2">
      <c r="A26" s="79"/>
      <c r="B26" s="79"/>
      <c r="C26" s="79"/>
      <c r="D26" s="79"/>
      <c r="E26" s="79"/>
      <c r="F26" s="79"/>
      <c r="G26" s="79"/>
      <c r="H26" s="79"/>
    </row>
    <row r="27" spans="1:9" ht="21" customHeight="1" x14ac:dyDescent="0.2">
      <c r="A27" s="66"/>
      <c r="B27" s="66"/>
      <c r="C27" s="66"/>
      <c r="D27" s="66"/>
      <c r="E27" s="66"/>
      <c r="F27" s="66"/>
      <c r="G27" s="66"/>
      <c r="H27" s="66"/>
    </row>
    <row r="28" spans="1:9" ht="22.5" customHeight="1" x14ac:dyDescent="0.2">
      <c r="A28" s="67" t="s">
        <v>12</v>
      </c>
      <c r="B28" s="67"/>
      <c r="C28" s="67"/>
      <c r="D28" s="67"/>
      <c r="E28" s="67"/>
      <c r="F28" s="67"/>
      <c r="G28" s="67"/>
      <c r="H28" s="67"/>
    </row>
    <row r="29" spans="1:9" ht="15" customHeight="1" x14ac:dyDescent="0.2">
      <c r="A29" s="67"/>
      <c r="B29" s="67"/>
      <c r="C29" s="67"/>
      <c r="D29" s="67"/>
      <c r="E29" s="67"/>
      <c r="F29" s="67"/>
      <c r="G29" s="67"/>
      <c r="H29" s="67"/>
    </row>
    <row r="30" spans="1:9" ht="43.5" customHeight="1" x14ac:dyDescent="0.2"/>
    <row r="31" spans="1:9" ht="10.25" customHeight="1" x14ac:dyDescent="0.2"/>
    <row r="32" spans="1:9" ht="84" hidden="1" customHeight="1" x14ac:dyDescent="0.2"/>
  </sheetData>
  <mergeCells count="32">
    <mergeCell ref="A2:H3"/>
    <mergeCell ref="A4:G4"/>
    <mergeCell ref="A7:G7"/>
    <mergeCell ref="A8:G8"/>
    <mergeCell ref="A9:E9"/>
    <mergeCell ref="F9:H9"/>
    <mergeCell ref="A10:E10"/>
    <mergeCell ref="F10:H10"/>
    <mergeCell ref="A11:E11"/>
    <mergeCell ref="F11:H11"/>
    <mergeCell ref="A12:E12"/>
    <mergeCell ref="F12:H12"/>
    <mergeCell ref="A13:E13"/>
    <mergeCell ref="F13:H13"/>
    <mergeCell ref="A14:E14"/>
    <mergeCell ref="F14:H14"/>
    <mergeCell ref="A15:E15"/>
    <mergeCell ref="F15:H15"/>
    <mergeCell ref="A16:E16"/>
    <mergeCell ref="F16:H16"/>
    <mergeCell ref="A17:E17"/>
    <mergeCell ref="F17:H17"/>
    <mergeCell ref="A18:E18"/>
    <mergeCell ref="F18:H18"/>
    <mergeCell ref="A27:H27"/>
    <mergeCell ref="A28:H29"/>
    <mergeCell ref="A19:E19"/>
    <mergeCell ref="F19:H19"/>
    <mergeCell ref="A20:G20"/>
    <mergeCell ref="A22:G22"/>
    <mergeCell ref="A23:G23"/>
    <mergeCell ref="A25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февраль 2019</vt:lpstr>
      <vt:lpstr>январь 2019</vt:lpstr>
      <vt:lpstr>декабрь 2018 </vt:lpstr>
      <vt:lpstr>ноябрь 2018</vt:lpstr>
      <vt:lpstr>октябрь 2018</vt:lpstr>
      <vt:lpstr>сентябрь 2018</vt:lpstr>
      <vt:lpstr>август 2018</vt:lpstr>
      <vt:lpstr>июль 2018</vt:lpstr>
      <vt:lpstr>июнь 2018</vt:lpstr>
      <vt:lpstr>май 2018</vt:lpstr>
      <vt:lpstr>апрель 2018</vt:lpstr>
      <vt:lpstr>март 18</vt:lpstr>
      <vt:lpstr>фев.17</vt:lpstr>
      <vt:lpstr>янв.17</vt:lpstr>
      <vt:lpstr>декабрь 17</vt:lpstr>
      <vt:lpstr>нояб.17</vt:lpstr>
      <vt:lpstr>окт.2017</vt:lpstr>
      <vt:lpstr>сентябрь 2017</vt:lpstr>
      <vt:lpstr>август 2017</vt:lpstr>
      <vt:lpstr>июль 2017</vt:lpstr>
      <vt:lpstr>июнь 2017</vt:lpstr>
      <vt:lpstr>май 2017</vt:lpstr>
      <vt:lpstr>апрель 2017</vt:lpstr>
      <vt:lpstr>март 2017</vt:lpstr>
      <vt:lpstr>февраль 2017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2013-03-12T03:38:27Z</cp:lastPrinted>
  <dcterms:created xsi:type="dcterms:W3CDTF">2011-02-07T06:28:49Z</dcterms:created>
  <dcterms:modified xsi:type="dcterms:W3CDTF">2019-03-18T04:29:53Z</dcterms:modified>
</cp:coreProperties>
</file>