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9440" windowHeight="12700"/>
  </bookViews>
  <sheets>
    <sheet name="февраль 2019" sheetId="87" r:id="rId1"/>
    <sheet name="декабрь 2018" sheetId="86" r:id="rId2"/>
    <sheet name="ноябрь 2018" sheetId="85" r:id="rId3"/>
    <sheet name="октябрь 2018" sheetId="84" r:id="rId4"/>
    <sheet name="сентябрь 2018" sheetId="83" r:id="rId5"/>
    <sheet name="август 2018" sheetId="82" r:id="rId6"/>
    <sheet name="июль 2018 " sheetId="81" r:id="rId7"/>
    <sheet name="июнь 2018" sheetId="80" r:id="rId8"/>
    <sheet name="май 2018" sheetId="79" r:id="rId9"/>
    <sheet name="апрель 2018" sheetId="78" r:id="rId10"/>
    <sheet name="март 2018" sheetId="77" r:id="rId11"/>
    <sheet name="февраль 2018" sheetId="76" r:id="rId12"/>
    <sheet name="январь 2018" sheetId="75" r:id="rId13"/>
    <sheet name="декабрь 2017" sheetId="74" r:id="rId14"/>
    <sheet name="нояб.2017" sheetId="73" r:id="rId15"/>
    <sheet name="окт.2017" sheetId="72" r:id="rId16"/>
    <sheet name="сентябрь 2017" sheetId="71" r:id="rId17"/>
    <sheet name="август 2017" sheetId="70" r:id="rId18"/>
    <sheet name="июль 2017" sheetId="69" r:id="rId19"/>
    <sheet name="июнь 2017" sheetId="68" r:id="rId20"/>
    <sheet name="май 2017" sheetId="67" r:id="rId21"/>
    <sheet name="апрель 2017" sheetId="66" r:id="rId22"/>
    <sheet name="март 2017" sheetId="65" r:id="rId23"/>
    <sheet name="февраль 2017" sheetId="64" r:id="rId24"/>
    <sheet name="январь 2017" sheetId="63" r:id="rId25"/>
    <sheet name="декабрь 2016" sheetId="62" r:id="rId26"/>
  </sheets>
  <externalReferences>
    <externalReference r:id="rId2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87" l="1"/>
  <c r="F9" i="87"/>
  <c r="H8" i="87"/>
  <c r="H23" i="85"/>
  <c r="H4" i="86"/>
  <c r="H23" i="86"/>
  <c r="H7" i="84"/>
  <c r="H23" i="84"/>
  <c r="H4" i="85"/>
  <c r="H8" i="86"/>
  <c r="H8" i="85"/>
  <c r="H23" i="83"/>
  <c r="F9" i="84"/>
  <c r="F10" i="84"/>
  <c r="F11" i="84"/>
  <c r="F12" i="84"/>
  <c r="F13" i="84"/>
  <c r="F14" i="84"/>
  <c r="F16" i="84"/>
  <c r="F17" i="84"/>
  <c r="F19" i="84"/>
  <c r="H8" i="84"/>
  <c r="H4" i="84"/>
  <c r="F9" i="83"/>
  <c r="F10" i="83"/>
  <c r="F11" i="83"/>
  <c r="F12" i="83"/>
  <c r="F13" i="83"/>
  <c r="F14" i="83"/>
  <c r="F16" i="83"/>
  <c r="F17" i="83"/>
  <c r="F19" i="83"/>
  <c r="H23" i="82"/>
  <c r="H4" i="83"/>
  <c r="H8" i="83"/>
  <c r="F17" i="82"/>
  <c r="F16" i="82"/>
  <c r="F14" i="82"/>
  <c r="F13" i="82"/>
  <c r="F12" i="82"/>
  <c r="F11" i="82"/>
  <c r="F10" i="82"/>
  <c r="F9" i="82"/>
  <c r="H23" i="81"/>
  <c r="H4" i="82"/>
  <c r="H8" i="82"/>
  <c r="F13" i="81"/>
  <c r="F9" i="81"/>
  <c r="F11" i="81"/>
  <c r="F19" i="81"/>
  <c r="F17" i="81"/>
  <c r="F14" i="81"/>
  <c r="F10" i="81"/>
  <c r="H23" i="80"/>
  <c r="H4" i="81"/>
  <c r="H8" i="81"/>
  <c r="F19" i="80"/>
  <c r="F17" i="80"/>
  <c r="F14" i="80"/>
  <c r="F13" i="80"/>
  <c r="F12" i="80"/>
  <c r="F11" i="80"/>
  <c r="F10" i="80"/>
  <c r="F9" i="80"/>
  <c r="F9" i="74"/>
  <c r="F10" i="74"/>
  <c r="F13" i="74"/>
  <c r="F17" i="74"/>
  <c r="F19" i="74"/>
  <c r="H7" i="79"/>
  <c r="H23" i="79"/>
  <c r="H4" i="80"/>
  <c r="H8" i="80"/>
  <c r="F19" i="79"/>
  <c r="F17" i="79"/>
  <c r="F16" i="79"/>
  <c r="F14" i="79"/>
  <c r="F13" i="79"/>
  <c r="F12" i="79"/>
  <c r="F11" i="79"/>
  <c r="F10" i="79"/>
  <c r="F9" i="79"/>
  <c r="H8" i="79"/>
  <c r="H7" i="78"/>
  <c r="H23" i="78"/>
  <c r="H4" i="79"/>
  <c r="F9" i="78"/>
  <c r="F19" i="78"/>
  <c r="F10" i="78"/>
  <c r="F11" i="78"/>
  <c r="F12" i="78"/>
  <c r="F13" i="78"/>
  <c r="F16" i="78"/>
  <c r="F17" i="78"/>
  <c r="H8" i="78"/>
  <c r="H7" i="77"/>
  <c r="H23" i="77"/>
  <c r="H4" i="78"/>
  <c r="F9" i="77"/>
  <c r="F17" i="77"/>
  <c r="F16" i="77"/>
  <c r="F14" i="77"/>
  <c r="F13" i="77"/>
  <c r="F12" i="77"/>
  <c r="F11" i="77"/>
  <c r="F10" i="77"/>
  <c r="H7" i="76"/>
  <c r="H23" i="76"/>
  <c r="H4" i="77"/>
  <c r="H8" i="77"/>
  <c r="F9" i="76"/>
  <c r="F19" i="76"/>
  <c r="F17" i="76"/>
  <c r="F16" i="76"/>
  <c r="F14" i="76"/>
  <c r="F13" i="76"/>
  <c r="F12" i="76"/>
  <c r="F11" i="76"/>
  <c r="F10" i="76"/>
  <c r="H8" i="76"/>
  <c r="H23" i="75"/>
  <c r="H4" i="76"/>
  <c r="F9" i="75"/>
  <c r="F19" i="75"/>
  <c r="F17" i="75"/>
  <c r="F16" i="75"/>
  <c r="F12" i="75"/>
  <c r="F10" i="75"/>
  <c r="H23" i="74"/>
  <c r="H4" i="75"/>
  <c r="H8" i="75"/>
  <c r="H23" i="73"/>
  <c r="H4" i="74"/>
  <c r="H8" i="74"/>
  <c r="H23" i="72"/>
  <c r="H4" i="73"/>
  <c r="F19" i="73"/>
  <c r="F9" i="73"/>
  <c r="F17" i="73"/>
  <c r="F16" i="73"/>
  <c r="F13" i="73"/>
  <c r="F12" i="73"/>
  <c r="F11" i="73"/>
  <c r="F10" i="73"/>
  <c r="H8" i="73"/>
  <c r="H23" i="71"/>
  <c r="H4" i="72"/>
  <c r="F19" i="72"/>
  <c r="F17" i="72"/>
  <c r="F16" i="72"/>
  <c r="F14" i="72"/>
  <c r="F12" i="72"/>
  <c r="F11" i="72"/>
  <c r="F10" i="72"/>
  <c r="F9" i="72"/>
  <c r="H8" i="72"/>
  <c r="F19" i="71"/>
  <c r="F17" i="71"/>
  <c r="F16" i="71"/>
  <c r="F14" i="71"/>
  <c r="F13" i="71"/>
  <c r="F12" i="71"/>
  <c r="F11" i="71"/>
  <c r="F10" i="71"/>
  <c r="F9" i="71"/>
  <c r="H8" i="71"/>
  <c r="H4" i="71"/>
  <c r="F17" i="70"/>
  <c r="F14" i="70"/>
  <c r="F13" i="70"/>
  <c r="F12" i="70"/>
  <c r="F11" i="70"/>
  <c r="F10" i="70"/>
  <c r="F9" i="70"/>
  <c r="H23" i="70"/>
  <c r="H8" i="70"/>
  <c r="H23" i="69"/>
  <c r="H4" i="70"/>
  <c r="F13" i="69"/>
  <c r="F17" i="69"/>
  <c r="F16" i="69"/>
  <c r="F12" i="69"/>
  <c r="F11" i="69"/>
  <c r="F10" i="69"/>
  <c r="F9" i="69"/>
  <c r="H8" i="69"/>
  <c r="H23" i="68"/>
  <c r="H4" i="69"/>
  <c r="F13" i="68"/>
  <c r="F12" i="68"/>
  <c r="F11" i="68"/>
  <c r="F10" i="68"/>
  <c r="F9" i="68"/>
  <c r="H8" i="68"/>
  <c r="F13" i="67"/>
  <c r="F11" i="67"/>
  <c r="F10" i="67"/>
  <c r="F9" i="67"/>
  <c r="H23" i="67"/>
  <c r="H4" i="68"/>
  <c r="H23" i="66"/>
  <c r="H4" i="67"/>
  <c r="H8" i="67"/>
  <c r="H23" i="65"/>
  <c r="H4" i="66"/>
  <c r="F12" i="66"/>
  <c r="F9" i="66"/>
  <c r="H8" i="66"/>
  <c r="F9" i="65"/>
  <c r="H8" i="65"/>
  <c r="H23" i="64"/>
  <c r="H4" i="65"/>
  <c r="F9" i="64"/>
  <c r="H8" i="64"/>
  <c r="H7" i="63"/>
  <c r="H23" i="63"/>
  <c r="H4" i="64"/>
  <c r="H7" i="62"/>
  <c r="H23" i="62"/>
  <c r="H4" i="63"/>
  <c r="H8" i="63"/>
  <c r="H8" i="62"/>
</calcChain>
</file>

<file path=xl/sharedStrings.xml><?xml version="1.0" encoding="utf-8"?>
<sst xmlns="http://schemas.openxmlformats.org/spreadsheetml/2006/main" count="468" uniqueCount="128">
  <si>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</si>
  <si>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</si>
  <si>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</si>
  <si>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</si>
  <si>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</si>
  <si>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</si>
  <si>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</si>
  <si>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</si>
  <si>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</si>
  <si>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</si>
  <si>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</si>
  <si>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</si>
  <si>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</si>
  <si>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ТСЖ "ОЛИМП"  по ул. Санитарная,19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</si>
  <si>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</si>
  <si>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</si>
  <si>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</si>
  <si>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Установлено ограждение на въезде во двор, смонтирована на них автоматика.</t>
  </si>
  <si>
    <t>Задолженность собственников на 01.01.2017</t>
  </si>
  <si>
    <t>Начислено за январь  2017г</t>
  </si>
  <si>
    <t>Отчет ТСЖ "ОЛИМП"  по ул. Санитарная,19                                                             за период 01.01.2017-31.01.2017гг.</t>
  </si>
  <si>
    <t>Просроченная задолженность на 31.01.2017</t>
  </si>
  <si>
    <t>Отчет ТСЖ "ОЛИМП"  по ул. Санитарная,19                                                             за период 01.02.2017-28.02.2017гг.</t>
  </si>
  <si>
    <t>Задолженность собственников на 01.02.2017</t>
  </si>
  <si>
    <t>Начислено за февраль  2017г</t>
  </si>
  <si>
    <t>Просроченная задолженность на 28.02.2017</t>
  </si>
  <si>
    <t xml:space="preserve">Выполненные работы: </t>
  </si>
  <si>
    <t>Отчет ТСЖ "ОЛИМП"  по ул. Санитарная,19                                                             за период 01.03.2017-31.03.2017гг.</t>
  </si>
  <si>
    <t>Задолженность собственников на 01.03.2017</t>
  </si>
  <si>
    <t>Начислено за март  2017г</t>
  </si>
  <si>
    <t>Просроченная задолженность на 31.03.2017</t>
  </si>
  <si>
    <t>Отчет ТСЖ "ОЛИМП"  по ул. Санитарная,19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</si>
  <si>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</si>
  <si>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</si>
  <si>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</si>
  <si>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Отчет ТСЖ "ОЛИМП"  по ул. Санитарная,19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</si>
  <si>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</si>
  <si>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</si>
  <si>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</si>
  <si>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>Выполненные работы: 1. Произведен ремонт кровли в местах протекания.</t>
  </si>
  <si>
    <t>Задолженность собственников на 01.06.2017</t>
  </si>
  <si>
    <t>Отчет ТСЖ "ОЛИМП"  по ул. Санитарная,19                                                             за период 01.06.2017-30.06.2017гг.</t>
  </si>
  <si>
    <t>Просроченная задолженность на 30.06.2017</t>
  </si>
  <si>
    <t>Начислено за июнь  2017г</t>
  </si>
  <si>
    <t xml:space="preserve">Выполненные работы: 1. Установлены урны возле подъездов. 2. Установлен бетонный блок на выезде со двора. </t>
  </si>
  <si>
    <t>Отчет ТСЖ "ОЛИМП"  по ул. Санитарная,19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</si>
  <si>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</si>
  <si>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</si>
  <si>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</si>
  <si>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"ОЛИМП"  по ул. Санитарная,19                                                             за период 01.08.2017-31.08.2017гг.</t>
  </si>
  <si>
    <t>Задолженность собственников на 01.08.2017</t>
  </si>
  <si>
    <t>Начислено за август  2017г</t>
  </si>
  <si>
    <t>Просроченная задолженность на 31.08.2017</t>
  </si>
  <si>
    <t>Выполненные работы: 1.</t>
  </si>
  <si>
    <t>Отчет ТСЖ "ОЛИМП"  по ул. Санитарная,19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</si>
  <si>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</si>
  <si>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</si>
  <si>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</si>
  <si>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"ОЛИМП"  по ул. Санитарная,19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</si>
  <si>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</si>
  <si>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</si>
  <si>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</si>
  <si>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"ОЛИМП"  по ул. Санитарная,19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</si>
  <si>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</si>
  <si>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</si>
  <si>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</si>
  <si>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Отчет ТСЖ "ОЛИМП"  по ул. Санитарная,19                                                             за период 01.12.2017-31.12.2017гг.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</si>
  <si>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</si>
  <si>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</si>
  <si>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</si>
  <si>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"ОЛИМП"  по ул. Санитарная,19                                                             за период 01.01.2018-31.08.2018гг.</t>
  </si>
  <si>
    <t>Задолженность собственников на 01.01.2018</t>
  </si>
  <si>
    <t>Начислено за январь  2018г</t>
  </si>
  <si>
    <t>Просроченная задолженность на 31.01.2018</t>
  </si>
  <si>
    <t>Отчет ТСЖ "ОЛИМП"  по ул. Санитарная,19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</si>
  <si>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</si>
  <si>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</si>
  <si>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</si>
  <si>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 xml:space="preserve">Выполненные работы: 1. Начаты работы по установке пластиковых окон в первом подъезде </t>
  </si>
  <si>
    <t>Отчет ТСЖ "ОЛИМП"  по ул. Санитарная,19                                                             за период 01.03.2018-31.03.2018гг.</t>
  </si>
  <si>
    <t>Задолженность собственников на 01.03.2018</t>
  </si>
  <si>
    <t>Просроченная задолженность на 31.03.2018</t>
  </si>
  <si>
    <t>Начислено за март 2018г</t>
  </si>
  <si>
    <t xml:space="preserve">Выполненные работы: 1. Завершены работы по установке пластиковых окон в первом подъезде. 2. Завершены работы по ремонту первых этажей в обоих подъездах.  </t>
  </si>
  <si>
    <t>Отчет ТСЖ "ОЛИМП"  по ул. Санитарная,19                                                             за период 01.04.2018-30.04.2018гг.</t>
  </si>
  <si>
    <t>Задолженность собственников на 01.04.2018</t>
  </si>
  <si>
    <t>Начислено за апрель  2018г</t>
  </si>
  <si>
    <t>Просроченная задолженность на 30.04.2018</t>
  </si>
  <si>
    <t>Отчет ТСЖ "ОЛИМП"  по ул. Санитарная,19                                                             за период 01.05.2018-31.05.2018гг.</t>
  </si>
  <si>
    <t>Задолженность собственников на 01.05.2018</t>
  </si>
  <si>
    <t>Просроченная задолженность на 31.05.2018</t>
  </si>
  <si>
    <t>Отчет ТСЖ "ОЛИМП"  по ул. Санитарная,19                                                             за период 01.06.2018-30.06.2018гг.</t>
  </si>
  <si>
    <t>Задолженность собственников на 01.06.2018</t>
  </si>
  <si>
    <t>Начислено за май  2018г</t>
  </si>
  <si>
    <t>Начислено за июнь  2018г</t>
  </si>
  <si>
    <t xml:space="preserve">Выполненные работы: 1. Произведен ремонт кровли в местах протекания. </t>
  </si>
  <si>
    <t>Отчет ТСЖ "ОЛИМП"  по ул. Санитарная,19                                                             за период 01.07.2018-31.07.2018гг.</t>
  </si>
  <si>
    <t>Задолженность собственников на 01.07.2018</t>
  </si>
  <si>
    <t>Начислено за июль  2018г</t>
  </si>
  <si>
    <t>Просроченная задолженность на 31.07.2018</t>
  </si>
  <si>
    <t>Просроченная задолженность на 30.06.2018</t>
  </si>
  <si>
    <t>С уважением, ООО "Розенталь Групп "Ботейн"</t>
  </si>
  <si>
    <t>Отчет ТСЖ "ОЛИМП"  по ул. Санитарная,19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</si>
  <si>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</si>
  <si>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</si>
  <si>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</si>
  <si>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ТСЖ "ОЛИМП"  по ул. Санитарная,19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</si>
  <si>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</si>
  <si>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</si>
  <si>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</si>
  <si>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>Задолженность собственников на 01.10.2018</t>
  </si>
  <si>
    <t>Отчет ТСЖ "ОЛИМП"  по ул. Санитарная,19                                                             за период 01.10.2018-31.10.2018гг.</t>
  </si>
  <si>
    <t>Начислено за октябрь 2018г</t>
  </si>
  <si>
    <t>Просроченная задолженность на 31.10.2018</t>
  </si>
  <si>
    <t>Отчет ТСЖ "ОЛИМП"  по ул. Санитарная,19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</si>
  <si>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</si>
  <si>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</si>
  <si>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</si>
  <si>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Отчет ТСЖ "ОЛИМП"  по ул. Санитарная,19                                                             за период 01.12.2018-30.12.2018гг.</t>
  </si>
  <si>
    <t>Задолженность собственников на 01.12.2018</t>
  </si>
  <si>
    <t>Просроченная задолженность на 30.12.2018</t>
  </si>
  <si>
    <t>Начислено за декабрь 2018г</t>
  </si>
  <si>
    <t>Отчет ТСЖ "ОЛИМП"  по ул. Санитарная,19                                                             за период 01.02.2019-28.02.2019гг.</t>
  </si>
  <si>
    <t>Задолженность собственников на 01.02.2019</t>
  </si>
  <si>
    <t>Начислено за февраль 2019г</t>
  </si>
  <si>
    <t>Планые услуги</t>
  </si>
  <si>
    <t>Просроченная задолженность на 28.02.2019</t>
  </si>
  <si>
    <t>Выполненные работы: 1. Ведуться подготовительные работы для замены лифта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</si>
</sst>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3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4" fillId="0" borderId="12" xfId="0" applyFont="1" applyBorder="1" applyAlignment="1"/>
    <xf numFmtId="0" fontId="4" fillId="0" borderId="10" xfId="0" applyFont="1" applyBorder="1" applyAlignment="1"/>
    <xf numFmtId="0" fontId="4" fillId="0" borderId="13" xfId="0" applyFont="1" applyBorder="1" applyAlignment="1"/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520&#1073;&#1091;&#1093;\&#1045;&#1078;&#1077;&#1084;&#1077;&#1089;&#1103;&#1095;&#1085;&#1099;&#1077;%2520&#1086;&#1090;&#1095;&#1077;&#1090;&#1099;%2520&#1058;&#1057;&#1046;\2017\&#1057;&#1077;&#1085;&#1090;&#1103;&#1073;&#1088;&#1100;%25202017\Olimp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122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123</v>
      </c>
      <c r="B4" s="80"/>
      <c r="C4" s="80"/>
      <c r="D4" s="80"/>
      <c r="E4" s="80"/>
      <c r="F4" s="80"/>
      <c r="G4" s="80"/>
      <c r="H4" s="8">
        <v>363071.49</v>
      </c>
    </row>
    <row r="5" spans="1:9" ht="18" x14ac:dyDescent="0.2">
      <c r="A5" s="59"/>
      <c r="B5" s="60"/>
      <c r="C5" s="60"/>
      <c r="D5" s="60"/>
      <c r="E5" s="60"/>
      <c r="F5" s="60"/>
      <c r="G5" s="60"/>
      <c r="H5" s="6"/>
    </row>
    <row r="6" spans="1:9" ht="26.25" customHeight="1" x14ac:dyDescent="0.2">
      <c r="A6" s="59"/>
      <c r="B6" s="60"/>
      <c r="C6" s="60"/>
      <c r="D6" s="60"/>
      <c r="E6" s="60"/>
      <c r="F6" s="60"/>
      <c r="G6" s="60"/>
      <c r="H6" s="6"/>
    </row>
    <row r="7" spans="1:9" ht="15" customHeight="1" x14ac:dyDescent="0.2">
      <c r="A7" s="71" t="s">
        <v>124</v>
      </c>
      <c r="B7" s="72"/>
      <c r="C7" s="72"/>
      <c r="D7" s="72"/>
      <c r="E7" s="72"/>
      <c r="F7" s="72"/>
      <c r="G7" s="72"/>
      <c r="H7" s="2">
        <v>680039.31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634538.37999999989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181552.83+869.68+5972.16+1417.34+3010.3</f>
        <v>192822.30999999997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v>43091.1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v>24899.42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v>25597.09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v>38941.699999999997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v>3638.87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>
        <v>388.93</v>
      </c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v>3406.3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v>33417.69</v>
      </c>
      <c r="G17" s="67"/>
      <c r="H17" s="68"/>
    </row>
    <row r="18" spans="1:9" ht="15" customHeight="1" x14ac:dyDescent="0.2">
      <c r="A18" s="63" t="s">
        <v>125</v>
      </c>
      <c r="B18" s="64"/>
      <c r="C18" s="64"/>
      <c r="D18" s="64"/>
      <c r="E18" s="65"/>
      <c r="F18" s="66">
        <v>345.8</v>
      </c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v>267989.17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59"/>
      <c r="B21" s="60"/>
      <c r="C21" s="60"/>
      <c r="D21" s="60"/>
      <c r="E21" s="6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126</v>
      </c>
      <c r="B23" s="74"/>
      <c r="C23" s="74"/>
      <c r="D23" s="74"/>
      <c r="E23" s="74"/>
      <c r="F23" s="74"/>
      <c r="G23" s="74"/>
      <c r="H23" s="4">
        <f>1081649.35-H7</f>
        <v>401610.04000000004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127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101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84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85</v>
      </c>
      <c r="B4" s="80"/>
      <c r="C4" s="80"/>
      <c r="D4" s="80"/>
      <c r="E4" s="80"/>
      <c r="F4" s="80"/>
      <c r="G4" s="80"/>
      <c r="H4" s="8">
        <f>'март 2018'!H23</f>
        <v>410760.79000000004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2">
      <c r="A7" s="71" t="s">
        <v>86</v>
      </c>
      <c r="B7" s="72"/>
      <c r="C7" s="72"/>
      <c r="D7" s="72"/>
      <c r="E7" s="72"/>
      <c r="F7" s="72"/>
      <c r="G7" s="72"/>
      <c r="H7" s="2">
        <f>585287.88</f>
        <v>585287.88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579861.80000000005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176080.08+44.75+2470.02+1304.21+803.59+5451.53</f>
        <v>186154.17999999996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35998.65</f>
        <v>35998.65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23700.26</f>
        <v>23700.26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27704.44</f>
        <v>27704.44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51481.04</f>
        <v>51481.04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v>3439.26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2951.03</f>
        <v>2951.03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30291.84</f>
        <v>30291.84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218141.1</f>
        <v>218141.1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87</v>
      </c>
      <c r="B23" s="74"/>
      <c r="C23" s="74"/>
      <c r="D23" s="74"/>
      <c r="E23" s="74"/>
      <c r="F23" s="74"/>
      <c r="G23" s="74"/>
      <c r="H23" s="4">
        <f>1062213.57-H7</f>
        <v>476925.69000000006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79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80</v>
      </c>
      <c r="B4" s="80"/>
      <c r="C4" s="80"/>
      <c r="D4" s="80"/>
      <c r="E4" s="80"/>
      <c r="F4" s="80"/>
      <c r="G4" s="80"/>
      <c r="H4" s="8">
        <f>'февраль 2018'!H23</f>
        <v>362186.21999999986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2">
      <c r="A7" s="71" t="s">
        <v>82</v>
      </c>
      <c r="B7" s="72"/>
      <c r="C7" s="72"/>
      <c r="D7" s="72"/>
      <c r="E7" s="72"/>
      <c r="F7" s="72"/>
      <c r="G7" s="72"/>
      <c r="H7" s="2">
        <f>646026.7</f>
        <v>646026.69999999995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650200.34000000008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186809.22+175.06+2470.45+1404.13+849.1+5846.85+4000</f>
        <v>201554.81000000003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37245.09</f>
        <v>37245.089999999997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25245.1</f>
        <v>25245.1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29218.4</f>
        <v>29218.400000000001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56997.89</f>
        <v>56997.89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3754.52</f>
        <v>3754.52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3426.91</f>
        <v>3426.91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33140.17</f>
        <v>33140.17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v>259617.45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81</v>
      </c>
      <c r="B23" s="74"/>
      <c r="C23" s="74"/>
      <c r="D23" s="74"/>
      <c r="E23" s="74"/>
      <c r="F23" s="74"/>
      <c r="G23" s="74"/>
      <c r="H23" s="4">
        <f>1056787.49-H7</f>
        <v>410760.79000000004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83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74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75</v>
      </c>
      <c r="B4" s="80"/>
      <c r="C4" s="80"/>
      <c r="D4" s="80"/>
      <c r="E4" s="80"/>
      <c r="F4" s="80"/>
      <c r="G4" s="80"/>
      <c r="H4" s="8">
        <f>'январь 2018'!H23</f>
        <v>384796.76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2">
      <c r="A7" s="71" t="s">
        <v>76</v>
      </c>
      <c r="B7" s="72"/>
      <c r="C7" s="72"/>
      <c r="D7" s="72"/>
      <c r="E7" s="72"/>
      <c r="F7" s="72"/>
      <c r="G7" s="72"/>
      <c r="H7" s="2">
        <f>698774.91</f>
        <v>698774.91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715948.14000000013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201758.28+756.59+918.87+6381.26+2132.03+1517.9</f>
        <v>213464.93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52171.72</f>
        <v>52171.72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34892.01</f>
        <v>34892.01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37940.24</f>
        <v>37940.239999999998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66040.52</f>
        <v>66040.52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4129.58</f>
        <v>4129.58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4345.47</f>
        <v>4345.47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36093.46</f>
        <v>36093.46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266870.21</f>
        <v>266870.21000000002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77</v>
      </c>
      <c r="B23" s="74"/>
      <c r="C23" s="74"/>
      <c r="D23" s="74"/>
      <c r="E23" s="74"/>
      <c r="F23" s="74"/>
      <c r="G23" s="74"/>
      <c r="H23" s="4">
        <f>1060961.13-H7</f>
        <v>362186.21999999986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78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70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71</v>
      </c>
      <c r="B4" s="80"/>
      <c r="C4" s="80"/>
      <c r="D4" s="80"/>
      <c r="E4" s="80"/>
      <c r="F4" s="80"/>
      <c r="G4" s="80"/>
      <c r="H4" s="8">
        <f>'декабрь 2017'!H23</f>
        <v>334187.83999999997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2">
      <c r="A7" s="71" t="s">
        <v>72</v>
      </c>
      <c r="B7" s="72"/>
      <c r="C7" s="72"/>
      <c r="D7" s="72"/>
      <c r="E7" s="72"/>
      <c r="F7" s="72"/>
      <c r="G7" s="72"/>
      <c r="H7" s="2">
        <v>695444.27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631889.1399999999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173032.58+2613.66+1361.33+823.57+5638.76+2106.67</f>
        <v>185576.57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46411.69</f>
        <v>46411.69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v>29581.5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33639.79</f>
        <v>33639.79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v>63162.76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v>3661.57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3235.6</f>
        <v>3235.6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32721.48</f>
        <v>32721.48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233898.18</f>
        <v>233898.18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73</v>
      </c>
      <c r="B23" s="74"/>
      <c r="C23" s="74"/>
      <c r="D23" s="74"/>
      <c r="E23" s="74"/>
      <c r="F23" s="74"/>
      <c r="G23" s="74"/>
      <c r="H23" s="4">
        <f>1080241.03-H7</f>
        <v>384796.76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1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66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67</v>
      </c>
      <c r="B4" s="80"/>
      <c r="C4" s="80"/>
      <c r="D4" s="80"/>
      <c r="E4" s="80"/>
      <c r="F4" s="80"/>
      <c r="G4" s="80"/>
      <c r="H4" s="8">
        <f>нояб.2017!H23</f>
        <v>363173.92000000004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2">
      <c r="A7" s="71" t="s">
        <v>68</v>
      </c>
      <c r="B7" s="72"/>
      <c r="C7" s="72"/>
      <c r="D7" s="72"/>
      <c r="E7" s="72"/>
      <c r="F7" s="72"/>
      <c r="G7" s="72"/>
      <c r="H7" s="2">
        <v>682498.06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651164.92000000004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207428.24+3162.43+1511.95+2106.67+995.88+6772.3</f>
        <v>221977.47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51357.98</f>
        <v>51357.98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v>28286.16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v>34951.449999999997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67736.75</f>
        <v>67736.75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v>4566.3500000000004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v>4540.49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39136.72</f>
        <v>39136.720000000001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>
        <v>0.27</v>
      </c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198611.28</f>
        <v>198611.28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69</v>
      </c>
      <c r="B23" s="74"/>
      <c r="C23" s="74"/>
      <c r="D23" s="74"/>
      <c r="E23" s="74"/>
      <c r="F23" s="74"/>
      <c r="G23" s="74"/>
      <c r="H23" s="4">
        <f>1016685.9-H7</f>
        <v>334187.83999999997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8" sqref="H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62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63</v>
      </c>
      <c r="B4" s="80"/>
      <c r="C4" s="80"/>
      <c r="D4" s="80"/>
      <c r="E4" s="80"/>
      <c r="F4" s="80"/>
      <c r="G4" s="80"/>
      <c r="H4" s="8">
        <f>окт.2017!H23</f>
        <v>337317.46</v>
      </c>
    </row>
    <row r="5" spans="1:9" ht="18" x14ac:dyDescent="0.2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2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2">
      <c r="A7" s="71" t="s">
        <v>64</v>
      </c>
      <c r="B7" s="72"/>
      <c r="C7" s="72"/>
      <c r="D7" s="72"/>
      <c r="E7" s="72"/>
      <c r="F7" s="72"/>
      <c r="G7" s="72"/>
      <c r="H7" s="2">
        <v>622178.84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498329.98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178436.08+2730.62+1342.41+5887.73+873.79</f>
        <v>189270.63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50320.47</f>
        <v>50320.47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30609.85</f>
        <v>30609.85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34650.69</f>
        <v>34650.69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59631.01</f>
        <v>59631.01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v>3835.72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3468.12</f>
        <v>3468.12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33839.61</f>
        <v>33839.61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>
        <v>1569</v>
      </c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91134.88</f>
        <v>91134.88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65</v>
      </c>
      <c r="B23" s="74"/>
      <c r="C23" s="74"/>
      <c r="D23" s="74"/>
      <c r="E23" s="74"/>
      <c r="F23" s="74"/>
      <c r="G23" s="74"/>
      <c r="H23" s="4">
        <f>985352.76-H7</f>
        <v>363173.92000000004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58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59</v>
      </c>
      <c r="B4" s="80"/>
      <c r="C4" s="80"/>
      <c r="D4" s="80"/>
      <c r="E4" s="80"/>
      <c r="F4" s="80"/>
      <c r="G4" s="80"/>
      <c r="H4" s="8">
        <f>'сентябрь 2017'!H23</f>
        <v>321689.87000000005</v>
      </c>
    </row>
    <row r="5" spans="1:9" ht="18" x14ac:dyDescent="0.2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2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2">
      <c r="A7" s="71" t="s">
        <v>60</v>
      </c>
      <c r="B7" s="72"/>
      <c r="C7" s="72"/>
      <c r="D7" s="72"/>
      <c r="E7" s="72"/>
      <c r="F7" s="72"/>
      <c r="G7" s="72"/>
      <c r="H7" s="2">
        <v>524186.44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385470.32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175394.94+2676.4+1170.45+836.87+5759.67</f>
        <v>185838.33000000002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39307.61</f>
        <v>39307.61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22758.82</f>
        <v>22758.82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27865.41</f>
        <v>27865.41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v>67987.38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3745.59</f>
        <v>3745.59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2830.5</f>
        <v>2830.5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33147.89</f>
        <v>33147.89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1988.79</f>
        <v>1988.79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61</v>
      </c>
      <c r="B23" s="74"/>
      <c r="C23" s="74"/>
      <c r="D23" s="74"/>
      <c r="E23" s="74"/>
      <c r="F23" s="74"/>
      <c r="G23" s="74"/>
      <c r="H23" s="4">
        <f>861503.9-H7</f>
        <v>337317.46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54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55</v>
      </c>
      <c r="B4" s="80"/>
      <c r="C4" s="80"/>
      <c r="D4" s="80"/>
      <c r="E4" s="80"/>
      <c r="F4" s="80"/>
      <c r="G4" s="80"/>
      <c r="H4" s="8" t="e">
        <f>'[1]август 2017'!H23</f>
        <v>#REF!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2">
      <c r="A7" s="71" t="s">
        <v>56</v>
      </c>
      <c r="B7" s="72"/>
      <c r="C7" s="72"/>
      <c r="D7" s="72"/>
      <c r="E7" s="72"/>
      <c r="F7" s="72"/>
      <c r="G7" s="72"/>
      <c r="H7" s="2">
        <v>401097.91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457800.64999999997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211946.05+3144.83+1063.17+6868.99</f>
        <v>223023.03999999998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50670.82</f>
        <v>50670.82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27612.09</f>
        <v>27612.09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33394.24</f>
        <v>33394.239999999998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66495.49</f>
        <v>66495.490000000005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4488.17</f>
        <v>4488.17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3900.38</f>
        <v>3900.38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39530.44</f>
        <v>39530.44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8685.98</f>
        <v>8685.98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57</v>
      </c>
      <c r="B23" s="74"/>
      <c r="C23" s="74"/>
      <c r="D23" s="74"/>
      <c r="E23" s="74"/>
      <c r="F23" s="74"/>
      <c r="G23" s="74"/>
      <c r="H23" s="4">
        <f>722787.78-H7</f>
        <v>321689.87000000005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77" t="s">
        <v>49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50</v>
      </c>
      <c r="B4" s="80"/>
      <c r="C4" s="80"/>
      <c r="D4" s="80"/>
      <c r="E4" s="80"/>
      <c r="F4" s="80"/>
      <c r="G4" s="80"/>
      <c r="H4" s="8">
        <f>'июль 2017'!H23</f>
        <v>316641.63000000006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2">
      <c r="A7" s="71" t="s">
        <v>51</v>
      </c>
      <c r="B7" s="72"/>
      <c r="C7" s="72"/>
      <c r="D7" s="72"/>
      <c r="E7" s="72"/>
      <c r="F7" s="72"/>
      <c r="G7" s="72"/>
      <c r="H7" s="2">
        <v>433361.57</v>
      </c>
    </row>
    <row r="8" spans="1:9" ht="39" customHeight="1" x14ac:dyDescent="0.2">
      <c r="A8" s="87" t="s">
        <v>0</v>
      </c>
      <c r="B8" s="88"/>
      <c r="C8" s="88"/>
      <c r="D8" s="88"/>
      <c r="E8" s="88"/>
      <c r="F8" s="88"/>
      <c r="G8" s="88"/>
      <c r="H8" s="2">
        <f>SUM(F9:H19)</f>
        <v>362827.18</v>
      </c>
    </row>
    <row r="9" spans="1:9" ht="15" customHeight="1" x14ac:dyDescent="0.2">
      <c r="A9" s="94" t="s">
        <v>1</v>
      </c>
      <c r="B9" s="92"/>
      <c r="C9" s="92"/>
      <c r="D9" s="92"/>
      <c r="E9" s="93"/>
      <c r="F9" s="66">
        <f>171966.25+2585.62+886.67+5700.16</f>
        <v>181138.7</v>
      </c>
      <c r="G9" s="67"/>
      <c r="H9" s="68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66">
        <f>37939.73</f>
        <v>37939.730000000003</v>
      </c>
      <c r="G10" s="67"/>
      <c r="H10" s="68"/>
    </row>
    <row r="11" spans="1:9" ht="15" customHeight="1" x14ac:dyDescent="0.2">
      <c r="A11" s="63" t="s">
        <v>3</v>
      </c>
      <c r="B11" s="86"/>
      <c r="C11" s="86"/>
      <c r="D11" s="86"/>
      <c r="E11" s="86"/>
      <c r="F11" s="66">
        <f>21723.75</f>
        <v>21723.75</v>
      </c>
      <c r="G11" s="67"/>
      <c r="H11" s="68"/>
    </row>
    <row r="12" spans="1:9" ht="15" customHeight="1" x14ac:dyDescent="0.2">
      <c r="A12" s="63" t="s">
        <v>4</v>
      </c>
      <c r="B12" s="86"/>
      <c r="C12" s="86"/>
      <c r="D12" s="86"/>
      <c r="E12" s="86"/>
      <c r="F12" s="66">
        <f>26021.45</f>
        <v>26021.45</v>
      </c>
      <c r="G12" s="67"/>
      <c r="H12" s="68"/>
    </row>
    <row r="13" spans="1:9" ht="15" customHeight="1" x14ac:dyDescent="0.2">
      <c r="A13" s="63" t="s">
        <v>5</v>
      </c>
      <c r="B13" s="86"/>
      <c r="C13" s="86"/>
      <c r="D13" s="86"/>
      <c r="E13" s="86"/>
      <c r="F13" s="66">
        <f>49122.09</f>
        <v>49122.09</v>
      </c>
      <c r="G13" s="67"/>
      <c r="H13" s="68"/>
    </row>
    <row r="14" spans="1:9" ht="15" customHeight="1" x14ac:dyDescent="0.2">
      <c r="A14" s="63" t="s">
        <v>6</v>
      </c>
      <c r="B14" s="86"/>
      <c r="C14" s="86"/>
      <c r="D14" s="86"/>
      <c r="E14" s="86"/>
      <c r="F14" s="66">
        <f>3597.88</f>
        <v>3597.88</v>
      </c>
      <c r="G14" s="67"/>
      <c r="H14" s="68"/>
    </row>
    <row r="15" spans="1:9" ht="15" customHeight="1" x14ac:dyDescent="0.2">
      <c r="A15" s="63" t="s">
        <v>7</v>
      </c>
      <c r="B15" s="86"/>
      <c r="C15" s="86"/>
      <c r="D15" s="86"/>
      <c r="E15" s="86"/>
      <c r="F15" s="66"/>
      <c r="G15" s="67"/>
      <c r="H15" s="68"/>
    </row>
    <row r="16" spans="1:9" ht="15" customHeight="1" x14ac:dyDescent="0.2">
      <c r="A16" s="63" t="s">
        <v>9</v>
      </c>
      <c r="B16" s="86"/>
      <c r="C16" s="86"/>
      <c r="D16" s="86"/>
      <c r="E16" s="86"/>
      <c r="F16" s="66">
        <v>3516.79</v>
      </c>
      <c r="G16" s="67"/>
      <c r="H16" s="68"/>
    </row>
    <row r="17" spans="1:9" ht="15" customHeight="1" x14ac:dyDescent="0.2">
      <c r="A17" s="63" t="s">
        <v>10</v>
      </c>
      <c r="B17" s="89"/>
      <c r="C17" s="89"/>
      <c r="D17" s="89"/>
      <c r="E17" s="90"/>
      <c r="F17" s="66">
        <f>32251.59</f>
        <v>32251.59</v>
      </c>
      <c r="G17" s="67"/>
      <c r="H17" s="68"/>
    </row>
    <row r="18" spans="1:9" ht="15" customHeight="1" x14ac:dyDescent="0.2">
      <c r="A18" s="63" t="s">
        <v>11</v>
      </c>
      <c r="B18" s="89"/>
      <c r="C18" s="89"/>
      <c r="D18" s="89"/>
      <c r="E18" s="90"/>
      <c r="F18" s="66"/>
      <c r="G18" s="67"/>
      <c r="H18" s="68"/>
    </row>
    <row r="19" spans="1:9" ht="15" customHeight="1" x14ac:dyDescent="0.2">
      <c r="A19" s="63" t="s">
        <v>8</v>
      </c>
      <c r="B19" s="86"/>
      <c r="C19" s="86"/>
      <c r="D19" s="86"/>
      <c r="E19" s="86"/>
      <c r="F19" s="66">
        <v>7515.2</v>
      </c>
      <c r="G19" s="67"/>
      <c r="H19" s="68"/>
      <c r="I19" s="7"/>
    </row>
    <row r="20" spans="1:9" ht="15" customHeight="1" x14ac:dyDescent="0.2">
      <c r="A20" s="87"/>
      <c r="B20" s="88"/>
      <c r="C20" s="88"/>
      <c r="D20" s="88"/>
      <c r="E20" s="88"/>
      <c r="F20" s="88"/>
      <c r="G20" s="88"/>
      <c r="H20" s="2"/>
      <c r="I20" s="7"/>
    </row>
    <row r="21" spans="1:9" ht="15" customHeight="1" x14ac:dyDescent="0.25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52</v>
      </c>
      <c r="B23" s="74"/>
      <c r="C23" s="74"/>
      <c r="D23" s="74"/>
      <c r="E23" s="74"/>
      <c r="F23" s="74"/>
      <c r="G23" s="74"/>
      <c r="H23" s="4">
        <f>784071.7-H7</f>
        <v>350710.12999999995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53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77" t="s">
        <v>45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46</v>
      </c>
      <c r="B4" s="80"/>
      <c r="C4" s="80"/>
      <c r="D4" s="80"/>
      <c r="E4" s="80"/>
      <c r="F4" s="80"/>
      <c r="G4" s="80"/>
      <c r="H4" s="8">
        <f>'июнь 2017'!H23</f>
        <v>335537.87000000005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2">
      <c r="A7" s="71" t="s">
        <v>47</v>
      </c>
      <c r="B7" s="72"/>
      <c r="C7" s="72"/>
      <c r="D7" s="72"/>
      <c r="E7" s="72"/>
      <c r="F7" s="72"/>
      <c r="G7" s="72"/>
      <c r="H7" s="2">
        <v>396895.68</v>
      </c>
    </row>
    <row r="8" spans="1:9" ht="39" customHeight="1" x14ac:dyDescent="0.2">
      <c r="A8" s="87" t="s">
        <v>0</v>
      </c>
      <c r="B8" s="88"/>
      <c r="C8" s="88"/>
      <c r="D8" s="88"/>
      <c r="E8" s="88"/>
      <c r="F8" s="88"/>
      <c r="G8" s="88"/>
      <c r="H8" s="2">
        <f>SUM(F9:H19)</f>
        <v>402033.8</v>
      </c>
    </row>
    <row r="9" spans="1:9" ht="15" customHeight="1" x14ac:dyDescent="0.2">
      <c r="A9" s="94" t="s">
        <v>1</v>
      </c>
      <c r="B9" s="92"/>
      <c r="C9" s="92"/>
      <c r="D9" s="92"/>
      <c r="E9" s="93"/>
      <c r="F9" s="66">
        <f>181802.08</f>
        <v>181802.08</v>
      </c>
      <c r="G9" s="67"/>
      <c r="H9" s="68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66">
        <f>47256.35+2639.5</f>
        <v>49895.85</v>
      </c>
      <c r="G10" s="67"/>
      <c r="H10" s="68"/>
    </row>
    <row r="11" spans="1:9" ht="15" customHeight="1" x14ac:dyDescent="0.2">
      <c r="A11" s="63" t="s">
        <v>3</v>
      </c>
      <c r="B11" s="86"/>
      <c r="C11" s="86"/>
      <c r="D11" s="86"/>
      <c r="E11" s="86"/>
      <c r="F11" s="66">
        <f>24936.64+1023.31</f>
        <v>25959.95</v>
      </c>
      <c r="G11" s="67"/>
      <c r="H11" s="68"/>
    </row>
    <row r="12" spans="1:9" ht="15" customHeight="1" x14ac:dyDescent="0.2">
      <c r="A12" s="63" t="s">
        <v>4</v>
      </c>
      <c r="B12" s="86"/>
      <c r="C12" s="86"/>
      <c r="D12" s="86"/>
      <c r="E12" s="86"/>
      <c r="F12" s="66">
        <f>30466.14</f>
        <v>30466.14</v>
      </c>
      <c r="G12" s="67"/>
      <c r="H12" s="68"/>
    </row>
    <row r="13" spans="1:9" ht="15" customHeight="1" x14ac:dyDescent="0.2">
      <c r="A13" s="63" t="s">
        <v>5</v>
      </c>
      <c r="B13" s="86"/>
      <c r="C13" s="86"/>
      <c r="D13" s="86"/>
      <c r="E13" s="86"/>
      <c r="F13" s="66">
        <f>50397.92+6310.28</f>
        <v>56708.2</v>
      </c>
      <c r="G13" s="67"/>
      <c r="H13" s="68"/>
    </row>
    <row r="14" spans="1:9" ht="15" customHeight="1" x14ac:dyDescent="0.2">
      <c r="A14" s="63" t="s">
        <v>6</v>
      </c>
      <c r="B14" s="86"/>
      <c r="C14" s="86"/>
      <c r="D14" s="86"/>
      <c r="E14" s="86"/>
      <c r="F14" s="66">
        <v>3858.93</v>
      </c>
      <c r="G14" s="67"/>
      <c r="H14" s="68"/>
    </row>
    <row r="15" spans="1:9" ht="15" customHeight="1" x14ac:dyDescent="0.2">
      <c r="A15" s="63" t="s">
        <v>7</v>
      </c>
      <c r="B15" s="86"/>
      <c r="C15" s="86"/>
      <c r="D15" s="86"/>
      <c r="E15" s="86"/>
      <c r="F15" s="66"/>
      <c r="G15" s="67"/>
      <c r="H15" s="68"/>
    </row>
    <row r="16" spans="1:9" ht="15" customHeight="1" x14ac:dyDescent="0.2">
      <c r="A16" s="63" t="s">
        <v>9</v>
      </c>
      <c r="B16" s="86"/>
      <c r="C16" s="86"/>
      <c r="D16" s="86"/>
      <c r="E16" s="86"/>
      <c r="F16" s="66">
        <f>2637.05</f>
        <v>2637.05</v>
      </c>
      <c r="G16" s="67"/>
      <c r="H16" s="68"/>
    </row>
    <row r="17" spans="1:9" ht="15" customHeight="1" x14ac:dyDescent="0.2">
      <c r="A17" s="63" t="s">
        <v>10</v>
      </c>
      <c r="B17" s="89"/>
      <c r="C17" s="89"/>
      <c r="D17" s="89"/>
      <c r="E17" s="90"/>
      <c r="F17" s="66">
        <f>34649.81</f>
        <v>34649.81</v>
      </c>
      <c r="G17" s="67"/>
      <c r="H17" s="68"/>
    </row>
    <row r="18" spans="1:9" ht="15" customHeight="1" x14ac:dyDescent="0.2">
      <c r="A18" s="63" t="s">
        <v>11</v>
      </c>
      <c r="B18" s="89"/>
      <c r="C18" s="89"/>
      <c r="D18" s="89"/>
      <c r="E18" s="90"/>
      <c r="F18" s="66"/>
      <c r="G18" s="67"/>
      <c r="H18" s="68"/>
    </row>
    <row r="19" spans="1:9" ht="15" customHeight="1" x14ac:dyDescent="0.2">
      <c r="A19" s="63" t="s">
        <v>8</v>
      </c>
      <c r="B19" s="86"/>
      <c r="C19" s="86"/>
      <c r="D19" s="86"/>
      <c r="E19" s="86"/>
      <c r="F19" s="66">
        <v>16055.79</v>
      </c>
      <c r="G19" s="67"/>
      <c r="H19" s="68"/>
      <c r="I19" s="7"/>
    </row>
    <row r="20" spans="1:9" ht="15" customHeight="1" x14ac:dyDescent="0.2">
      <c r="A20" s="87"/>
      <c r="B20" s="88"/>
      <c r="C20" s="88"/>
      <c r="D20" s="88"/>
      <c r="E20" s="88"/>
      <c r="F20" s="88"/>
      <c r="G20" s="88"/>
      <c r="H20" s="2"/>
      <c r="I20" s="7"/>
    </row>
    <row r="21" spans="1:9" ht="15" customHeight="1" x14ac:dyDescent="0.25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48</v>
      </c>
      <c r="B23" s="74"/>
      <c r="C23" s="74"/>
      <c r="D23" s="74"/>
      <c r="E23" s="74"/>
      <c r="F23" s="74"/>
      <c r="G23" s="74"/>
      <c r="H23" s="4">
        <f>713537.31-H7</f>
        <v>316641.63000000006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44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5" sqref="H5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118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119</v>
      </c>
      <c r="B4" s="80"/>
      <c r="C4" s="80"/>
      <c r="D4" s="80"/>
      <c r="E4" s="80"/>
      <c r="F4" s="80"/>
      <c r="G4" s="80"/>
      <c r="H4" s="8">
        <f>'ноябрь 2018'!H23</f>
        <v>360025.77</v>
      </c>
    </row>
    <row r="5" spans="1:9" ht="18" x14ac:dyDescent="0.2">
      <c r="A5" s="57"/>
      <c r="B5" s="58"/>
      <c r="C5" s="58"/>
      <c r="D5" s="58"/>
      <c r="E5" s="58"/>
      <c r="F5" s="58"/>
      <c r="G5" s="58"/>
      <c r="H5" s="6"/>
    </row>
    <row r="6" spans="1:9" ht="26.25" customHeight="1" x14ac:dyDescent="0.2">
      <c r="A6" s="57"/>
      <c r="B6" s="58"/>
      <c r="C6" s="58"/>
      <c r="D6" s="58"/>
      <c r="E6" s="58"/>
      <c r="F6" s="58"/>
      <c r="G6" s="58"/>
      <c r="H6" s="6"/>
    </row>
    <row r="7" spans="1:9" ht="15" customHeight="1" x14ac:dyDescent="0.2">
      <c r="A7" s="71" t="s">
        <v>121</v>
      </c>
      <c r="B7" s="72"/>
      <c r="C7" s="72"/>
      <c r="D7" s="72"/>
      <c r="E7" s="72"/>
      <c r="F7" s="72"/>
      <c r="G7" s="72"/>
      <c r="H7" s="2">
        <v>712528.37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664039.42999999993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v>224767.58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v>57995.25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v>36479.79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v>40137.72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v>62155.13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v>4397.6499999999996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v>4551.07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v>38423.31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v>195131.93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57"/>
      <c r="B21" s="58"/>
      <c r="C21" s="58"/>
      <c r="D21" s="58"/>
      <c r="E21" s="58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120</v>
      </c>
      <c r="B23" s="74"/>
      <c r="C23" s="74"/>
      <c r="D23" s="74"/>
      <c r="E23" s="74"/>
      <c r="F23" s="74"/>
      <c r="G23" s="74"/>
      <c r="H23" s="4">
        <f>1053478.08-H7</f>
        <v>340949.71000000008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101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77" t="s">
        <v>41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40</v>
      </c>
      <c r="B4" s="80"/>
      <c r="C4" s="80"/>
      <c r="D4" s="80"/>
      <c r="E4" s="80"/>
      <c r="F4" s="80"/>
      <c r="G4" s="80"/>
      <c r="H4" s="8">
        <f>'май 2017'!H23</f>
        <v>366963.82999999996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2">
      <c r="A7" s="71" t="s">
        <v>43</v>
      </c>
      <c r="B7" s="72"/>
      <c r="C7" s="72"/>
      <c r="D7" s="72"/>
      <c r="E7" s="72"/>
      <c r="F7" s="72"/>
      <c r="G7" s="72"/>
      <c r="H7" s="2">
        <v>383137.56</v>
      </c>
    </row>
    <row r="8" spans="1:9" ht="39" customHeight="1" x14ac:dyDescent="0.2">
      <c r="A8" s="87" t="s">
        <v>0</v>
      </c>
      <c r="B8" s="88"/>
      <c r="C8" s="88"/>
      <c r="D8" s="88"/>
      <c r="E8" s="88"/>
      <c r="F8" s="88"/>
      <c r="G8" s="88"/>
      <c r="H8" s="2">
        <f>SUM(F9:H19)</f>
        <v>431634.23999999993</v>
      </c>
    </row>
    <row r="9" spans="1:9" ht="15" customHeight="1" x14ac:dyDescent="0.2">
      <c r="A9" s="94" t="s">
        <v>1</v>
      </c>
      <c r="B9" s="92"/>
      <c r="C9" s="92"/>
      <c r="D9" s="92"/>
      <c r="E9" s="93"/>
      <c r="F9" s="66">
        <f>186616.48</f>
        <v>186616.48</v>
      </c>
      <c r="G9" s="67"/>
      <c r="H9" s="68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66">
        <f>40908.07+2707.72</f>
        <v>43615.79</v>
      </c>
      <c r="G10" s="67"/>
      <c r="H10" s="68"/>
    </row>
    <row r="11" spans="1:9" ht="15" customHeight="1" x14ac:dyDescent="0.2">
      <c r="A11" s="63" t="s">
        <v>3</v>
      </c>
      <c r="B11" s="86"/>
      <c r="C11" s="86"/>
      <c r="D11" s="86"/>
      <c r="E11" s="86"/>
      <c r="F11" s="66">
        <f>1881.66+25447.51</f>
        <v>27329.17</v>
      </c>
      <c r="G11" s="67"/>
      <c r="H11" s="68"/>
    </row>
    <row r="12" spans="1:9" ht="15" customHeight="1" x14ac:dyDescent="0.2">
      <c r="A12" s="63" t="s">
        <v>4</v>
      </c>
      <c r="B12" s="86"/>
      <c r="C12" s="86"/>
      <c r="D12" s="86"/>
      <c r="E12" s="86"/>
      <c r="F12" s="66">
        <f>29228.87</f>
        <v>29228.87</v>
      </c>
      <c r="G12" s="67"/>
      <c r="H12" s="68"/>
    </row>
    <row r="13" spans="1:9" ht="15" customHeight="1" x14ac:dyDescent="0.2">
      <c r="A13" s="63" t="s">
        <v>5</v>
      </c>
      <c r="B13" s="86"/>
      <c r="C13" s="86"/>
      <c r="D13" s="86"/>
      <c r="E13" s="86"/>
      <c r="F13" s="66">
        <f>45747.75+6516.78</f>
        <v>52264.53</v>
      </c>
      <c r="G13" s="67"/>
      <c r="H13" s="68"/>
    </row>
    <row r="14" spans="1:9" ht="15" customHeight="1" x14ac:dyDescent="0.2">
      <c r="A14" s="63" t="s">
        <v>6</v>
      </c>
      <c r="B14" s="86"/>
      <c r="C14" s="86"/>
      <c r="D14" s="86"/>
      <c r="E14" s="86"/>
      <c r="F14" s="66">
        <v>3893.31</v>
      </c>
      <c r="G14" s="67"/>
      <c r="H14" s="68"/>
    </row>
    <row r="15" spans="1:9" ht="15" customHeight="1" x14ac:dyDescent="0.2">
      <c r="A15" s="63" t="s">
        <v>7</v>
      </c>
      <c r="B15" s="86"/>
      <c r="C15" s="86"/>
      <c r="D15" s="86"/>
      <c r="E15" s="86"/>
      <c r="F15" s="66"/>
      <c r="G15" s="67"/>
      <c r="H15" s="68"/>
    </row>
    <row r="16" spans="1:9" ht="15" customHeight="1" x14ac:dyDescent="0.2">
      <c r="A16" s="63" t="s">
        <v>9</v>
      </c>
      <c r="B16" s="86"/>
      <c r="C16" s="86"/>
      <c r="D16" s="86"/>
      <c r="E16" s="86"/>
      <c r="F16" s="66">
        <v>3421.23</v>
      </c>
      <c r="G16" s="67"/>
      <c r="H16" s="68"/>
    </row>
    <row r="17" spans="1:9" ht="15" customHeight="1" x14ac:dyDescent="0.2">
      <c r="A17" s="63" t="s">
        <v>10</v>
      </c>
      <c r="B17" s="89"/>
      <c r="C17" s="89"/>
      <c r="D17" s="89"/>
      <c r="E17" s="90"/>
      <c r="F17" s="66">
        <v>35099.599999999999</v>
      </c>
      <c r="G17" s="67"/>
      <c r="H17" s="68"/>
    </row>
    <row r="18" spans="1:9" ht="15" customHeight="1" x14ac:dyDescent="0.2">
      <c r="A18" s="63" t="s">
        <v>11</v>
      </c>
      <c r="B18" s="89"/>
      <c r="C18" s="89"/>
      <c r="D18" s="89"/>
      <c r="E18" s="90"/>
      <c r="F18" s="66"/>
      <c r="G18" s="67"/>
      <c r="H18" s="68"/>
    </row>
    <row r="19" spans="1:9" ht="15" customHeight="1" x14ac:dyDescent="0.2">
      <c r="A19" s="63" t="s">
        <v>8</v>
      </c>
      <c r="B19" s="86"/>
      <c r="C19" s="86"/>
      <c r="D19" s="86"/>
      <c r="E19" s="86"/>
      <c r="F19" s="66">
        <v>50165.26</v>
      </c>
      <c r="G19" s="67"/>
      <c r="H19" s="68"/>
      <c r="I19" s="7"/>
    </row>
    <row r="20" spans="1:9" ht="15" customHeight="1" x14ac:dyDescent="0.2">
      <c r="A20" s="87"/>
      <c r="B20" s="88"/>
      <c r="C20" s="88"/>
      <c r="D20" s="88"/>
      <c r="E20" s="88"/>
      <c r="F20" s="88"/>
      <c r="G20" s="88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42</v>
      </c>
      <c r="B23" s="74"/>
      <c r="C23" s="74"/>
      <c r="D23" s="74"/>
      <c r="E23" s="74"/>
      <c r="F23" s="74"/>
      <c r="G23" s="74"/>
      <c r="H23" s="4">
        <f>718675.43-H7</f>
        <v>335537.87000000005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44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16" sqref="J1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77" t="s">
        <v>35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36</v>
      </c>
      <c r="B4" s="80"/>
      <c r="C4" s="80"/>
      <c r="D4" s="80"/>
      <c r="E4" s="80"/>
      <c r="F4" s="80"/>
      <c r="G4" s="80"/>
      <c r="H4" s="8">
        <f>'апрель 2017'!H23</f>
        <v>555632.26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2">
      <c r="A7" s="71" t="s">
        <v>37</v>
      </c>
      <c r="B7" s="72"/>
      <c r="C7" s="72"/>
      <c r="D7" s="72"/>
      <c r="E7" s="72"/>
      <c r="F7" s="72"/>
      <c r="G7" s="72"/>
      <c r="H7" s="2">
        <v>400208.28</v>
      </c>
    </row>
    <row r="8" spans="1:9" ht="39" customHeight="1" x14ac:dyDescent="0.2">
      <c r="A8" s="87" t="s">
        <v>0</v>
      </c>
      <c r="B8" s="88"/>
      <c r="C8" s="88"/>
      <c r="D8" s="88"/>
      <c r="E8" s="88"/>
      <c r="F8" s="88"/>
      <c r="G8" s="88"/>
      <c r="H8" s="2">
        <f>SUM(F9:H19)</f>
        <v>741936.35</v>
      </c>
    </row>
    <row r="9" spans="1:9" ht="15" customHeight="1" x14ac:dyDescent="0.2">
      <c r="A9" s="94" t="s">
        <v>1</v>
      </c>
      <c r="B9" s="92"/>
      <c r="C9" s="92"/>
      <c r="D9" s="92"/>
      <c r="E9" s="93"/>
      <c r="F9" s="66">
        <f>241948.72</f>
        <v>241948.72</v>
      </c>
      <c r="G9" s="67"/>
      <c r="H9" s="68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66">
        <f>74765.76+3088.66</f>
        <v>77854.42</v>
      </c>
      <c r="G10" s="67"/>
      <c r="H10" s="68"/>
    </row>
    <row r="11" spans="1:9" ht="15" customHeight="1" x14ac:dyDescent="0.2">
      <c r="A11" s="63" t="s">
        <v>3</v>
      </c>
      <c r="B11" s="86"/>
      <c r="C11" s="86"/>
      <c r="D11" s="86"/>
      <c r="E11" s="86"/>
      <c r="F11" s="66">
        <f>46314.02+2146.4</f>
        <v>48460.42</v>
      </c>
      <c r="G11" s="67"/>
      <c r="H11" s="68"/>
    </row>
    <row r="12" spans="1:9" ht="15" customHeight="1" x14ac:dyDescent="0.2">
      <c r="A12" s="63" t="s">
        <v>4</v>
      </c>
      <c r="B12" s="86"/>
      <c r="C12" s="86"/>
      <c r="D12" s="86"/>
      <c r="E12" s="86"/>
      <c r="F12" s="66">
        <v>52996.89</v>
      </c>
      <c r="G12" s="67"/>
      <c r="H12" s="68"/>
    </row>
    <row r="13" spans="1:9" ht="15" customHeight="1" x14ac:dyDescent="0.2">
      <c r="A13" s="63" t="s">
        <v>5</v>
      </c>
      <c r="B13" s="86"/>
      <c r="C13" s="86"/>
      <c r="D13" s="86"/>
      <c r="E13" s="86"/>
      <c r="F13" s="66">
        <f>50225.72+7433.6</f>
        <v>57659.32</v>
      </c>
      <c r="G13" s="67"/>
      <c r="H13" s="68"/>
    </row>
    <row r="14" spans="1:9" ht="15" customHeight="1" x14ac:dyDescent="0.2">
      <c r="A14" s="63" t="s">
        <v>6</v>
      </c>
      <c r="B14" s="86"/>
      <c r="C14" s="86"/>
      <c r="D14" s="86"/>
      <c r="E14" s="86"/>
      <c r="F14" s="66">
        <v>4974.84</v>
      </c>
      <c r="G14" s="67"/>
      <c r="H14" s="68"/>
    </row>
    <row r="15" spans="1:9" ht="15" customHeight="1" x14ac:dyDescent="0.2">
      <c r="A15" s="63" t="s">
        <v>7</v>
      </c>
      <c r="B15" s="86"/>
      <c r="C15" s="86"/>
      <c r="D15" s="86"/>
      <c r="E15" s="86"/>
      <c r="F15" s="66"/>
      <c r="G15" s="67"/>
      <c r="H15" s="68"/>
    </row>
    <row r="16" spans="1:9" ht="15" customHeight="1" x14ac:dyDescent="0.2">
      <c r="A16" s="63" t="s">
        <v>9</v>
      </c>
      <c r="B16" s="86"/>
      <c r="C16" s="86"/>
      <c r="D16" s="86"/>
      <c r="E16" s="86"/>
      <c r="F16" s="66">
        <v>4535.93</v>
      </c>
      <c r="G16" s="67"/>
      <c r="H16" s="68"/>
    </row>
    <row r="17" spans="1:9" ht="15" customHeight="1" x14ac:dyDescent="0.2">
      <c r="A17" s="63" t="s">
        <v>10</v>
      </c>
      <c r="B17" s="89"/>
      <c r="C17" s="89"/>
      <c r="D17" s="89"/>
      <c r="E17" s="90"/>
      <c r="F17" s="66">
        <v>46221.69</v>
      </c>
      <c r="G17" s="67"/>
      <c r="H17" s="68"/>
    </row>
    <row r="18" spans="1:9" ht="15" customHeight="1" x14ac:dyDescent="0.2">
      <c r="A18" s="63" t="s">
        <v>11</v>
      </c>
      <c r="B18" s="89"/>
      <c r="C18" s="89"/>
      <c r="D18" s="89"/>
      <c r="E18" s="90"/>
      <c r="F18" s="66"/>
      <c r="G18" s="67"/>
      <c r="H18" s="68"/>
    </row>
    <row r="19" spans="1:9" ht="15" customHeight="1" x14ac:dyDescent="0.2">
      <c r="A19" s="63" t="s">
        <v>8</v>
      </c>
      <c r="B19" s="86"/>
      <c r="C19" s="86"/>
      <c r="D19" s="86"/>
      <c r="E19" s="86"/>
      <c r="F19" s="66">
        <v>207284.12</v>
      </c>
      <c r="G19" s="67"/>
      <c r="H19" s="68"/>
      <c r="I19" s="7"/>
    </row>
    <row r="20" spans="1:9" ht="15" customHeight="1" x14ac:dyDescent="0.2">
      <c r="A20" s="87"/>
      <c r="B20" s="88"/>
      <c r="C20" s="88"/>
      <c r="D20" s="88"/>
      <c r="E20" s="88"/>
      <c r="F20" s="88"/>
      <c r="G20" s="88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38</v>
      </c>
      <c r="B23" s="74"/>
      <c r="C23" s="74"/>
      <c r="D23" s="74"/>
      <c r="E23" s="74"/>
      <c r="F23" s="74"/>
      <c r="G23" s="74"/>
      <c r="H23" s="4">
        <f>767172.11-H7</f>
        <v>366963.82999999996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39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77" t="s">
        <v>31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32</v>
      </c>
      <c r="B4" s="80"/>
      <c r="C4" s="80"/>
      <c r="D4" s="80"/>
      <c r="E4" s="80"/>
      <c r="F4" s="80"/>
      <c r="G4" s="80"/>
      <c r="H4" s="8">
        <f>'март 2017'!H23</f>
        <v>422915.2699999999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2">
      <c r="A7" s="71" t="s">
        <v>33</v>
      </c>
      <c r="B7" s="72"/>
      <c r="C7" s="72"/>
      <c r="D7" s="72"/>
      <c r="E7" s="72"/>
      <c r="F7" s="72"/>
      <c r="G7" s="72"/>
      <c r="H7" s="2">
        <v>552585.48</v>
      </c>
    </row>
    <row r="8" spans="1:9" ht="39" customHeight="1" x14ac:dyDescent="0.2">
      <c r="A8" s="87" t="s">
        <v>0</v>
      </c>
      <c r="B8" s="88"/>
      <c r="C8" s="88"/>
      <c r="D8" s="88"/>
      <c r="E8" s="88"/>
      <c r="F8" s="88"/>
      <c r="G8" s="88"/>
      <c r="H8" s="2">
        <f>SUM(F9:H19)</f>
        <v>445916.19999999995</v>
      </c>
    </row>
    <row r="9" spans="1:9" ht="15" customHeight="1" x14ac:dyDescent="0.2">
      <c r="A9" s="94" t="s">
        <v>1</v>
      </c>
      <c r="B9" s="92"/>
      <c r="C9" s="92"/>
      <c r="D9" s="92"/>
      <c r="E9" s="93"/>
      <c r="F9" s="66">
        <f>143910.87+1962.37+1363.72+4723</f>
        <v>151959.96</v>
      </c>
      <c r="G9" s="67"/>
      <c r="H9" s="68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66">
        <v>33687.1</v>
      </c>
      <c r="G10" s="67"/>
      <c r="H10" s="68"/>
    </row>
    <row r="11" spans="1:9" ht="15" customHeight="1" x14ac:dyDescent="0.2">
      <c r="A11" s="63" t="s">
        <v>3</v>
      </c>
      <c r="B11" s="86"/>
      <c r="C11" s="86"/>
      <c r="D11" s="86"/>
      <c r="E11" s="86"/>
      <c r="F11" s="66">
        <v>23925.37</v>
      </c>
      <c r="G11" s="67"/>
      <c r="H11" s="68"/>
    </row>
    <row r="12" spans="1:9" ht="15" customHeight="1" x14ac:dyDescent="0.2">
      <c r="A12" s="63" t="s">
        <v>4</v>
      </c>
      <c r="B12" s="86"/>
      <c r="C12" s="86"/>
      <c r="D12" s="86"/>
      <c r="E12" s="86"/>
      <c r="F12" s="66">
        <f>27509.92</f>
        <v>27509.919999999998</v>
      </c>
      <c r="G12" s="67"/>
      <c r="H12" s="68"/>
    </row>
    <row r="13" spans="1:9" ht="15" customHeight="1" x14ac:dyDescent="0.2">
      <c r="A13" s="63" t="s">
        <v>5</v>
      </c>
      <c r="B13" s="86"/>
      <c r="C13" s="86"/>
      <c r="D13" s="86"/>
      <c r="E13" s="86"/>
      <c r="F13" s="66">
        <v>30273.8</v>
      </c>
      <c r="G13" s="67"/>
      <c r="H13" s="68"/>
    </row>
    <row r="14" spans="1:9" ht="15" customHeight="1" x14ac:dyDescent="0.2">
      <c r="A14" s="63" t="s">
        <v>6</v>
      </c>
      <c r="B14" s="86"/>
      <c r="C14" s="86"/>
      <c r="D14" s="86"/>
      <c r="E14" s="86"/>
      <c r="F14" s="66">
        <v>2975.99</v>
      </c>
      <c r="G14" s="67"/>
      <c r="H14" s="68"/>
    </row>
    <row r="15" spans="1:9" ht="15" customHeight="1" x14ac:dyDescent="0.2">
      <c r="A15" s="63" t="s">
        <v>7</v>
      </c>
      <c r="B15" s="86"/>
      <c r="C15" s="86"/>
      <c r="D15" s="86"/>
      <c r="E15" s="86"/>
      <c r="F15" s="66"/>
      <c r="G15" s="67"/>
      <c r="H15" s="68"/>
    </row>
    <row r="16" spans="1:9" ht="15" customHeight="1" x14ac:dyDescent="0.2">
      <c r="A16" s="63" t="s">
        <v>9</v>
      </c>
      <c r="B16" s="86"/>
      <c r="C16" s="86"/>
      <c r="D16" s="86"/>
      <c r="E16" s="86"/>
      <c r="F16" s="66">
        <v>2240.83</v>
      </c>
      <c r="G16" s="67"/>
      <c r="H16" s="68"/>
    </row>
    <row r="17" spans="1:9" ht="15" customHeight="1" x14ac:dyDescent="0.2">
      <c r="A17" s="63" t="s">
        <v>10</v>
      </c>
      <c r="B17" s="89"/>
      <c r="C17" s="89"/>
      <c r="D17" s="89"/>
      <c r="E17" s="90"/>
      <c r="F17" s="66">
        <v>28347.62</v>
      </c>
      <c r="G17" s="67"/>
      <c r="H17" s="68"/>
    </row>
    <row r="18" spans="1:9" ht="15" customHeight="1" x14ac:dyDescent="0.2">
      <c r="A18" s="63" t="s">
        <v>11</v>
      </c>
      <c r="B18" s="89"/>
      <c r="C18" s="89"/>
      <c r="D18" s="89"/>
      <c r="E18" s="90"/>
      <c r="F18" s="66"/>
      <c r="G18" s="67"/>
      <c r="H18" s="68"/>
    </row>
    <row r="19" spans="1:9" ht="15" customHeight="1" x14ac:dyDescent="0.2">
      <c r="A19" s="63" t="s">
        <v>8</v>
      </c>
      <c r="B19" s="86"/>
      <c r="C19" s="86"/>
      <c r="D19" s="86"/>
      <c r="E19" s="86"/>
      <c r="F19" s="66">
        <v>144995.60999999999</v>
      </c>
      <c r="G19" s="67"/>
      <c r="H19" s="68"/>
      <c r="I19" s="7"/>
    </row>
    <row r="20" spans="1:9" ht="15" customHeight="1" x14ac:dyDescent="0.2">
      <c r="A20" s="87"/>
      <c r="B20" s="88"/>
      <c r="C20" s="88"/>
      <c r="D20" s="88"/>
      <c r="E20" s="88"/>
      <c r="F20" s="88"/>
      <c r="G20" s="88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34</v>
      </c>
      <c r="B23" s="74"/>
      <c r="C23" s="74"/>
      <c r="D23" s="74"/>
      <c r="E23" s="74"/>
      <c r="F23" s="74"/>
      <c r="G23" s="74"/>
      <c r="H23" s="4">
        <f>1108217.74-H7</f>
        <v>555632.26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9" sqref="N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77" t="s">
        <v>27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28</v>
      </c>
      <c r="B4" s="80"/>
      <c r="C4" s="80"/>
      <c r="D4" s="80"/>
      <c r="E4" s="80"/>
      <c r="F4" s="80"/>
      <c r="G4" s="80"/>
      <c r="H4" s="8">
        <f>'февраль 2017'!H23</f>
        <v>528962.19999999995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2">
      <c r="A7" s="71" t="s">
        <v>29</v>
      </c>
      <c r="B7" s="72"/>
      <c r="C7" s="72"/>
      <c r="D7" s="72"/>
      <c r="E7" s="72"/>
      <c r="F7" s="72"/>
      <c r="G7" s="72"/>
      <c r="H7" s="2">
        <v>582537.93000000005</v>
      </c>
    </row>
    <row r="8" spans="1:9" ht="39" customHeight="1" x14ac:dyDescent="0.2">
      <c r="A8" s="87" t="s">
        <v>0</v>
      </c>
      <c r="B8" s="88"/>
      <c r="C8" s="88"/>
      <c r="D8" s="88"/>
      <c r="E8" s="88"/>
      <c r="F8" s="88"/>
      <c r="G8" s="88"/>
      <c r="H8" s="2">
        <f>SUM(F9:H19)</f>
        <v>679822.48</v>
      </c>
    </row>
    <row r="9" spans="1:9" ht="15" customHeight="1" x14ac:dyDescent="0.2">
      <c r="A9" s="94" t="s">
        <v>1</v>
      </c>
      <c r="B9" s="92"/>
      <c r="C9" s="92"/>
      <c r="D9" s="92"/>
      <c r="E9" s="93"/>
      <c r="F9" s="66">
        <f>232974.17+2700.27+6498.89+1876.56</f>
        <v>244049.89</v>
      </c>
      <c r="G9" s="67"/>
      <c r="H9" s="68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66">
        <v>50170.47</v>
      </c>
      <c r="G10" s="67"/>
      <c r="H10" s="68"/>
    </row>
    <row r="11" spans="1:9" ht="15" customHeight="1" x14ac:dyDescent="0.2">
      <c r="A11" s="63" t="s">
        <v>3</v>
      </c>
      <c r="B11" s="86"/>
      <c r="C11" s="86"/>
      <c r="D11" s="86"/>
      <c r="E11" s="86"/>
      <c r="F11" s="66">
        <v>33495.64</v>
      </c>
      <c r="G11" s="67"/>
      <c r="H11" s="68"/>
    </row>
    <row r="12" spans="1:9" ht="15" customHeight="1" x14ac:dyDescent="0.2">
      <c r="A12" s="63" t="s">
        <v>4</v>
      </c>
      <c r="B12" s="86"/>
      <c r="C12" s="86"/>
      <c r="D12" s="86"/>
      <c r="E12" s="86"/>
      <c r="F12" s="66">
        <v>39495.870000000003</v>
      </c>
      <c r="G12" s="67"/>
      <c r="H12" s="68"/>
    </row>
    <row r="13" spans="1:9" ht="15" customHeight="1" x14ac:dyDescent="0.2">
      <c r="A13" s="63" t="s">
        <v>5</v>
      </c>
      <c r="B13" s="86"/>
      <c r="C13" s="86"/>
      <c r="D13" s="86"/>
      <c r="E13" s="86"/>
      <c r="F13" s="66"/>
      <c r="G13" s="67"/>
      <c r="H13" s="68"/>
    </row>
    <row r="14" spans="1:9" ht="15" customHeight="1" x14ac:dyDescent="0.2">
      <c r="A14" s="63" t="s">
        <v>6</v>
      </c>
      <c r="B14" s="86"/>
      <c r="C14" s="86"/>
      <c r="D14" s="86"/>
      <c r="E14" s="86"/>
      <c r="F14" s="66">
        <v>5078.91</v>
      </c>
      <c r="G14" s="67"/>
      <c r="H14" s="68"/>
    </row>
    <row r="15" spans="1:9" ht="15" customHeight="1" x14ac:dyDescent="0.2">
      <c r="A15" s="63" t="s">
        <v>7</v>
      </c>
      <c r="B15" s="86"/>
      <c r="C15" s="86"/>
      <c r="D15" s="86"/>
      <c r="E15" s="86"/>
      <c r="F15" s="66">
        <v>741.52</v>
      </c>
      <c r="G15" s="67"/>
      <c r="H15" s="68"/>
    </row>
    <row r="16" spans="1:9" ht="15" customHeight="1" x14ac:dyDescent="0.2">
      <c r="A16" s="63" t="s">
        <v>9</v>
      </c>
      <c r="B16" s="86"/>
      <c r="C16" s="86"/>
      <c r="D16" s="86"/>
      <c r="E16" s="86"/>
      <c r="F16" s="66">
        <v>4559.28</v>
      </c>
      <c r="G16" s="67"/>
      <c r="H16" s="68"/>
    </row>
    <row r="17" spans="1:9" ht="15" customHeight="1" x14ac:dyDescent="0.2">
      <c r="A17" s="63" t="s">
        <v>10</v>
      </c>
      <c r="B17" s="89"/>
      <c r="C17" s="89"/>
      <c r="D17" s="89"/>
      <c r="E17" s="90"/>
      <c r="F17" s="66">
        <v>43874.11</v>
      </c>
      <c r="G17" s="67"/>
      <c r="H17" s="68"/>
    </row>
    <row r="18" spans="1:9" ht="15" customHeight="1" x14ac:dyDescent="0.2">
      <c r="A18" s="63" t="s">
        <v>11</v>
      </c>
      <c r="B18" s="89"/>
      <c r="C18" s="89"/>
      <c r="D18" s="89"/>
      <c r="E18" s="90"/>
      <c r="F18" s="66"/>
      <c r="G18" s="67"/>
      <c r="H18" s="68"/>
    </row>
    <row r="19" spans="1:9" ht="15" customHeight="1" x14ac:dyDescent="0.2">
      <c r="A19" s="63" t="s">
        <v>8</v>
      </c>
      <c r="B19" s="86"/>
      <c r="C19" s="86"/>
      <c r="D19" s="86"/>
      <c r="E19" s="86"/>
      <c r="F19" s="66">
        <v>258356.79</v>
      </c>
      <c r="G19" s="67"/>
      <c r="H19" s="68"/>
      <c r="I19" s="7"/>
    </row>
    <row r="20" spans="1:9" ht="15" customHeight="1" x14ac:dyDescent="0.2">
      <c r="A20" s="87"/>
      <c r="B20" s="88"/>
      <c r="C20" s="88"/>
      <c r="D20" s="88"/>
      <c r="E20" s="88"/>
      <c r="F20" s="88"/>
      <c r="G20" s="88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30</v>
      </c>
      <c r="B23" s="74"/>
      <c r="C23" s="74"/>
      <c r="D23" s="74"/>
      <c r="E23" s="74"/>
      <c r="F23" s="74"/>
      <c r="G23" s="74"/>
      <c r="H23" s="4">
        <f>1005453.2-H7</f>
        <v>422915.2699999999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77" t="s">
        <v>22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23</v>
      </c>
      <c r="B4" s="80"/>
      <c r="C4" s="80"/>
      <c r="D4" s="80"/>
      <c r="E4" s="80"/>
      <c r="F4" s="80"/>
      <c r="G4" s="80"/>
      <c r="H4" s="8">
        <f>'январь 2017'!H23</f>
        <v>421182.41000000003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2">
      <c r="A7" s="71" t="s">
        <v>24</v>
      </c>
      <c r="B7" s="72"/>
      <c r="C7" s="72"/>
      <c r="D7" s="72"/>
      <c r="E7" s="72"/>
      <c r="F7" s="72"/>
      <c r="G7" s="72"/>
      <c r="H7" s="2">
        <v>573775.55000000005</v>
      </c>
    </row>
    <row r="8" spans="1:9" ht="39" customHeight="1" x14ac:dyDescent="0.2">
      <c r="A8" s="87" t="s">
        <v>0</v>
      </c>
      <c r="B8" s="88"/>
      <c r="C8" s="88"/>
      <c r="D8" s="88"/>
      <c r="E8" s="88"/>
      <c r="F8" s="88"/>
      <c r="G8" s="88"/>
      <c r="H8" s="2">
        <f>SUM(F9:H19)</f>
        <v>497597.11</v>
      </c>
    </row>
    <row r="9" spans="1:9" ht="15" customHeight="1" x14ac:dyDescent="0.2">
      <c r="A9" s="94" t="s">
        <v>1</v>
      </c>
      <c r="B9" s="92"/>
      <c r="C9" s="92"/>
      <c r="D9" s="92"/>
      <c r="E9" s="93"/>
      <c r="F9" s="66">
        <f>161571.52+1800.34+1251.08+4333.01+199.88</f>
        <v>169155.83</v>
      </c>
      <c r="G9" s="67"/>
      <c r="H9" s="68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66">
        <v>35849.79</v>
      </c>
      <c r="G10" s="67"/>
      <c r="H10" s="68"/>
    </row>
    <row r="11" spans="1:9" ht="15" customHeight="1" x14ac:dyDescent="0.2">
      <c r="A11" s="63" t="s">
        <v>3</v>
      </c>
      <c r="B11" s="86"/>
      <c r="C11" s="86"/>
      <c r="D11" s="86"/>
      <c r="E11" s="86"/>
      <c r="F11" s="66">
        <v>25471.82</v>
      </c>
      <c r="G11" s="67"/>
      <c r="H11" s="68"/>
    </row>
    <row r="12" spans="1:9" ht="15" customHeight="1" x14ac:dyDescent="0.2">
      <c r="A12" s="63" t="s">
        <v>4</v>
      </c>
      <c r="B12" s="86"/>
      <c r="C12" s="86"/>
      <c r="D12" s="86"/>
      <c r="E12" s="86"/>
      <c r="F12" s="66">
        <v>29013.51</v>
      </c>
      <c r="G12" s="67"/>
      <c r="H12" s="68"/>
    </row>
    <row r="13" spans="1:9" ht="15" customHeight="1" x14ac:dyDescent="0.2">
      <c r="A13" s="63" t="s">
        <v>5</v>
      </c>
      <c r="B13" s="86"/>
      <c r="C13" s="86"/>
      <c r="D13" s="86"/>
      <c r="E13" s="86"/>
      <c r="F13" s="66"/>
      <c r="G13" s="67"/>
      <c r="H13" s="68"/>
    </row>
    <row r="14" spans="1:9" ht="15" customHeight="1" x14ac:dyDescent="0.2">
      <c r="A14" s="63" t="s">
        <v>6</v>
      </c>
      <c r="B14" s="86"/>
      <c r="C14" s="86"/>
      <c r="D14" s="86"/>
      <c r="E14" s="86"/>
      <c r="F14" s="66">
        <v>3376.36</v>
      </c>
      <c r="G14" s="67"/>
      <c r="H14" s="68"/>
    </row>
    <row r="15" spans="1:9" ht="15" customHeight="1" x14ac:dyDescent="0.2">
      <c r="A15" s="63" t="s">
        <v>7</v>
      </c>
      <c r="B15" s="86"/>
      <c r="C15" s="86"/>
      <c r="D15" s="86"/>
      <c r="E15" s="86"/>
      <c r="F15" s="66">
        <v>104.7</v>
      </c>
      <c r="G15" s="67"/>
      <c r="H15" s="68"/>
    </row>
    <row r="16" spans="1:9" ht="15" customHeight="1" x14ac:dyDescent="0.2">
      <c r="A16" s="63" t="s">
        <v>9</v>
      </c>
      <c r="B16" s="86"/>
      <c r="C16" s="86"/>
      <c r="D16" s="86"/>
      <c r="E16" s="86"/>
      <c r="F16" s="66">
        <v>2141.12</v>
      </c>
      <c r="G16" s="67"/>
      <c r="H16" s="68"/>
    </row>
    <row r="17" spans="1:9" ht="15" customHeight="1" x14ac:dyDescent="0.2">
      <c r="A17" s="63" t="s">
        <v>10</v>
      </c>
      <c r="B17" s="89"/>
      <c r="C17" s="89"/>
      <c r="D17" s="89"/>
      <c r="E17" s="90"/>
      <c r="F17" s="66">
        <v>27838.6</v>
      </c>
      <c r="G17" s="67"/>
      <c r="H17" s="68"/>
    </row>
    <row r="18" spans="1:9" ht="15" customHeight="1" x14ac:dyDescent="0.2">
      <c r="A18" s="63" t="s">
        <v>11</v>
      </c>
      <c r="B18" s="89"/>
      <c r="C18" s="89"/>
      <c r="D18" s="89"/>
      <c r="E18" s="90"/>
      <c r="F18" s="66"/>
      <c r="G18" s="67"/>
      <c r="H18" s="68"/>
    </row>
    <row r="19" spans="1:9" ht="15" customHeight="1" x14ac:dyDescent="0.2">
      <c r="A19" s="63" t="s">
        <v>8</v>
      </c>
      <c r="B19" s="86"/>
      <c r="C19" s="86"/>
      <c r="D19" s="86"/>
      <c r="E19" s="86"/>
      <c r="F19" s="66">
        <v>204645.38</v>
      </c>
      <c r="G19" s="67"/>
      <c r="H19" s="68"/>
      <c r="I19" s="7"/>
    </row>
    <row r="20" spans="1:9" ht="15" customHeight="1" x14ac:dyDescent="0.2">
      <c r="A20" s="87"/>
      <c r="B20" s="88"/>
      <c r="C20" s="88"/>
      <c r="D20" s="88"/>
      <c r="E20" s="88"/>
      <c r="F20" s="88"/>
      <c r="G20" s="88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25</v>
      </c>
      <c r="B23" s="74"/>
      <c r="C23" s="74"/>
      <c r="D23" s="74"/>
      <c r="E23" s="74"/>
      <c r="F23" s="74"/>
      <c r="G23" s="74"/>
      <c r="H23" s="4">
        <f>1102737.75-H7</f>
        <v>528962.19999999995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77" t="s">
        <v>20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18</v>
      </c>
      <c r="B4" s="80"/>
      <c r="C4" s="80"/>
      <c r="D4" s="80"/>
      <c r="E4" s="80"/>
      <c r="F4" s="80"/>
      <c r="G4" s="80"/>
      <c r="H4" s="8">
        <f>'декабрь 2016'!H23</f>
        <v>404529.08999999997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2">
      <c r="A7" s="71" t="s">
        <v>19</v>
      </c>
      <c r="B7" s="72"/>
      <c r="C7" s="72"/>
      <c r="D7" s="72"/>
      <c r="E7" s="72"/>
      <c r="F7" s="72"/>
      <c r="G7" s="72"/>
      <c r="H7" s="2">
        <f>605376.9</f>
        <v>605376.9</v>
      </c>
    </row>
    <row r="8" spans="1:9" ht="39" customHeight="1" x14ac:dyDescent="0.2">
      <c r="A8" s="87" t="s">
        <v>0</v>
      </c>
      <c r="B8" s="88"/>
      <c r="C8" s="88"/>
      <c r="D8" s="88"/>
      <c r="E8" s="88"/>
      <c r="F8" s="88"/>
      <c r="G8" s="88"/>
      <c r="H8" s="2">
        <f>SUM(F9:H19)</f>
        <v>539471.66</v>
      </c>
    </row>
    <row r="9" spans="1:9" ht="15" customHeight="1" x14ac:dyDescent="0.2">
      <c r="A9" s="94" t="s">
        <v>1</v>
      </c>
      <c r="B9" s="92"/>
      <c r="C9" s="92"/>
      <c r="D9" s="92"/>
      <c r="E9" s="93"/>
      <c r="F9" s="66">
        <v>180565.53</v>
      </c>
      <c r="G9" s="67"/>
      <c r="H9" s="68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66">
        <v>38554.47</v>
      </c>
      <c r="G10" s="67"/>
      <c r="H10" s="68"/>
    </row>
    <row r="11" spans="1:9" ht="15" customHeight="1" x14ac:dyDescent="0.2">
      <c r="A11" s="63" t="s">
        <v>3</v>
      </c>
      <c r="B11" s="86"/>
      <c r="C11" s="86"/>
      <c r="D11" s="86"/>
      <c r="E11" s="86"/>
      <c r="F11" s="66">
        <v>31743.65</v>
      </c>
      <c r="G11" s="67"/>
      <c r="H11" s="68"/>
    </row>
    <row r="12" spans="1:9" ht="15" customHeight="1" x14ac:dyDescent="0.2">
      <c r="A12" s="63" t="s">
        <v>4</v>
      </c>
      <c r="B12" s="86"/>
      <c r="C12" s="86"/>
      <c r="D12" s="86"/>
      <c r="E12" s="86"/>
      <c r="F12" s="66">
        <v>35132.18</v>
      </c>
      <c r="G12" s="67"/>
      <c r="H12" s="68"/>
    </row>
    <row r="13" spans="1:9" ht="15" customHeight="1" x14ac:dyDescent="0.2">
      <c r="A13" s="63" t="s">
        <v>5</v>
      </c>
      <c r="B13" s="86"/>
      <c r="C13" s="86"/>
      <c r="D13" s="86"/>
      <c r="E13" s="86"/>
      <c r="F13" s="66"/>
      <c r="G13" s="67"/>
      <c r="H13" s="68"/>
    </row>
    <row r="14" spans="1:9" ht="15" customHeight="1" x14ac:dyDescent="0.2">
      <c r="A14" s="63" t="s">
        <v>6</v>
      </c>
      <c r="B14" s="86"/>
      <c r="C14" s="86"/>
      <c r="D14" s="86"/>
      <c r="E14" s="86"/>
      <c r="F14" s="66">
        <v>3673.73</v>
      </c>
      <c r="G14" s="67"/>
      <c r="H14" s="68"/>
    </row>
    <row r="15" spans="1:9" ht="15" customHeight="1" x14ac:dyDescent="0.2">
      <c r="A15" s="63" t="s">
        <v>7</v>
      </c>
      <c r="B15" s="86"/>
      <c r="C15" s="86"/>
      <c r="D15" s="86"/>
      <c r="E15" s="86"/>
      <c r="F15" s="66"/>
      <c r="G15" s="67"/>
      <c r="H15" s="68"/>
    </row>
    <row r="16" spans="1:9" ht="15" customHeight="1" x14ac:dyDescent="0.2">
      <c r="A16" s="63" t="s">
        <v>9</v>
      </c>
      <c r="B16" s="86"/>
      <c r="C16" s="86"/>
      <c r="D16" s="86"/>
      <c r="E16" s="86"/>
      <c r="F16" s="66">
        <v>3167.26</v>
      </c>
      <c r="G16" s="67"/>
      <c r="H16" s="68"/>
    </row>
    <row r="17" spans="1:9" ht="15" customHeight="1" x14ac:dyDescent="0.2">
      <c r="A17" s="63" t="s">
        <v>10</v>
      </c>
      <c r="B17" s="89"/>
      <c r="C17" s="89"/>
      <c r="D17" s="89"/>
      <c r="E17" s="90"/>
      <c r="F17" s="66">
        <v>30459.06</v>
      </c>
      <c r="G17" s="67"/>
      <c r="H17" s="68"/>
    </row>
    <row r="18" spans="1:9" ht="15" customHeight="1" x14ac:dyDescent="0.2">
      <c r="A18" s="63" t="s">
        <v>11</v>
      </c>
      <c r="B18" s="89"/>
      <c r="C18" s="89"/>
      <c r="D18" s="89"/>
      <c r="E18" s="90"/>
      <c r="F18" s="66"/>
      <c r="G18" s="67"/>
      <c r="H18" s="68"/>
    </row>
    <row r="19" spans="1:9" ht="15" customHeight="1" x14ac:dyDescent="0.2">
      <c r="A19" s="63" t="s">
        <v>8</v>
      </c>
      <c r="B19" s="86"/>
      <c r="C19" s="86"/>
      <c r="D19" s="86"/>
      <c r="E19" s="86"/>
      <c r="F19" s="66">
        <v>216175.78</v>
      </c>
      <c r="G19" s="67"/>
      <c r="H19" s="68"/>
      <c r="I19" s="7"/>
    </row>
    <row r="20" spans="1:9" ht="15" customHeight="1" x14ac:dyDescent="0.2">
      <c r="A20" s="87"/>
      <c r="B20" s="88"/>
      <c r="C20" s="88"/>
      <c r="D20" s="88"/>
      <c r="E20" s="88"/>
      <c r="F20" s="88"/>
      <c r="G20" s="88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21</v>
      </c>
      <c r="B23" s="74"/>
      <c r="C23" s="74"/>
      <c r="D23" s="74"/>
      <c r="E23" s="74"/>
      <c r="F23" s="74"/>
      <c r="G23" s="74"/>
      <c r="H23" s="4">
        <f>1026559.31-H7</f>
        <v>421182.41000000003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17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2" sqref="K22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77" t="s">
        <v>13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14</v>
      </c>
      <c r="B4" s="80"/>
      <c r="C4" s="80"/>
      <c r="D4" s="80"/>
      <c r="E4" s="80"/>
      <c r="F4" s="80"/>
      <c r="G4" s="80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2">
      <c r="A7" s="71" t="s">
        <v>15</v>
      </c>
      <c r="B7" s="72"/>
      <c r="C7" s="72"/>
      <c r="D7" s="72"/>
      <c r="E7" s="72"/>
      <c r="F7" s="72"/>
      <c r="G7" s="72"/>
      <c r="H7" s="2">
        <f>556124.98</f>
        <v>556124.98</v>
      </c>
    </row>
    <row r="8" spans="1:9" ht="39" customHeight="1" x14ac:dyDescent="0.2">
      <c r="A8" s="87" t="s">
        <v>0</v>
      </c>
      <c r="B8" s="88"/>
      <c r="C8" s="88"/>
      <c r="D8" s="88"/>
      <c r="E8" s="88"/>
      <c r="F8" s="88"/>
      <c r="G8" s="88"/>
      <c r="H8" s="2">
        <f>SUM(F9:H19)</f>
        <v>541088.79999999993</v>
      </c>
    </row>
    <row r="9" spans="1:9" ht="15" customHeight="1" x14ac:dyDescent="0.2">
      <c r="A9" s="94" t="s">
        <v>1</v>
      </c>
      <c r="B9" s="92"/>
      <c r="C9" s="92"/>
      <c r="D9" s="92"/>
      <c r="E9" s="93"/>
      <c r="F9" s="66">
        <v>204027.2</v>
      </c>
      <c r="G9" s="67"/>
      <c r="H9" s="68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66">
        <v>44843.19</v>
      </c>
      <c r="G10" s="67"/>
      <c r="H10" s="68"/>
    </row>
    <row r="11" spans="1:9" ht="15" customHeight="1" x14ac:dyDescent="0.2">
      <c r="A11" s="63" t="s">
        <v>3</v>
      </c>
      <c r="B11" s="86"/>
      <c r="C11" s="86"/>
      <c r="D11" s="86"/>
      <c r="E11" s="86"/>
      <c r="F11" s="66">
        <v>30338.35</v>
      </c>
      <c r="G11" s="67"/>
      <c r="H11" s="68"/>
    </row>
    <row r="12" spans="1:9" ht="15" customHeight="1" x14ac:dyDescent="0.2">
      <c r="A12" s="63" t="s">
        <v>4</v>
      </c>
      <c r="B12" s="86"/>
      <c r="C12" s="86"/>
      <c r="D12" s="86"/>
      <c r="E12" s="86"/>
      <c r="F12" s="66">
        <v>35918.550000000003</v>
      </c>
      <c r="G12" s="67"/>
      <c r="H12" s="68"/>
    </row>
    <row r="13" spans="1:9" ht="15" customHeight="1" x14ac:dyDescent="0.2">
      <c r="A13" s="63" t="s">
        <v>5</v>
      </c>
      <c r="B13" s="86"/>
      <c r="C13" s="86"/>
      <c r="D13" s="86"/>
      <c r="E13" s="86"/>
      <c r="F13" s="66"/>
      <c r="G13" s="67"/>
      <c r="H13" s="68"/>
    </row>
    <row r="14" spans="1:9" ht="15" customHeight="1" x14ac:dyDescent="0.2">
      <c r="A14" s="63" t="s">
        <v>6</v>
      </c>
      <c r="B14" s="86"/>
      <c r="C14" s="86"/>
      <c r="D14" s="86"/>
      <c r="E14" s="86"/>
      <c r="F14" s="66">
        <v>4117.6000000000004</v>
      </c>
      <c r="G14" s="67"/>
      <c r="H14" s="68"/>
    </row>
    <row r="15" spans="1:9" ht="15" customHeight="1" x14ac:dyDescent="0.2">
      <c r="A15" s="63" t="s">
        <v>7</v>
      </c>
      <c r="B15" s="86"/>
      <c r="C15" s="86"/>
      <c r="D15" s="86"/>
      <c r="E15" s="86"/>
      <c r="F15" s="66">
        <v>134.65</v>
      </c>
      <c r="G15" s="67"/>
      <c r="H15" s="68"/>
    </row>
    <row r="16" spans="1:9" ht="15" customHeight="1" x14ac:dyDescent="0.2">
      <c r="A16" s="63" t="s">
        <v>9</v>
      </c>
      <c r="B16" s="86"/>
      <c r="C16" s="86"/>
      <c r="D16" s="86"/>
      <c r="E16" s="86"/>
      <c r="F16" s="66">
        <v>3857.17</v>
      </c>
      <c r="G16" s="67"/>
      <c r="H16" s="68"/>
    </row>
    <row r="17" spans="1:9" ht="15" customHeight="1" x14ac:dyDescent="0.2">
      <c r="A17" s="63" t="s">
        <v>10</v>
      </c>
      <c r="B17" s="89"/>
      <c r="C17" s="89"/>
      <c r="D17" s="89"/>
      <c r="E17" s="90"/>
      <c r="F17" s="66">
        <v>35620.25</v>
      </c>
      <c r="G17" s="67"/>
      <c r="H17" s="68"/>
    </row>
    <row r="18" spans="1:9" ht="15" customHeight="1" x14ac:dyDescent="0.2">
      <c r="A18" s="63" t="s">
        <v>11</v>
      </c>
      <c r="B18" s="89"/>
      <c r="C18" s="89"/>
      <c r="D18" s="89"/>
      <c r="E18" s="90"/>
      <c r="F18" s="66"/>
      <c r="G18" s="67"/>
      <c r="H18" s="68"/>
    </row>
    <row r="19" spans="1:9" ht="15" customHeight="1" x14ac:dyDescent="0.2">
      <c r="A19" s="63" t="s">
        <v>8</v>
      </c>
      <c r="B19" s="86"/>
      <c r="C19" s="86"/>
      <c r="D19" s="86"/>
      <c r="E19" s="86"/>
      <c r="F19" s="66">
        <v>182231.84</v>
      </c>
      <c r="G19" s="67"/>
      <c r="H19" s="68"/>
      <c r="I19" s="7"/>
    </row>
    <row r="20" spans="1:9" ht="15" customHeight="1" x14ac:dyDescent="0.2">
      <c r="A20" s="87"/>
      <c r="B20" s="88"/>
      <c r="C20" s="88"/>
      <c r="D20" s="88"/>
      <c r="E20" s="88"/>
      <c r="F20" s="88"/>
      <c r="G20" s="88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16</v>
      </c>
      <c r="B23" s="74"/>
      <c r="C23" s="74"/>
      <c r="D23" s="74"/>
      <c r="E23" s="74"/>
      <c r="F23" s="74"/>
      <c r="G23" s="74"/>
      <c r="H23" s="4">
        <f>960654.07-H7</f>
        <v>404529.08999999997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17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114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115</v>
      </c>
      <c r="B4" s="80"/>
      <c r="C4" s="80"/>
      <c r="D4" s="80"/>
      <c r="E4" s="80"/>
      <c r="F4" s="80"/>
      <c r="G4" s="80"/>
      <c r="H4" s="8">
        <f>'октябрь 2018'!H23</f>
        <v>368103.35000000003</v>
      </c>
    </row>
    <row r="5" spans="1:9" ht="18" x14ac:dyDescent="0.2">
      <c r="A5" s="55"/>
      <c r="B5" s="56"/>
      <c r="C5" s="56"/>
      <c r="D5" s="56"/>
      <c r="E5" s="56"/>
      <c r="F5" s="56"/>
      <c r="G5" s="56"/>
      <c r="H5" s="6"/>
    </row>
    <row r="6" spans="1:9" ht="26.25" customHeight="1" x14ac:dyDescent="0.2">
      <c r="A6" s="55"/>
      <c r="B6" s="56"/>
      <c r="C6" s="56"/>
      <c r="D6" s="56"/>
      <c r="E6" s="56"/>
      <c r="F6" s="56"/>
      <c r="G6" s="56"/>
      <c r="H6" s="6"/>
    </row>
    <row r="7" spans="1:9" ht="15" customHeight="1" x14ac:dyDescent="0.2">
      <c r="A7" s="71" t="s">
        <v>116</v>
      </c>
      <c r="B7" s="72"/>
      <c r="C7" s="72"/>
      <c r="D7" s="72"/>
      <c r="E7" s="72"/>
      <c r="F7" s="72"/>
      <c r="G7" s="72"/>
      <c r="H7" s="2">
        <v>644963.37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520611.87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v>210742.33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v>48061.32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v>27979.83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v>35476.910000000003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v>59615.68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v>4254.2700000000004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v>4248.9399999999996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v>34767.99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v>95464.6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55"/>
      <c r="B21" s="56"/>
      <c r="C21" s="56"/>
      <c r="D21" s="56"/>
      <c r="E21" s="5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117</v>
      </c>
      <c r="B23" s="74"/>
      <c r="C23" s="74"/>
      <c r="D23" s="74"/>
      <c r="E23" s="74"/>
      <c r="F23" s="74"/>
      <c r="G23" s="74"/>
      <c r="H23" s="4">
        <f>1004989.14-H7</f>
        <v>360025.77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101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111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110</v>
      </c>
      <c r="B4" s="80"/>
      <c r="C4" s="80"/>
      <c r="D4" s="80"/>
      <c r="E4" s="80"/>
      <c r="F4" s="80"/>
      <c r="G4" s="80"/>
      <c r="H4" s="8">
        <f>'сентябрь 2018'!H23</f>
        <v>367550.47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2">
      <c r="A7" s="71" t="s">
        <v>112</v>
      </c>
      <c r="B7" s="72"/>
      <c r="C7" s="72"/>
      <c r="D7" s="72"/>
      <c r="E7" s="72"/>
      <c r="F7" s="72"/>
      <c r="G7" s="72"/>
      <c r="H7" s="2">
        <f>512534.29</f>
        <v>512534.29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435577.0400000001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193440.55+0.72+2898.09+1486.64+919.47+6256.57</f>
        <v>205002.04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41627.04</f>
        <v>41627.040000000001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42167.18</f>
        <v>42167.18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42225.96</f>
        <v>42225.96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61026.71</f>
        <v>61026.71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3895.08</f>
        <v>3895.08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3487</f>
        <v>3487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34773.83</f>
        <v>34773.83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1372.2</f>
        <v>1372.2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53"/>
      <c r="B21" s="54"/>
      <c r="C21" s="54"/>
      <c r="D21" s="54"/>
      <c r="E21" s="5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113</v>
      </c>
      <c r="B23" s="74"/>
      <c r="C23" s="74"/>
      <c r="D23" s="74"/>
      <c r="E23" s="74"/>
      <c r="F23" s="74"/>
      <c r="G23" s="74"/>
      <c r="H23" s="4">
        <f>880637.64-H7</f>
        <v>368103.35000000003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101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106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107</v>
      </c>
      <c r="B4" s="80"/>
      <c r="C4" s="80"/>
      <c r="D4" s="80"/>
      <c r="E4" s="80"/>
      <c r="F4" s="80"/>
      <c r="G4" s="80"/>
      <c r="H4" s="8">
        <f>'август 2018'!H23</f>
        <v>417029.72000000003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2">
      <c r="A7" s="71" t="s">
        <v>108</v>
      </c>
      <c r="B7" s="72"/>
      <c r="C7" s="72"/>
      <c r="D7" s="72"/>
      <c r="E7" s="72"/>
      <c r="F7" s="72"/>
      <c r="G7" s="72"/>
      <c r="H7" s="2">
        <v>445695.39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442664.41999999993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190238.13+10.71+2750.55+1444.16+889.48+5957.36</f>
        <v>201290.38999999998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44160.12</f>
        <v>44160.12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36291.92</f>
        <v>36291.919999999998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35904.04</f>
        <v>35904.04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74672.55</f>
        <v>74672.55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3801.86</f>
        <v>3801.86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3589.63</f>
        <v>3589.63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33927.62</f>
        <v>33927.620000000003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9026.29</f>
        <v>9026.2900000000009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109</v>
      </c>
      <c r="B23" s="74"/>
      <c r="C23" s="74"/>
      <c r="D23" s="74"/>
      <c r="E23" s="74"/>
      <c r="F23" s="74"/>
      <c r="G23" s="74"/>
      <c r="H23" s="4">
        <f>813245.86-H7</f>
        <v>367550.47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101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0" sqref="A20:G2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102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103</v>
      </c>
      <c r="B4" s="80"/>
      <c r="C4" s="80"/>
      <c r="D4" s="80"/>
      <c r="E4" s="80"/>
      <c r="F4" s="80"/>
      <c r="G4" s="80"/>
      <c r="H4" s="8">
        <f>'июль 2018 '!H23</f>
        <v>393838.54000000004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2">
      <c r="A7" s="71" t="s">
        <v>104</v>
      </c>
      <c r="B7" s="72"/>
      <c r="C7" s="72"/>
      <c r="D7" s="72"/>
      <c r="E7" s="72"/>
      <c r="F7" s="72"/>
      <c r="G7" s="72"/>
      <c r="H7" s="2">
        <v>393185.17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399778.43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182004.72+2663.52+1314.7+816.81+5573.67</f>
        <v>192373.42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36417.19</f>
        <v>36417.19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32763.45</f>
        <v>32763.45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34196.41</f>
        <v>34196.410000000003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57490.16</f>
        <v>57490.16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3599.04</f>
        <v>3599.04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3111.04</f>
        <v>3111.04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32155.21</f>
        <v>32155.21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v>7672.51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105</v>
      </c>
      <c r="B23" s="74"/>
      <c r="C23" s="74"/>
      <c r="D23" s="74"/>
      <c r="E23" s="74"/>
      <c r="F23" s="74"/>
      <c r="G23" s="74"/>
      <c r="H23" s="4">
        <f>810214.89-H7</f>
        <v>417029.72000000003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101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96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97</v>
      </c>
      <c r="B4" s="80"/>
      <c r="C4" s="80"/>
      <c r="D4" s="80"/>
      <c r="E4" s="80"/>
      <c r="F4" s="80"/>
      <c r="G4" s="80"/>
      <c r="H4" s="8">
        <f>'июнь 2018'!H23</f>
        <v>407578.97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2">
      <c r="A7" s="71" t="s">
        <v>98</v>
      </c>
      <c r="B7" s="72"/>
      <c r="C7" s="72"/>
      <c r="D7" s="72"/>
      <c r="E7" s="72"/>
      <c r="F7" s="72"/>
      <c r="G7" s="72"/>
      <c r="H7" s="2">
        <v>422969.61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413761.78999999986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1.95+2602.8+1365.49+185095.74+814.72+5585.51</f>
        <v>195466.21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40582.57</f>
        <v>40582.57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28978.09</f>
        <v>28978.09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v>31816.41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57846.91</f>
        <v>57846.91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3593.16</f>
        <v>3593.16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v>3181.72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32597.85</f>
        <v>32597.85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19698.87</f>
        <v>19698.87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99</v>
      </c>
      <c r="B23" s="74"/>
      <c r="C23" s="74"/>
      <c r="D23" s="74"/>
      <c r="E23" s="74"/>
      <c r="F23" s="74"/>
      <c r="G23" s="74"/>
      <c r="H23" s="4">
        <f>816808.15-H7</f>
        <v>393838.54000000004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101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4" sqref="A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91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92</v>
      </c>
      <c r="B4" s="80"/>
      <c r="C4" s="80"/>
      <c r="D4" s="80"/>
      <c r="E4" s="80"/>
      <c r="F4" s="80"/>
      <c r="G4" s="80"/>
      <c r="H4" s="8">
        <f>'май 2018'!H23</f>
        <v>455496.50999999995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2">
      <c r="A7" s="71" t="s">
        <v>94</v>
      </c>
      <c r="B7" s="72"/>
      <c r="C7" s="72"/>
      <c r="D7" s="72"/>
      <c r="E7" s="72"/>
      <c r="F7" s="72"/>
      <c r="G7" s="72"/>
      <c r="H7" s="2">
        <v>400021.36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486817.05999999994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28.38+2767.51+1497.46+840.03+5914.28+198106.79</f>
        <v>209154.45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48345.42</f>
        <v>48345.42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29243.82</f>
        <v>29243.82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35047.99</f>
        <v>35047.99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60603.99</f>
        <v>60603.99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3970.55</f>
        <v>3970.55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v>3548.6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35764.84</f>
        <v>35764.839999999997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61137.4</f>
        <v>61137.4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100</v>
      </c>
      <c r="B23" s="74"/>
      <c r="C23" s="74"/>
      <c r="D23" s="74"/>
      <c r="E23" s="74"/>
      <c r="F23" s="74"/>
      <c r="G23" s="74"/>
      <c r="H23" s="4">
        <f>807600.33-H7</f>
        <v>407578.97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95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10" sqref="A10:E1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ht="15" customHeight="1" x14ac:dyDescent="0.2">
      <c r="A2" s="77" t="s">
        <v>88</v>
      </c>
      <c r="B2" s="77"/>
      <c r="C2" s="77"/>
      <c r="D2" s="77"/>
      <c r="E2" s="77"/>
      <c r="F2" s="77"/>
      <c r="G2" s="77"/>
      <c r="H2" s="77"/>
    </row>
    <row r="3" spans="1:9" ht="58.5" customHeight="1" x14ac:dyDescent="0.2">
      <c r="A3" s="78"/>
      <c r="B3" s="78"/>
      <c r="C3" s="78"/>
      <c r="D3" s="78"/>
      <c r="E3" s="78"/>
      <c r="F3" s="78"/>
      <c r="G3" s="78"/>
      <c r="H3" s="78"/>
    </row>
    <row r="4" spans="1:9" ht="27.75" customHeight="1" x14ac:dyDescent="0.2">
      <c r="A4" s="79" t="s">
        <v>89</v>
      </c>
      <c r="B4" s="80"/>
      <c r="C4" s="80"/>
      <c r="D4" s="80"/>
      <c r="E4" s="80"/>
      <c r="F4" s="80"/>
      <c r="G4" s="80"/>
      <c r="H4" s="8">
        <f>'апрель 2018'!H23</f>
        <v>476925.69000000006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2">
      <c r="A7" s="71" t="s">
        <v>93</v>
      </c>
      <c r="B7" s="72"/>
      <c r="C7" s="72"/>
      <c r="D7" s="72"/>
      <c r="E7" s="72"/>
      <c r="F7" s="72"/>
      <c r="G7" s="72"/>
      <c r="H7" s="2">
        <f>432267.2</f>
        <v>432267.2</v>
      </c>
    </row>
    <row r="8" spans="1:9" ht="39" customHeight="1" x14ac:dyDescent="0.2">
      <c r="A8" s="81" t="s">
        <v>0</v>
      </c>
      <c r="B8" s="82"/>
      <c r="C8" s="82"/>
      <c r="D8" s="82"/>
      <c r="E8" s="82"/>
      <c r="F8" s="82"/>
      <c r="G8" s="82"/>
      <c r="H8" s="2">
        <f>SUM(F9:H19)</f>
        <v>606717.05999999994</v>
      </c>
    </row>
    <row r="9" spans="1:9" ht="15" customHeight="1" x14ac:dyDescent="0.2">
      <c r="A9" s="83" t="s">
        <v>1</v>
      </c>
      <c r="B9" s="84"/>
      <c r="C9" s="84"/>
      <c r="D9" s="84"/>
      <c r="E9" s="85"/>
      <c r="F9" s="66">
        <f>197172+2.6+2838.21+1477.29+896.54+6163.35</f>
        <v>208549.99000000002</v>
      </c>
      <c r="G9" s="67"/>
      <c r="H9" s="68"/>
      <c r="I9" s="7"/>
    </row>
    <row r="10" spans="1:9" ht="15" customHeight="1" x14ac:dyDescent="0.2">
      <c r="A10" s="76" t="s">
        <v>2</v>
      </c>
      <c r="B10" s="64"/>
      <c r="C10" s="64"/>
      <c r="D10" s="64"/>
      <c r="E10" s="65"/>
      <c r="F10" s="66">
        <f>49203.49</f>
        <v>49203.49</v>
      </c>
      <c r="G10" s="67"/>
      <c r="H10" s="68"/>
    </row>
    <row r="11" spans="1:9" ht="15" customHeight="1" x14ac:dyDescent="0.2">
      <c r="A11" s="63" t="s">
        <v>3</v>
      </c>
      <c r="B11" s="64"/>
      <c r="C11" s="64"/>
      <c r="D11" s="64"/>
      <c r="E11" s="65"/>
      <c r="F11" s="66">
        <f>29333.28</f>
        <v>29333.279999999999</v>
      </c>
      <c r="G11" s="67"/>
      <c r="H11" s="68"/>
    </row>
    <row r="12" spans="1:9" ht="15" customHeight="1" x14ac:dyDescent="0.2">
      <c r="A12" s="63" t="s">
        <v>4</v>
      </c>
      <c r="B12" s="64"/>
      <c r="C12" s="64"/>
      <c r="D12" s="64"/>
      <c r="E12" s="65"/>
      <c r="F12" s="66">
        <f>35407.54</f>
        <v>35407.54</v>
      </c>
      <c r="G12" s="67"/>
      <c r="H12" s="68"/>
    </row>
    <row r="13" spans="1:9" ht="15" customHeight="1" x14ac:dyDescent="0.2">
      <c r="A13" s="63" t="s">
        <v>5</v>
      </c>
      <c r="B13" s="64"/>
      <c r="C13" s="64"/>
      <c r="D13" s="64"/>
      <c r="E13" s="65"/>
      <c r="F13" s="66">
        <f>55266.57</f>
        <v>55266.57</v>
      </c>
      <c r="G13" s="67"/>
      <c r="H13" s="68"/>
    </row>
    <row r="14" spans="1:9" ht="15" customHeight="1" x14ac:dyDescent="0.2">
      <c r="A14" s="63" t="s">
        <v>6</v>
      </c>
      <c r="B14" s="64"/>
      <c r="C14" s="64"/>
      <c r="D14" s="64"/>
      <c r="E14" s="65"/>
      <c r="F14" s="66">
        <f>3870.9</f>
        <v>3870.9</v>
      </c>
      <c r="G14" s="67"/>
      <c r="H14" s="68"/>
    </row>
    <row r="15" spans="1:9" ht="15" customHeight="1" x14ac:dyDescent="0.2">
      <c r="A15" s="63" t="s">
        <v>7</v>
      </c>
      <c r="B15" s="64"/>
      <c r="C15" s="64"/>
      <c r="D15" s="64"/>
      <c r="E15" s="65"/>
      <c r="F15" s="66"/>
      <c r="G15" s="67"/>
      <c r="H15" s="68"/>
    </row>
    <row r="16" spans="1:9" ht="15" customHeight="1" x14ac:dyDescent="0.2">
      <c r="A16" s="63" t="s">
        <v>9</v>
      </c>
      <c r="B16" s="64"/>
      <c r="C16" s="64"/>
      <c r="D16" s="64"/>
      <c r="E16" s="65"/>
      <c r="F16" s="66">
        <f>3443.23</f>
        <v>3443.23</v>
      </c>
      <c r="G16" s="67"/>
      <c r="H16" s="68"/>
    </row>
    <row r="17" spans="1:9" ht="15" customHeight="1" x14ac:dyDescent="0.2">
      <c r="A17" s="63" t="s">
        <v>10</v>
      </c>
      <c r="B17" s="64"/>
      <c r="C17" s="64"/>
      <c r="D17" s="64"/>
      <c r="E17" s="65"/>
      <c r="F17" s="66">
        <f>35043.59</f>
        <v>35043.589999999997</v>
      </c>
      <c r="G17" s="67"/>
      <c r="H17" s="68"/>
    </row>
    <row r="18" spans="1:9" ht="15" customHeight="1" x14ac:dyDescent="0.2">
      <c r="A18" s="63" t="s">
        <v>11</v>
      </c>
      <c r="B18" s="64"/>
      <c r="C18" s="64"/>
      <c r="D18" s="64"/>
      <c r="E18" s="65"/>
      <c r="F18" s="66"/>
      <c r="G18" s="67"/>
      <c r="H18" s="68"/>
    </row>
    <row r="19" spans="1:9" ht="15" customHeight="1" x14ac:dyDescent="0.2">
      <c r="A19" s="63" t="s">
        <v>8</v>
      </c>
      <c r="B19" s="64"/>
      <c r="C19" s="64"/>
      <c r="D19" s="64"/>
      <c r="E19" s="65"/>
      <c r="F19" s="66">
        <f>186598.47</f>
        <v>186598.47</v>
      </c>
      <c r="G19" s="67"/>
      <c r="H19" s="68"/>
      <c r="I19" s="7"/>
    </row>
    <row r="20" spans="1:9" ht="15" customHeight="1" x14ac:dyDescent="0.2">
      <c r="A20" s="69"/>
      <c r="B20" s="70"/>
      <c r="C20" s="70"/>
      <c r="D20" s="70"/>
      <c r="E20" s="70"/>
      <c r="F20" s="70"/>
      <c r="G20" s="70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71"/>
      <c r="B22" s="72"/>
      <c r="C22" s="72"/>
      <c r="D22" s="72"/>
      <c r="E22" s="72"/>
      <c r="F22" s="72"/>
      <c r="G22" s="72"/>
      <c r="H22" s="2"/>
    </row>
    <row r="23" spans="1:9" ht="15" customHeight="1" x14ac:dyDescent="0.2">
      <c r="A23" s="73" t="s">
        <v>90</v>
      </c>
      <c r="B23" s="74"/>
      <c r="C23" s="74"/>
      <c r="D23" s="74"/>
      <c r="E23" s="74"/>
      <c r="F23" s="74"/>
      <c r="G23" s="74"/>
      <c r="H23" s="4">
        <f>887763.71-H7</f>
        <v>455496.50999999995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5" t="s">
        <v>26</v>
      </c>
      <c r="B25" s="75"/>
      <c r="C25" s="75"/>
      <c r="D25" s="75"/>
      <c r="E25" s="75"/>
      <c r="F25" s="75"/>
      <c r="G25" s="75"/>
      <c r="H25" s="75"/>
    </row>
    <row r="26" spans="1:9" ht="15" customHeight="1" x14ac:dyDescent="0.2">
      <c r="A26" s="75"/>
      <c r="B26" s="75"/>
      <c r="C26" s="75"/>
      <c r="D26" s="75"/>
      <c r="E26" s="75"/>
      <c r="F26" s="75"/>
      <c r="G26" s="75"/>
      <c r="H26" s="75"/>
    </row>
    <row r="27" spans="1:9" ht="21" customHeight="1" x14ac:dyDescent="0.2">
      <c r="A27" s="61"/>
      <c r="B27" s="61"/>
      <c r="C27" s="61"/>
      <c r="D27" s="61"/>
      <c r="E27" s="61"/>
      <c r="F27" s="61"/>
      <c r="G27" s="61"/>
      <c r="H27" s="61"/>
    </row>
    <row r="28" spans="1:9" ht="22.5" customHeight="1" x14ac:dyDescent="0.2">
      <c r="A28" s="62" t="s">
        <v>12</v>
      </c>
      <c r="B28" s="62"/>
      <c r="C28" s="62"/>
      <c r="D28" s="62"/>
      <c r="E28" s="62"/>
      <c r="F28" s="62"/>
      <c r="G28" s="62"/>
      <c r="H28" s="62"/>
    </row>
    <row r="29" spans="1:9" ht="15" customHeight="1" x14ac:dyDescent="0.2">
      <c r="A29" s="62"/>
      <c r="B29" s="62"/>
      <c r="C29" s="62"/>
      <c r="D29" s="62"/>
      <c r="E29" s="62"/>
      <c r="F29" s="62"/>
      <c r="G29" s="62"/>
      <c r="H29" s="62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февраль 2019</vt:lpstr>
      <vt:lpstr>декабрь 2018</vt:lpstr>
      <vt:lpstr>ноябрь 2018</vt:lpstr>
      <vt:lpstr>октябрь 2018</vt:lpstr>
      <vt:lpstr>сентябрь 2018</vt:lpstr>
      <vt:lpstr>август 2018</vt:lpstr>
      <vt:lpstr>июль 2018 </vt:lpstr>
      <vt:lpstr>июнь 2018</vt:lpstr>
      <vt:lpstr>май 2018</vt:lpstr>
      <vt:lpstr>апрель 2018</vt:lpstr>
      <vt:lpstr>март 2018</vt:lpstr>
      <vt:lpstr>февраль 2018</vt:lpstr>
      <vt:lpstr>январь 2018</vt:lpstr>
      <vt:lpstr>декабрь 2017</vt:lpstr>
      <vt:lpstr>нояб.2017</vt:lpstr>
      <vt:lpstr>окт.2017</vt:lpstr>
      <vt:lpstr>сентябрь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2013-03-12T03:38:27Z</cp:lastPrinted>
  <dcterms:created xsi:type="dcterms:W3CDTF">2011-02-07T06:28:49Z</dcterms:created>
  <dcterms:modified xsi:type="dcterms:W3CDTF">2019-03-18T04:28:48Z</dcterms:modified>
</cp:coreProperties>
</file>