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80" windowWidth="21840" windowHeight="12680"/>
  </bookViews>
  <sheets>
    <sheet name="февраль 2019" sheetId="88" r:id="rId1"/>
    <sheet name="январь 2019" sheetId="87" r:id="rId2"/>
    <sheet name="декабрь 2018" sheetId="86" r:id="rId3"/>
    <sheet name="ноябрь 2018" sheetId="85" r:id="rId4"/>
    <sheet name="октябрь 2018" sheetId="84" r:id="rId5"/>
    <sheet name="сентябрь 2018" sheetId="83" r:id="rId6"/>
    <sheet name="август 2018" sheetId="82" r:id="rId7"/>
    <sheet name="июль 2018" sheetId="81" r:id="rId8"/>
    <sheet name="июнь 2018" sheetId="80" r:id="rId9"/>
    <sheet name="май 2018" sheetId="79" r:id="rId10"/>
    <sheet name="апрель 18" sheetId="78" r:id="rId11"/>
    <sheet name="март 2018" sheetId="7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88" l="1"/>
  <c r="F15" i="88"/>
  <c r="F14" i="88"/>
  <c r="F12" i="88"/>
  <c r="F11" i="88"/>
  <c r="F10" i="88"/>
  <c r="F9" i="88"/>
  <c r="H24" i="88"/>
  <c r="H24" i="87"/>
  <c r="H4" i="88"/>
  <c r="H8" i="88"/>
  <c r="F14" i="87"/>
  <c r="F9" i="87"/>
  <c r="F10" i="87"/>
  <c r="F11" i="87"/>
  <c r="F12" i="87"/>
  <c r="F13" i="87"/>
  <c r="F15" i="87"/>
  <c r="F17" i="87"/>
  <c r="F20" i="87"/>
  <c r="H8" i="87"/>
  <c r="H24" i="86"/>
  <c r="H4" i="87"/>
  <c r="F20" i="86"/>
  <c r="F11" i="86"/>
  <c r="F10" i="86"/>
  <c r="F9" i="86"/>
  <c r="H24" i="85"/>
  <c r="H4" i="86"/>
  <c r="H8" i="86"/>
  <c r="F9" i="85"/>
  <c r="F17" i="85"/>
  <c r="F20" i="85"/>
  <c r="F18" i="85"/>
  <c r="F14" i="85"/>
  <c r="F13" i="85"/>
  <c r="F12" i="85"/>
  <c r="F11" i="85"/>
  <c r="H24" i="84"/>
  <c r="H4" i="85"/>
  <c r="H8" i="85"/>
  <c r="F14" i="84"/>
  <c r="F20" i="84"/>
  <c r="F18" i="84"/>
  <c r="F17" i="84"/>
  <c r="F15" i="84"/>
  <c r="F13" i="84"/>
  <c r="F12" i="84"/>
  <c r="F11" i="84"/>
  <c r="F10" i="84"/>
  <c r="F9" i="84"/>
  <c r="H23" i="83"/>
  <c r="H4" i="84"/>
  <c r="H8" i="84"/>
  <c r="F19" i="83"/>
  <c r="F16" i="83"/>
  <c r="F14" i="83"/>
  <c r="F13" i="83"/>
  <c r="F12" i="83"/>
  <c r="F11" i="83"/>
  <c r="F10" i="83"/>
  <c r="F9" i="83"/>
  <c r="H23" i="82"/>
  <c r="H4" i="83"/>
  <c r="H8" i="83"/>
  <c r="H23" i="81"/>
  <c r="H4" i="82"/>
  <c r="F19" i="82"/>
  <c r="F17" i="82"/>
  <c r="F16" i="82"/>
  <c r="F14" i="82"/>
  <c r="F13" i="82"/>
  <c r="F12" i="82"/>
  <c r="F11" i="82"/>
  <c r="F10" i="82"/>
  <c r="F9" i="82"/>
  <c r="H8" i="82"/>
  <c r="F13" i="81"/>
  <c r="F9" i="81"/>
  <c r="F11" i="81"/>
  <c r="F19" i="81"/>
  <c r="F14" i="81"/>
  <c r="F10" i="81"/>
  <c r="F12" i="81"/>
  <c r="F16" i="81"/>
  <c r="H23" i="80"/>
  <c r="H4" i="81"/>
  <c r="H8" i="81"/>
  <c r="F16" i="80"/>
  <c r="F14" i="80"/>
  <c r="F13" i="80"/>
  <c r="F12" i="80"/>
  <c r="F11" i="80"/>
  <c r="F10" i="80"/>
  <c r="F9" i="80"/>
  <c r="H7" i="79"/>
  <c r="H23" i="79"/>
  <c r="H4" i="80"/>
  <c r="H8" i="80"/>
  <c r="F9" i="79"/>
  <c r="F16" i="79"/>
  <c r="F19" i="79"/>
  <c r="F14" i="79"/>
  <c r="F13" i="79"/>
  <c r="F12" i="79"/>
  <c r="F11" i="79"/>
  <c r="F10" i="79"/>
  <c r="H23" i="78"/>
  <c r="H4" i="79"/>
  <c r="H8" i="79"/>
  <c r="F19" i="78"/>
  <c r="F13" i="78"/>
  <c r="F12" i="78"/>
  <c r="F11" i="78"/>
  <c r="F10" i="78"/>
  <c r="F9" i="78"/>
  <c r="H23" i="77"/>
  <c r="H4" i="78"/>
  <c r="H8" i="78"/>
  <c r="F9" i="77"/>
  <c r="F19" i="77"/>
  <c r="F13" i="77"/>
  <c r="F12" i="77"/>
  <c r="F11" i="77"/>
  <c r="F10" i="77"/>
  <c r="H8" i="77"/>
</calcChain>
</file>

<file path=xl/sharedStrings.xml><?xml version="1.0" encoding="utf-8"?>
<sst xmlns="http://schemas.openxmlformats.org/spreadsheetml/2006/main" count="221" uniqueCount="72">
  <si>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</si>
  <si>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</si>
  <si>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</si>
  <si>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</si>
  <si>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</si>
  <si>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</si>
  <si>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</si>
  <si>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</si>
  <si>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</si>
  <si>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</si>
  <si>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</si>
  <si>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</si>
  <si>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</si>
  <si>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</si>
  <si>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</si>
  <si>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</si>
  <si>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 по ул. Шеронова 67                                                           за период 01.03.2018-31.03.2018гг.</t>
  </si>
  <si>
    <t xml:space="preserve">Выполненные работы: 1. Завершены работы по монтажу системы уличного освещения. 2. Начаты работы по установке светильников и датчиков движения в подъездах. 3. Планируются работы по ремонту помещения для приема граждан. </t>
  </si>
  <si>
    <t>Задолженность собственников на 01.04.2018</t>
  </si>
  <si>
    <t>Начислено за апрель 2018г</t>
  </si>
  <si>
    <t>Просроченная задолженность на 30.04.2018</t>
  </si>
  <si>
    <t xml:space="preserve">Выполненные работы: 1. Начаты работы по установке светильников и датчиков движения в подъездах. </t>
  </si>
  <si>
    <t>Отчет  по ул. Шеронова 67                                                           за период 01.04.2018-30.04.2018гг.</t>
  </si>
  <si>
    <t>Отчет  по ул. Шеронова 67                                                           за период 01.05.2018-31.05.2018гг.</t>
  </si>
  <si>
    <t>Задолженность собственников на 01.05.2018</t>
  </si>
  <si>
    <t>Просроченная задолженность на 31.05.2018</t>
  </si>
  <si>
    <t>Начислено за май 2018г</t>
  </si>
  <si>
    <t xml:space="preserve">Выполненные работы: 1. Продолжаются работы по установке светильников и датчиков движения в подъездах. 2. Установлены скамейки во дворе дома. </t>
  </si>
  <si>
    <t>Отчет  по ул. Шеронова 67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</si>
  <si>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</si>
  <si>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</si>
  <si>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</si>
  <si>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 xml:space="preserve">Выполненные работы: 1. Продолжаются работы по установке светильников и датчиков движения в подъездах. 2. Начаты работы по ремонту помещения для приема граждан. 3. Заказаны урны для установки перед входами в подъезды. 4. Ведется подготовительная работа для выполнения работ по замене лебедки лифта, ремонта кровли (капитальный ремонт). </t>
  </si>
  <si>
    <t>Отчет  по ул. Шеронова 67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</si>
  <si>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</si>
  <si>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</si>
  <si>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</si>
  <si>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</si>
  <si>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 xml:space="preserve">Выполненные работы: 1. Продолжаются работы по установке светильников и датчиков движения в подъездах. 2. Завершены работы по ремонту помещения для приема граждан. 3. Установлены урны перед входами в подъезды. 4. Ведется работа для выполнения работ по замене лебедки лифта, ремонта кровли (капитальный ремонт). 5. Ведуться работы по ремонту кровли. </t>
  </si>
  <si>
    <t>Отчет  по ул. Шеронова 67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</si>
  <si>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</si>
  <si>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</si>
  <si>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</si>
  <si>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по ул. Шеронова 67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</si>
  <si>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</si>
  <si>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</si>
  <si>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</si>
  <si>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1. Завершены работы по установке светильников и датчиков движения в подъездах. 2. Завершены работа для выполнения работ по замене лебедки лифта, ремонта кровли (капитальный ремонт). </t>
  </si>
  <si>
    <t>Отчет  по ул. Шеронова 67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</si>
  <si>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</si>
  <si>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</si>
  <si>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</si>
  <si>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</si>
  <si>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 xml:space="preserve">Выполненные работы: </t>
  </si>
  <si>
    <t>Отчет  по ул. Шеронова 67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</si>
  <si>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</si>
  <si>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</si>
  <si>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</si>
  <si>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 по ул. Шеронова 67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</si>
  <si>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</si>
  <si>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</si>
  <si>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</si>
  <si>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 xml:space="preserve">Выполненные работы: 1. Начаты работы по замене электрооборудования дома </t>
  </si>
  <si>
    <t>Отчет  по ул. Шеронова 67                                                           за период 01.01.2019-31.01.2019гг.</t>
  </si>
  <si>
    <t>Задолженность собственников на 01.01.2019</t>
  </si>
  <si>
    <t>Начислено за январь 2019г</t>
  </si>
  <si>
    <t>Просроченная задолженность на 31.01.2019</t>
  </si>
  <si>
    <t>Отчет  по ул. Шеронова 67                                                           за период 01.02.2019-28.02.2019гг.</t>
  </si>
  <si>
    <r>
      <t>Задолженность собственников на 01.02</t>
    </r>
    <r>
      <rPr>
        <b/>
        <sz val="14"/>
        <color theme="1"/>
        <rFont val="Times New Roman"/>
        <family val="1"/>
        <charset val="204"/>
      </rPr>
      <t>.</t>
    </r>
    <r>
      <rPr>
        <sz val="14"/>
        <color theme="1"/>
        <rFont val="Times New Roman"/>
        <family val="1"/>
        <charset val="204"/>
      </rPr>
      <t>2019</t>
    </r>
  </si>
  <si>
    <t>Начислено за февраль 2019г</t>
  </si>
  <si>
    <t>Просроченная задолженность на 28.02.2019</t>
  </si>
  <si>
    <t xml:space="preserve">Выполненные работы: 1. Продолжаются работы по замене электрооборудования дома; 2. Установлены ограждающие конструкции во дворе дома и за ним.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</si>
</sst>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9" workbookViewId="0">
      <selection activeCell="A26" sqref="A26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67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68</v>
      </c>
      <c r="B4" s="62"/>
      <c r="C4" s="62"/>
      <c r="D4" s="62"/>
      <c r="E4" s="62"/>
      <c r="F4" s="62"/>
      <c r="G4" s="62"/>
      <c r="H4" s="8">
        <f>'январь 2019'!H24</f>
        <v>753942.75</v>
      </c>
    </row>
    <row r="5" spans="1:9" ht="18" x14ac:dyDescent="0.2">
      <c r="A5" s="32"/>
      <c r="B5" s="33"/>
      <c r="C5" s="33"/>
      <c r="D5" s="33"/>
      <c r="E5" s="33"/>
      <c r="F5" s="33"/>
      <c r="G5" s="33"/>
      <c r="H5" s="6"/>
    </row>
    <row r="6" spans="1:9" ht="26.25" customHeight="1" x14ac:dyDescent="0.2">
      <c r="A6" s="32"/>
      <c r="B6" s="33"/>
      <c r="C6" s="33"/>
      <c r="D6" s="33"/>
      <c r="E6" s="33"/>
      <c r="F6" s="33"/>
      <c r="G6" s="33"/>
      <c r="H6" s="6"/>
    </row>
    <row r="7" spans="1:9" ht="15" customHeight="1" x14ac:dyDescent="0.2">
      <c r="A7" s="48" t="s">
        <v>69</v>
      </c>
      <c r="B7" s="49"/>
      <c r="C7" s="49"/>
      <c r="D7" s="49"/>
      <c r="E7" s="49"/>
      <c r="F7" s="49"/>
      <c r="G7" s="49"/>
      <c r="H7" s="29">
        <v>1207974.4099999999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SUM(F9:H20)</f>
        <v>798075.85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4955.71+2324.74+1456.53+18050.34</f>
        <v>26787.32</v>
      </c>
      <c r="G9" s="43"/>
      <c r="H9" s="44"/>
      <c r="I9" s="7"/>
    </row>
    <row r="10" spans="1:9" ht="15" customHeight="1" x14ac:dyDescent="0.2">
      <c r="A10" s="50" t="s">
        <v>51</v>
      </c>
      <c r="B10" s="51"/>
      <c r="C10" s="51"/>
      <c r="D10" s="51"/>
      <c r="E10" s="52"/>
      <c r="F10" s="53">
        <f>3459.75</f>
        <v>3459.75</v>
      </c>
      <c r="G10" s="54"/>
      <c r="H10" s="55"/>
      <c r="I10" s="7"/>
    </row>
    <row r="11" spans="1:9" ht="15" customHeight="1" x14ac:dyDescent="0.2">
      <c r="A11" s="56" t="s">
        <v>2</v>
      </c>
      <c r="B11" s="57"/>
      <c r="C11" s="57"/>
      <c r="D11" s="57"/>
      <c r="E11" s="58"/>
      <c r="F11" s="42">
        <f>80515.2</f>
        <v>80515.199999999997</v>
      </c>
      <c r="G11" s="43"/>
      <c r="H11" s="44"/>
    </row>
    <row r="12" spans="1:9" ht="15" customHeight="1" x14ac:dyDescent="0.2">
      <c r="A12" s="39" t="s">
        <v>3</v>
      </c>
      <c r="B12" s="45"/>
      <c r="C12" s="45"/>
      <c r="D12" s="45"/>
      <c r="E12" s="45"/>
      <c r="F12" s="42">
        <f>50451.41</f>
        <v>50451.41</v>
      </c>
      <c r="G12" s="43"/>
      <c r="H12" s="44"/>
    </row>
    <row r="13" spans="1:9" ht="15" customHeight="1" x14ac:dyDescent="0.2">
      <c r="A13" s="39" t="s">
        <v>4</v>
      </c>
      <c r="B13" s="45"/>
      <c r="C13" s="45"/>
      <c r="D13" s="45"/>
      <c r="E13" s="45"/>
      <c r="F13" s="42">
        <v>48624.97</v>
      </c>
      <c r="G13" s="43"/>
      <c r="H13" s="44"/>
    </row>
    <row r="14" spans="1:9" ht="15" customHeight="1" x14ac:dyDescent="0.2">
      <c r="A14" s="39" t="s">
        <v>5</v>
      </c>
      <c r="B14" s="45"/>
      <c r="C14" s="45"/>
      <c r="D14" s="45"/>
      <c r="E14" s="45"/>
      <c r="F14" s="42">
        <f>88207.64</f>
        <v>88207.64</v>
      </c>
      <c r="G14" s="43"/>
      <c r="H14" s="44"/>
    </row>
    <row r="15" spans="1:9" ht="15" customHeight="1" x14ac:dyDescent="0.2">
      <c r="A15" s="39" t="s">
        <v>6</v>
      </c>
      <c r="B15" s="45"/>
      <c r="C15" s="45"/>
      <c r="D15" s="45"/>
      <c r="E15" s="45"/>
      <c r="F15" s="42">
        <f>7865.33</f>
        <v>7865.33</v>
      </c>
      <c r="G15" s="43"/>
      <c r="H15" s="44"/>
    </row>
    <row r="16" spans="1:9" ht="15" customHeight="1" x14ac:dyDescent="0.2">
      <c r="A16" s="39" t="s">
        <v>7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9</v>
      </c>
      <c r="B17" s="45"/>
      <c r="C17" s="45"/>
      <c r="D17" s="45"/>
      <c r="E17" s="45"/>
      <c r="F17" s="42">
        <v>6637.82</v>
      </c>
      <c r="G17" s="43"/>
      <c r="H17" s="44"/>
    </row>
    <row r="18" spans="1:9" ht="15" customHeight="1" x14ac:dyDescent="0.2">
      <c r="A18" s="39" t="s">
        <v>10</v>
      </c>
      <c r="B18" s="40"/>
      <c r="C18" s="40"/>
      <c r="D18" s="40"/>
      <c r="E18" s="41"/>
      <c r="F18" s="42">
        <v>42126</v>
      </c>
      <c r="G18" s="43"/>
      <c r="H18" s="44"/>
    </row>
    <row r="19" spans="1:9" ht="15" customHeight="1" x14ac:dyDescent="0.2">
      <c r="A19" s="39" t="s">
        <v>11</v>
      </c>
      <c r="B19" s="40"/>
      <c r="C19" s="40"/>
      <c r="D19" s="40"/>
      <c r="E19" s="41"/>
      <c r="F19" s="42"/>
      <c r="G19" s="43"/>
      <c r="H19" s="44"/>
    </row>
    <row r="20" spans="1:9" ht="15" customHeight="1" x14ac:dyDescent="0.2">
      <c r="A20" s="39" t="s">
        <v>8</v>
      </c>
      <c r="B20" s="45"/>
      <c r="C20" s="45"/>
      <c r="D20" s="45"/>
      <c r="E20" s="45"/>
      <c r="F20" s="42">
        <f>443400.41</f>
        <v>443400.41</v>
      </c>
      <c r="G20" s="43"/>
      <c r="H20" s="44"/>
      <c r="I20" s="7"/>
    </row>
    <row r="21" spans="1:9" ht="15" customHeight="1" x14ac:dyDescent="0.2">
      <c r="A21" s="46"/>
      <c r="B21" s="47"/>
      <c r="C21" s="47"/>
      <c r="D21" s="47"/>
      <c r="E21" s="47"/>
      <c r="F21" s="47"/>
      <c r="G21" s="47"/>
      <c r="H21" s="2"/>
      <c r="I21" s="7"/>
    </row>
    <row r="22" spans="1:9" ht="15" customHeight="1" x14ac:dyDescent="0.25">
      <c r="A22" s="32"/>
      <c r="B22" s="33"/>
      <c r="C22" s="33"/>
      <c r="D22" s="33"/>
      <c r="E22" s="33"/>
      <c r="F22" s="3"/>
      <c r="G22" s="3"/>
      <c r="H22" s="2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2"/>
    </row>
    <row r="24" spans="1:9" ht="15" customHeight="1" x14ac:dyDescent="0.2">
      <c r="A24" s="34" t="s">
        <v>70</v>
      </c>
      <c r="B24" s="35"/>
      <c r="C24" s="35"/>
      <c r="D24" s="35"/>
      <c r="E24" s="35"/>
      <c r="F24" s="35"/>
      <c r="G24" s="35"/>
      <c r="H24" s="4">
        <f>2140258.06-H7</f>
        <v>932283.65000000014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36" t="s">
        <v>71</v>
      </c>
      <c r="B26" s="36"/>
      <c r="C26" s="36"/>
      <c r="D26" s="36"/>
      <c r="E26" s="36"/>
      <c r="F26" s="36"/>
      <c r="G26" s="36"/>
      <c r="H26" s="36"/>
    </row>
    <row r="27" spans="1:9" ht="45.75" customHeight="1" x14ac:dyDescent="0.2">
      <c r="A27" s="36"/>
      <c r="B27" s="36"/>
      <c r="C27" s="36"/>
      <c r="D27" s="36"/>
      <c r="E27" s="36"/>
      <c r="F27" s="36"/>
      <c r="G27" s="36"/>
      <c r="H27" s="36"/>
    </row>
    <row r="28" spans="1:9" ht="21" customHeight="1" x14ac:dyDescent="0.2">
      <c r="A28" s="37"/>
      <c r="B28" s="37"/>
      <c r="C28" s="37"/>
      <c r="D28" s="37"/>
      <c r="E28" s="37"/>
      <c r="F28" s="37"/>
      <c r="G28" s="37"/>
      <c r="H28" s="37"/>
    </row>
    <row r="29" spans="1:9" ht="22.5" customHeight="1" x14ac:dyDescent="0.2">
      <c r="A29" s="38" t="s">
        <v>37</v>
      </c>
      <c r="B29" s="38"/>
      <c r="C29" s="38"/>
      <c r="D29" s="38"/>
      <c r="E29" s="38"/>
      <c r="F29" s="38"/>
      <c r="G29" s="38"/>
      <c r="H29" s="38"/>
    </row>
    <row r="30" spans="1:9" ht="15" customHeight="1" x14ac:dyDescent="0.2">
      <c r="A30" s="38"/>
      <c r="B30" s="38"/>
      <c r="C30" s="38"/>
      <c r="D30" s="38"/>
      <c r="E30" s="38"/>
      <c r="F30" s="38"/>
      <c r="G30" s="38"/>
      <c r="H30" s="38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enableFormatConditionsCalculation="0"/>
  <dimension ref="A2:I32"/>
  <sheetViews>
    <sheetView workbookViewId="0">
      <selection activeCell="F16" sqref="F16:H1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23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24</v>
      </c>
      <c r="B4" s="62"/>
      <c r="C4" s="62"/>
      <c r="D4" s="62"/>
      <c r="E4" s="62"/>
      <c r="F4" s="62"/>
      <c r="G4" s="62"/>
      <c r="H4" s="8">
        <f>'апрель 18'!H23</f>
        <v>456534.10000000009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48" t="s">
        <v>26</v>
      </c>
      <c r="B7" s="49"/>
      <c r="C7" s="49"/>
      <c r="D7" s="49"/>
      <c r="E7" s="49"/>
      <c r="F7" s="49"/>
      <c r="G7" s="49"/>
      <c r="H7" s="2">
        <f>663823.26</f>
        <v>663823.26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1002181.8400000001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307524.33+4728.23+2474.47+1461.71+18912.78</f>
        <v>335101.52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83615.11</f>
        <v>83615.11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54731.51</f>
        <v>54731.51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53479.21</f>
        <v>53479.21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98225.89</f>
        <v>98225.89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>
        <f>6664.05</f>
        <v>6664.05</v>
      </c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>
        <f>4961.52</f>
        <v>4961.5200000000004</v>
      </c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365403.03</f>
        <v>365403.03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25</v>
      </c>
      <c r="B23" s="35"/>
      <c r="C23" s="35"/>
      <c r="D23" s="35"/>
      <c r="E23" s="35"/>
      <c r="F23" s="35"/>
      <c r="G23" s="35"/>
      <c r="H23" s="4">
        <f>1137873.67-H7</f>
        <v>474050.40999999992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27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12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enableFormatConditionsCalculation="0"/>
  <dimension ref="A2:I32"/>
  <sheetViews>
    <sheetView topLeftCell="A3" workbookViewId="0">
      <selection activeCell="J7" sqref="J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22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18</v>
      </c>
      <c r="B4" s="62"/>
      <c r="C4" s="62"/>
      <c r="D4" s="62"/>
      <c r="E4" s="62"/>
      <c r="F4" s="62"/>
      <c r="G4" s="62"/>
      <c r="H4" s="8">
        <f>'март 2018'!H23</f>
        <v>298036.03000000003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48" t="s">
        <v>19</v>
      </c>
      <c r="B7" s="49"/>
      <c r="C7" s="49"/>
      <c r="D7" s="49"/>
      <c r="E7" s="49"/>
      <c r="F7" s="49"/>
      <c r="G7" s="49"/>
      <c r="H7" s="2">
        <v>1021446.26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880808.6100000001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270126.7+3966.68+2050.33+1260.89+16123.06</f>
        <v>293527.66000000003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72244.63</f>
        <v>72244.63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47674.95</f>
        <v>47674.95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46193.58</f>
        <v>46193.58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71926.01</f>
        <v>71926.009999999995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/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349241.78</f>
        <v>349241.78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20</v>
      </c>
      <c r="B23" s="35"/>
      <c r="C23" s="35"/>
      <c r="D23" s="35"/>
      <c r="E23" s="35"/>
      <c r="F23" s="35"/>
      <c r="G23" s="35"/>
      <c r="H23" s="4">
        <f>1477980.36-H7</f>
        <v>456534.10000000009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21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12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enableFormatConditionsCalculation="0"/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16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13</v>
      </c>
      <c r="B4" s="62"/>
      <c r="C4" s="62"/>
      <c r="D4" s="62"/>
      <c r="E4" s="62"/>
      <c r="F4" s="62"/>
      <c r="G4" s="62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48" t="s">
        <v>14</v>
      </c>
      <c r="B7" s="49"/>
      <c r="C7" s="49"/>
      <c r="D7" s="49"/>
      <c r="E7" s="49"/>
      <c r="F7" s="49"/>
      <c r="G7" s="49"/>
      <c r="H7" s="2">
        <v>1034975.23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867914.64999999991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290995+3665.45+1918.32+1129.86+14500.35</f>
        <v>312208.98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62211.92</f>
        <v>62211.92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43255.99</f>
        <v>43255.99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43073.53</f>
        <v>43073.53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75019.02</f>
        <v>75019.02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/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332145.21</f>
        <v>332145.21000000002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15</v>
      </c>
      <c r="B23" s="35"/>
      <c r="C23" s="35"/>
      <c r="D23" s="35"/>
      <c r="E23" s="35"/>
      <c r="F23" s="35"/>
      <c r="G23" s="35"/>
      <c r="H23" s="4">
        <f>1333011.26-H7</f>
        <v>298036.03000000003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17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12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4" sqref="A24:G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63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64</v>
      </c>
      <c r="B4" s="62"/>
      <c r="C4" s="62"/>
      <c r="D4" s="62"/>
      <c r="E4" s="62"/>
      <c r="F4" s="62"/>
      <c r="G4" s="62"/>
      <c r="H4" s="8">
        <f>'декабрь 2018'!H24</f>
        <v>637787.69999999995</v>
      </c>
    </row>
    <row r="5" spans="1:9" ht="18" x14ac:dyDescent="0.2">
      <c r="A5" s="30"/>
      <c r="B5" s="31"/>
      <c r="C5" s="31"/>
      <c r="D5" s="31"/>
      <c r="E5" s="31"/>
      <c r="F5" s="31"/>
      <c r="G5" s="31"/>
      <c r="H5" s="6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6"/>
    </row>
    <row r="7" spans="1:9" ht="15" customHeight="1" x14ac:dyDescent="0.2">
      <c r="A7" s="48" t="s">
        <v>65</v>
      </c>
      <c r="B7" s="49"/>
      <c r="C7" s="49"/>
      <c r="D7" s="49"/>
      <c r="E7" s="49"/>
      <c r="F7" s="49"/>
      <c r="G7" s="49"/>
      <c r="H7" s="29">
        <v>1251318.19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SUM(F9:H20)</f>
        <v>998464.3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284173.08+4439.43+2305.33+1443.84+18924.5</f>
        <v>311286.18000000005</v>
      </c>
      <c r="G9" s="43"/>
      <c r="H9" s="44"/>
      <c r="I9" s="7"/>
    </row>
    <row r="10" spans="1:9" ht="15" customHeight="1" x14ac:dyDescent="0.2">
      <c r="A10" s="50" t="s">
        <v>51</v>
      </c>
      <c r="B10" s="51"/>
      <c r="C10" s="51"/>
      <c r="D10" s="51"/>
      <c r="E10" s="52"/>
      <c r="F10" s="53">
        <f>3681.21</f>
        <v>3681.21</v>
      </c>
      <c r="G10" s="54"/>
      <c r="H10" s="55"/>
      <c r="I10" s="7"/>
    </row>
    <row r="11" spans="1:9" ht="15" customHeight="1" x14ac:dyDescent="0.2">
      <c r="A11" s="56" t="s">
        <v>2</v>
      </c>
      <c r="B11" s="57"/>
      <c r="C11" s="57"/>
      <c r="D11" s="57"/>
      <c r="E11" s="58"/>
      <c r="F11" s="42">
        <f>77313.66</f>
        <v>77313.66</v>
      </c>
      <c r="G11" s="43"/>
      <c r="H11" s="44"/>
    </row>
    <row r="12" spans="1:9" ht="15" customHeight="1" x14ac:dyDescent="0.2">
      <c r="A12" s="39" t="s">
        <v>3</v>
      </c>
      <c r="B12" s="45"/>
      <c r="C12" s="45"/>
      <c r="D12" s="45"/>
      <c r="E12" s="45"/>
      <c r="F12" s="42">
        <f>54018.19</f>
        <v>54018.19</v>
      </c>
      <c r="G12" s="43"/>
      <c r="H12" s="44"/>
    </row>
    <row r="13" spans="1:9" ht="15" customHeight="1" x14ac:dyDescent="0.2">
      <c r="A13" s="39" t="s">
        <v>4</v>
      </c>
      <c r="B13" s="45"/>
      <c r="C13" s="45"/>
      <c r="D13" s="45"/>
      <c r="E13" s="45"/>
      <c r="F13" s="42">
        <f>50253.58</f>
        <v>50253.58</v>
      </c>
      <c r="G13" s="43"/>
      <c r="H13" s="44"/>
    </row>
    <row r="14" spans="1:9" ht="15" customHeight="1" x14ac:dyDescent="0.2">
      <c r="A14" s="39" t="s">
        <v>5</v>
      </c>
      <c r="B14" s="45"/>
      <c r="C14" s="45"/>
      <c r="D14" s="45"/>
      <c r="E14" s="45"/>
      <c r="F14" s="42">
        <f>97633.42</f>
        <v>97633.42</v>
      </c>
      <c r="G14" s="43"/>
      <c r="H14" s="44"/>
    </row>
    <row r="15" spans="1:9" ht="15" customHeight="1" x14ac:dyDescent="0.2">
      <c r="A15" s="39" t="s">
        <v>6</v>
      </c>
      <c r="B15" s="45"/>
      <c r="C15" s="45"/>
      <c r="D15" s="45"/>
      <c r="E15" s="45"/>
      <c r="F15" s="42">
        <f>7863.2</f>
        <v>7863.2</v>
      </c>
      <c r="G15" s="43"/>
      <c r="H15" s="44"/>
    </row>
    <row r="16" spans="1:9" ht="15" customHeight="1" x14ac:dyDescent="0.2">
      <c r="A16" s="39" t="s">
        <v>7</v>
      </c>
      <c r="B16" s="45"/>
      <c r="C16" s="45"/>
      <c r="D16" s="45"/>
      <c r="E16" s="45"/>
      <c r="F16" s="42">
        <v>739.2</v>
      </c>
      <c r="G16" s="43"/>
      <c r="H16" s="44"/>
    </row>
    <row r="17" spans="1:9" ht="15" customHeight="1" x14ac:dyDescent="0.2">
      <c r="A17" s="39" t="s">
        <v>9</v>
      </c>
      <c r="B17" s="45"/>
      <c r="C17" s="45"/>
      <c r="D17" s="45"/>
      <c r="E17" s="45"/>
      <c r="F17" s="42">
        <f>6161.85</f>
        <v>6161.85</v>
      </c>
      <c r="G17" s="43"/>
      <c r="H17" s="44"/>
    </row>
    <row r="18" spans="1:9" ht="15" customHeight="1" x14ac:dyDescent="0.2">
      <c r="A18" s="39" t="s">
        <v>10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11</v>
      </c>
      <c r="B19" s="40"/>
      <c r="C19" s="40"/>
      <c r="D19" s="40"/>
      <c r="E19" s="41"/>
      <c r="F19" s="42"/>
      <c r="G19" s="43"/>
      <c r="H19" s="44"/>
    </row>
    <row r="20" spans="1:9" ht="15" customHeight="1" x14ac:dyDescent="0.2">
      <c r="A20" s="39" t="s">
        <v>8</v>
      </c>
      <c r="B20" s="45"/>
      <c r="C20" s="45"/>
      <c r="D20" s="45"/>
      <c r="E20" s="45"/>
      <c r="F20" s="42">
        <f>389513.81</f>
        <v>389513.81</v>
      </c>
      <c r="G20" s="43"/>
      <c r="H20" s="44"/>
      <c r="I20" s="7"/>
    </row>
    <row r="21" spans="1:9" ht="15" customHeight="1" x14ac:dyDescent="0.2">
      <c r="A21" s="46"/>
      <c r="B21" s="47"/>
      <c r="C21" s="47"/>
      <c r="D21" s="47"/>
      <c r="E21" s="47"/>
      <c r="F21" s="47"/>
      <c r="G21" s="47"/>
      <c r="H21" s="2"/>
      <c r="I21" s="7"/>
    </row>
    <row r="22" spans="1:9" ht="15" customHeight="1" x14ac:dyDescent="0.25">
      <c r="A22" s="30"/>
      <c r="B22" s="31"/>
      <c r="C22" s="31"/>
      <c r="D22" s="31"/>
      <c r="E22" s="31"/>
      <c r="F22" s="3"/>
      <c r="G22" s="3"/>
      <c r="H22" s="2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2"/>
    </row>
    <row r="24" spans="1:9" ht="15" customHeight="1" x14ac:dyDescent="0.2">
      <c r="A24" s="34" t="s">
        <v>66</v>
      </c>
      <c r="B24" s="35"/>
      <c r="C24" s="35"/>
      <c r="D24" s="35"/>
      <c r="E24" s="35"/>
      <c r="F24" s="35"/>
      <c r="G24" s="35"/>
      <c r="H24" s="4">
        <f>2005260.94-H7</f>
        <v>753942.75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36" t="s">
        <v>62</v>
      </c>
      <c r="B26" s="36"/>
      <c r="C26" s="36"/>
      <c r="D26" s="36"/>
      <c r="E26" s="36"/>
      <c r="F26" s="36"/>
      <c r="G26" s="36"/>
      <c r="H26" s="36"/>
    </row>
    <row r="27" spans="1:9" ht="45.75" customHeight="1" x14ac:dyDescent="0.2">
      <c r="A27" s="36"/>
      <c r="B27" s="36"/>
      <c r="C27" s="36"/>
      <c r="D27" s="36"/>
      <c r="E27" s="36"/>
      <c r="F27" s="36"/>
      <c r="G27" s="36"/>
      <c r="H27" s="36"/>
    </row>
    <row r="28" spans="1:9" ht="21" customHeight="1" x14ac:dyDescent="0.2">
      <c r="A28" s="37"/>
      <c r="B28" s="37"/>
      <c r="C28" s="37"/>
      <c r="D28" s="37"/>
      <c r="E28" s="37"/>
      <c r="F28" s="37"/>
      <c r="G28" s="37"/>
      <c r="H28" s="37"/>
    </row>
    <row r="29" spans="1:9" ht="22.5" customHeight="1" x14ac:dyDescent="0.2">
      <c r="A29" s="38" t="s">
        <v>37</v>
      </c>
      <c r="B29" s="38"/>
      <c r="C29" s="38"/>
      <c r="D29" s="38"/>
      <c r="E29" s="38"/>
      <c r="F29" s="38"/>
      <c r="G29" s="38"/>
      <c r="H29" s="38"/>
    </row>
    <row r="30" spans="1:9" ht="15" customHeight="1" x14ac:dyDescent="0.2">
      <c r="A30" s="38"/>
      <c r="B30" s="38"/>
      <c r="C30" s="38"/>
      <c r="D30" s="38"/>
      <c r="E30" s="38"/>
      <c r="F30" s="38"/>
      <c r="G30" s="38"/>
      <c r="H30" s="38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opLeftCell="A7" workbookViewId="0">
      <selection activeCell="L13" sqref="K13:L1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58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59</v>
      </c>
      <c r="B4" s="62"/>
      <c r="C4" s="62"/>
      <c r="D4" s="62"/>
      <c r="E4" s="62"/>
      <c r="F4" s="62"/>
      <c r="G4" s="62"/>
      <c r="H4" s="8">
        <f>'ноябрь 2018'!H24</f>
        <v>584918.64000000013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2">
      <c r="A7" s="48" t="s">
        <v>60</v>
      </c>
      <c r="B7" s="49"/>
      <c r="C7" s="49"/>
      <c r="D7" s="49"/>
      <c r="E7" s="49"/>
      <c r="F7" s="49"/>
      <c r="G7" s="49"/>
      <c r="H7" s="29">
        <v>1116031.58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SUM(F9:H20)</f>
        <v>990853.92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5031.6+2539.59+1573.57+20022.55+312436.86</f>
        <v>341604.17</v>
      </c>
      <c r="G9" s="43"/>
      <c r="H9" s="44"/>
      <c r="I9" s="7"/>
    </row>
    <row r="10" spans="1:9" ht="15" customHeight="1" x14ac:dyDescent="0.2">
      <c r="A10" s="50" t="s">
        <v>51</v>
      </c>
      <c r="B10" s="51"/>
      <c r="C10" s="51"/>
      <c r="D10" s="51"/>
      <c r="E10" s="52"/>
      <c r="F10" s="53">
        <f>17350</f>
        <v>17350</v>
      </c>
      <c r="G10" s="54"/>
      <c r="H10" s="55"/>
      <c r="I10" s="7"/>
    </row>
    <row r="11" spans="1:9" ht="15" customHeight="1" x14ac:dyDescent="0.2">
      <c r="A11" s="56" t="s">
        <v>2</v>
      </c>
      <c r="B11" s="57"/>
      <c r="C11" s="57"/>
      <c r="D11" s="57"/>
      <c r="E11" s="58"/>
      <c r="F11" s="42">
        <f>84742</f>
        <v>84742</v>
      </c>
      <c r="G11" s="43"/>
      <c r="H11" s="44"/>
    </row>
    <row r="12" spans="1:9" ht="15" customHeight="1" x14ac:dyDescent="0.2">
      <c r="A12" s="39" t="s">
        <v>3</v>
      </c>
      <c r="B12" s="45"/>
      <c r="C12" s="45"/>
      <c r="D12" s="45"/>
      <c r="E12" s="45"/>
      <c r="F12" s="42">
        <v>55619.519999999997</v>
      </c>
      <c r="G12" s="43"/>
      <c r="H12" s="44"/>
    </row>
    <row r="13" spans="1:9" ht="15" customHeight="1" x14ac:dyDescent="0.2">
      <c r="A13" s="39" t="s">
        <v>4</v>
      </c>
      <c r="B13" s="45"/>
      <c r="C13" s="45"/>
      <c r="D13" s="45"/>
      <c r="E13" s="45"/>
      <c r="F13" s="42">
        <v>53543.99</v>
      </c>
      <c r="G13" s="43"/>
      <c r="H13" s="44"/>
    </row>
    <row r="14" spans="1:9" ht="15" customHeight="1" x14ac:dyDescent="0.2">
      <c r="A14" s="39" t="s">
        <v>5</v>
      </c>
      <c r="B14" s="45"/>
      <c r="C14" s="45"/>
      <c r="D14" s="45"/>
      <c r="E14" s="45"/>
      <c r="F14" s="42">
        <v>99931.39</v>
      </c>
      <c r="G14" s="43"/>
      <c r="H14" s="44"/>
    </row>
    <row r="15" spans="1:9" ht="15" customHeight="1" x14ac:dyDescent="0.2">
      <c r="A15" s="39" t="s">
        <v>6</v>
      </c>
      <c r="B15" s="45"/>
      <c r="C15" s="45"/>
      <c r="D15" s="45"/>
      <c r="E15" s="45"/>
      <c r="F15" s="42">
        <v>8244.86</v>
      </c>
      <c r="G15" s="43"/>
      <c r="H15" s="44"/>
    </row>
    <row r="16" spans="1:9" ht="15" customHeight="1" x14ac:dyDescent="0.2">
      <c r="A16" s="39" t="s">
        <v>7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9</v>
      </c>
      <c r="B17" s="45"/>
      <c r="C17" s="45"/>
      <c r="D17" s="45"/>
      <c r="E17" s="45"/>
      <c r="F17" s="42">
        <v>6442.98</v>
      </c>
      <c r="G17" s="43"/>
      <c r="H17" s="44"/>
    </row>
    <row r="18" spans="1:9" ht="15" customHeight="1" x14ac:dyDescent="0.2">
      <c r="A18" s="39" t="s">
        <v>10</v>
      </c>
      <c r="B18" s="40"/>
      <c r="C18" s="40"/>
      <c r="D18" s="40"/>
      <c r="E18" s="41"/>
      <c r="F18" s="42">
        <v>0</v>
      </c>
      <c r="G18" s="43"/>
      <c r="H18" s="44"/>
    </row>
    <row r="19" spans="1:9" ht="15" customHeight="1" x14ac:dyDescent="0.2">
      <c r="A19" s="39" t="s">
        <v>11</v>
      </c>
      <c r="B19" s="40"/>
      <c r="C19" s="40"/>
      <c r="D19" s="40"/>
      <c r="E19" s="41"/>
      <c r="F19" s="42"/>
      <c r="G19" s="43"/>
      <c r="H19" s="44"/>
    </row>
    <row r="20" spans="1:9" ht="15" customHeight="1" x14ac:dyDescent="0.2">
      <c r="A20" s="39" t="s">
        <v>8</v>
      </c>
      <c r="B20" s="45"/>
      <c r="C20" s="45"/>
      <c r="D20" s="45"/>
      <c r="E20" s="45"/>
      <c r="F20" s="42">
        <f>323375.01</f>
        <v>323375.01</v>
      </c>
      <c r="G20" s="43"/>
      <c r="H20" s="44"/>
      <c r="I20" s="7"/>
    </row>
    <row r="21" spans="1:9" ht="15" customHeight="1" x14ac:dyDescent="0.2">
      <c r="A21" s="46"/>
      <c r="B21" s="47"/>
      <c r="C21" s="47"/>
      <c r="D21" s="47"/>
      <c r="E21" s="47"/>
      <c r="F21" s="47"/>
      <c r="G21" s="47"/>
      <c r="H21" s="2"/>
      <c r="I21" s="7"/>
    </row>
    <row r="22" spans="1:9" ht="15" customHeight="1" x14ac:dyDescent="0.25">
      <c r="A22" s="27"/>
      <c r="B22" s="28"/>
      <c r="C22" s="28"/>
      <c r="D22" s="28"/>
      <c r="E22" s="28"/>
      <c r="F22" s="3"/>
      <c r="G22" s="3"/>
      <c r="H22" s="2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2"/>
    </row>
    <row r="24" spans="1:9" ht="15" customHeight="1" x14ac:dyDescent="0.2">
      <c r="A24" s="34" t="s">
        <v>61</v>
      </c>
      <c r="B24" s="35"/>
      <c r="C24" s="35"/>
      <c r="D24" s="35"/>
      <c r="E24" s="35"/>
      <c r="F24" s="35"/>
      <c r="G24" s="35"/>
      <c r="H24" s="4">
        <f>1753819.28-H7</f>
        <v>637787.69999999995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36" t="s">
        <v>62</v>
      </c>
      <c r="B26" s="36"/>
      <c r="C26" s="36"/>
      <c r="D26" s="36"/>
      <c r="E26" s="36"/>
      <c r="F26" s="36"/>
      <c r="G26" s="36"/>
      <c r="H26" s="36"/>
    </row>
    <row r="27" spans="1:9" ht="45.75" customHeight="1" x14ac:dyDescent="0.2">
      <c r="A27" s="36"/>
      <c r="B27" s="36"/>
      <c r="C27" s="36"/>
      <c r="D27" s="36"/>
      <c r="E27" s="36"/>
      <c r="F27" s="36"/>
      <c r="G27" s="36"/>
      <c r="H27" s="36"/>
    </row>
    <row r="28" spans="1:9" ht="21" customHeight="1" x14ac:dyDescent="0.2">
      <c r="A28" s="37"/>
      <c r="B28" s="37"/>
      <c r="C28" s="37"/>
      <c r="D28" s="37"/>
      <c r="E28" s="37"/>
      <c r="F28" s="37"/>
      <c r="G28" s="37"/>
      <c r="H28" s="37"/>
    </row>
    <row r="29" spans="1:9" ht="22.5" customHeight="1" x14ac:dyDescent="0.2">
      <c r="A29" s="38" t="s">
        <v>37</v>
      </c>
      <c r="B29" s="38"/>
      <c r="C29" s="38"/>
      <c r="D29" s="38"/>
      <c r="E29" s="38"/>
      <c r="F29" s="38"/>
      <c r="G29" s="38"/>
      <c r="H29" s="38"/>
    </row>
    <row r="30" spans="1:9" ht="15" customHeight="1" x14ac:dyDescent="0.2">
      <c r="A30" s="38"/>
      <c r="B30" s="38"/>
      <c r="C30" s="38"/>
      <c r="D30" s="38"/>
      <c r="E30" s="38"/>
      <c r="F30" s="38"/>
      <c r="G30" s="38"/>
      <c r="H30" s="38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 enableFormatConditionsCalculation="0"/>
  <dimension ref="A2:I33"/>
  <sheetViews>
    <sheetView workbookViewId="0">
      <selection activeCell="M26" sqref="M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54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55</v>
      </c>
      <c r="B4" s="62"/>
      <c r="C4" s="62"/>
      <c r="D4" s="62"/>
      <c r="E4" s="62"/>
      <c r="F4" s="62"/>
      <c r="G4" s="62"/>
      <c r="H4" s="8">
        <f>'октябрь 2018'!H24</f>
        <v>584334.64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2">
      <c r="A7" s="48" t="s">
        <v>56</v>
      </c>
      <c r="B7" s="49"/>
      <c r="C7" s="49"/>
      <c r="D7" s="49"/>
      <c r="E7" s="49"/>
      <c r="F7" s="49"/>
      <c r="G7" s="49"/>
      <c r="H7" s="2">
        <v>1043722.98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SUM(F9:H20)</f>
        <v>951097.91999999993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321828.71+5256.03+1643.29+20889.31+2665.69</f>
        <v>352283.03</v>
      </c>
      <c r="G9" s="43"/>
      <c r="H9" s="44"/>
      <c r="I9" s="7"/>
    </row>
    <row r="10" spans="1:9" ht="15" customHeight="1" x14ac:dyDescent="0.2">
      <c r="A10" s="50" t="s">
        <v>51</v>
      </c>
      <c r="B10" s="51"/>
      <c r="C10" s="51"/>
      <c r="D10" s="51"/>
      <c r="E10" s="52"/>
      <c r="F10" s="53">
        <v>3409.04</v>
      </c>
      <c r="G10" s="54"/>
      <c r="H10" s="55"/>
      <c r="I10" s="7"/>
    </row>
    <row r="11" spans="1:9" ht="15" customHeight="1" x14ac:dyDescent="0.2">
      <c r="A11" s="56" t="s">
        <v>2</v>
      </c>
      <c r="B11" s="57"/>
      <c r="C11" s="57"/>
      <c r="D11" s="57"/>
      <c r="E11" s="58"/>
      <c r="F11" s="42">
        <f>89546.48</f>
        <v>89546.48</v>
      </c>
      <c r="G11" s="43"/>
      <c r="H11" s="44"/>
    </row>
    <row r="12" spans="1:9" ht="15" customHeight="1" x14ac:dyDescent="0.2">
      <c r="A12" s="39" t="s">
        <v>3</v>
      </c>
      <c r="B12" s="45"/>
      <c r="C12" s="45"/>
      <c r="D12" s="45"/>
      <c r="E12" s="45"/>
      <c r="F12" s="42">
        <f>61225.82</f>
        <v>61225.82</v>
      </c>
      <c r="G12" s="43"/>
      <c r="H12" s="44"/>
    </row>
    <row r="13" spans="1:9" ht="15" customHeight="1" x14ac:dyDescent="0.2">
      <c r="A13" s="39" t="s">
        <v>4</v>
      </c>
      <c r="B13" s="45"/>
      <c r="C13" s="45"/>
      <c r="D13" s="45"/>
      <c r="E13" s="45"/>
      <c r="F13" s="42">
        <f>55569.98</f>
        <v>55569.98</v>
      </c>
      <c r="G13" s="43"/>
      <c r="H13" s="44"/>
    </row>
    <row r="14" spans="1:9" ht="15" customHeight="1" x14ac:dyDescent="0.2">
      <c r="A14" s="39" t="s">
        <v>5</v>
      </c>
      <c r="B14" s="45"/>
      <c r="C14" s="45"/>
      <c r="D14" s="45"/>
      <c r="E14" s="45"/>
      <c r="F14" s="42">
        <f>113960.05</f>
        <v>113960.05</v>
      </c>
      <c r="G14" s="43"/>
      <c r="H14" s="44"/>
    </row>
    <row r="15" spans="1:9" ht="15" customHeight="1" x14ac:dyDescent="0.2">
      <c r="A15" s="39" t="s">
        <v>6</v>
      </c>
      <c r="B15" s="45"/>
      <c r="C15" s="45"/>
      <c r="D15" s="45"/>
      <c r="E15" s="45"/>
      <c r="F15" s="42">
        <v>8971.7000000000007</v>
      </c>
      <c r="G15" s="43"/>
      <c r="H15" s="44"/>
    </row>
    <row r="16" spans="1:9" ht="15" customHeight="1" x14ac:dyDescent="0.2">
      <c r="A16" s="39" t="s">
        <v>7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9</v>
      </c>
      <c r="B17" s="45"/>
      <c r="C17" s="45"/>
      <c r="D17" s="45"/>
      <c r="E17" s="45"/>
      <c r="F17" s="42">
        <f>7298.75</f>
        <v>7298.75</v>
      </c>
      <c r="G17" s="43"/>
      <c r="H17" s="44"/>
    </row>
    <row r="18" spans="1:9" ht="15" customHeight="1" x14ac:dyDescent="0.2">
      <c r="A18" s="39" t="s">
        <v>10</v>
      </c>
      <c r="B18" s="40"/>
      <c r="C18" s="40"/>
      <c r="D18" s="40"/>
      <c r="E18" s="41"/>
      <c r="F18" s="42">
        <f>0</f>
        <v>0</v>
      </c>
      <c r="G18" s="43"/>
      <c r="H18" s="44"/>
    </row>
    <row r="19" spans="1:9" ht="15" customHeight="1" x14ac:dyDescent="0.2">
      <c r="A19" s="39" t="s">
        <v>11</v>
      </c>
      <c r="B19" s="40"/>
      <c r="C19" s="40"/>
      <c r="D19" s="40"/>
      <c r="E19" s="41"/>
      <c r="F19" s="42"/>
      <c r="G19" s="43"/>
      <c r="H19" s="44"/>
    </row>
    <row r="20" spans="1:9" ht="15" customHeight="1" x14ac:dyDescent="0.2">
      <c r="A20" s="39" t="s">
        <v>8</v>
      </c>
      <c r="B20" s="45"/>
      <c r="C20" s="45"/>
      <c r="D20" s="45"/>
      <c r="E20" s="45"/>
      <c r="F20" s="42">
        <f>258833.07</f>
        <v>258833.07</v>
      </c>
      <c r="G20" s="43"/>
      <c r="H20" s="44"/>
      <c r="I20" s="7"/>
    </row>
    <row r="21" spans="1:9" ht="15" customHeight="1" x14ac:dyDescent="0.2">
      <c r="A21" s="46"/>
      <c r="B21" s="47"/>
      <c r="C21" s="47"/>
      <c r="D21" s="47"/>
      <c r="E21" s="47"/>
      <c r="F21" s="47"/>
      <c r="G21" s="47"/>
      <c r="H21" s="2"/>
      <c r="I21" s="7"/>
    </row>
    <row r="22" spans="1:9" ht="15" customHeight="1" x14ac:dyDescent="0.25">
      <c r="A22" s="25"/>
      <c r="B22" s="26"/>
      <c r="C22" s="26"/>
      <c r="D22" s="26"/>
      <c r="E22" s="26"/>
      <c r="F22" s="3"/>
      <c r="G22" s="3"/>
      <c r="H22" s="2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2"/>
    </row>
    <row r="24" spans="1:9" ht="15" customHeight="1" x14ac:dyDescent="0.2">
      <c r="A24" s="34" t="s">
        <v>57</v>
      </c>
      <c r="B24" s="35"/>
      <c r="C24" s="35"/>
      <c r="D24" s="35"/>
      <c r="E24" s="35"/>
      <c r="F24" s="35"/>
      <c r="G24" s="35"/>
      <c r="H24" s="4">
        <f>1628641.62-H7</f>
        <v>584918.64000000013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36" t="s">
        <v>53</v>
      </c>
      <c r="B26" s="36"/>
      <c r="C26" s="36"/>
      <c r="D26" s="36"/>
      <c r="E26" s="36"/>
      <c r="F26" s="36"/>
      <c r="G26" s="36"/>
      <c r="H26" s="36"/>
    </row>
    <row r="27" spans="1:9" ht="45.75" customHeight="1" x14ac:dyDescent="0.2">
      <c r="A27" s="36"/>
      <c r="B27" s="36"/>
      <c r="C27" s="36"/>
      <c r="D27" s="36"/>
      <c r="E27" s="36"/>
      <c r="F27" s="36"/>
      <c r="G27" s="36"/>
      <c r="H27" s="36"/>
    </row>
    <row r="28" spans="1:9" ht="21" customHeight="1" x14ac:dyDescent="0.2">
      <c r="A28" s="37"/>
      <c r="B28" s="37"/>
      <c r="C28" s="37"/>
      <c r="D28" s="37"/>
      <c r="E28" s="37"/>
      <c r="F28" s="37"/>
      <c r="G28" s="37"/>
      <c r="H28" s="37"/>
    </row>
    <row r="29" spans="1:9" ht="22.5" customHeight="1" x14ac:dyDescent="0.2">
      <c r="A29" s="38" t="s">
        <v>37</v>
      </c>
      <c r="B29" s="38"/>
      <c r="C29" s="38"/>
      <c r="D29" s="38"/>
      <c r="E29" s="38"/>
      <c r="F29" s="38"/>
      <c r="G29" s="38"/>
      <c r="H29" s="38"/>
    </row>
    <row r="30" spans="1:9" ht="15" customHeight="1" x14ac:dyDescent="0.2">
      <c r="A30" s="38"/>
      <c r="B30" s="38"/>
      <c r="C30" s="38"/>
      <c r="D30" s="38"/>
      <c r="E30" s="38"/>
      <c r="F30" s="38"/>
      <c r="G30" s="38"/>
      <c r="H30" s="38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2:I33"/>
  <sheetViews>
    <sheetView topLeftCell="A13" workbookViewId="0">
      <selection activeCell="D22" sqref="D2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48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49</v>
      </c>
      <c r="B4" s="62"/>
      <c r="C4" s="62"/>
      <c r="D4" s="62"/>
      <c r="E4" s="62"/>
      <c r="F4" s="62"/>
      <c r="G4" s="62"/>
      <c r="H4" s="8">
        <f>'сентябрь 2018'!H23</f>
        <v>566472.11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2">
      <c r="A7" s="48" t="s">
        <v>50</v>
      </c>
      <c r="B7" s="49"/>
      <c r="C7" s="49"/>
      <c r="D7" s="49"/>
      <c r="E7" s="49"/>
      <c r="F7" s="49"/>
      <c r="G7" s="49"/>
      <c r="H7" s="2">
        <v>951681.92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SUM(F9:H20)</f>
        <v>650777.7300000001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297803.62+4859.08+2467.02+1520.66+19313.4</f>
        <v>325963.78000000003</v>
      </c>
      <c r="G9" s="43"/>
      <c r="H9" s="44"/>
      <c r="I9" s="7"/>
    </row>
    <row r="10" spans="1:9" ht="15" customHeight="1" x14ac:dyDescent="0.2">
      <c r="A10" s="50" t="s">
        <v>51</v>
      </c>
      <c r="B10" s="51"/>
      <c r="C10" s="51"/>
      <c r="D10" s="51"/>
      <c r="E10" s="52"/>
      <c r="F10" s="53">
        <f>5750</f>
        <v>5750</v>
      </c>
      <c r="G10" s="54"/>
      <c r="H10" s="55"/>
      <c r="I10" s="7"/>
    </row>
    <row r="11" spans="1:9" ht="15" customHeight="1" x14ac:dyDescent="0.2">
      <c r="A11" s="56" t="s">
        <v>2</v>
      </c>
      <c r="B11" s="57"/>
      <c r="C11" s="57"/>
      <c r="D11" s="57"/>
      <c r="E11" s="58"/>
      <c r="F11" s="42">
        <f>79594.51</f>
        <v>79594.509999999995</v>
      </c>
      <c r="G11" s="43"/>
      <c r="H11" s="44"/>
    </row>
    <row r="12" spans="1:9" ht="15" customHeight="1" x14ac:dyDescent="0.2">
      <c r="A12" s="39" t="s">
        <v>3</v>
      </c>
      <c r="B12" s="45"/>
      <c r="C12" s="45"/>
      <c r="D12" s="45"/>
      <c r="E12" s="45"/>
      <c r="F12" s="42">
        <f>60875.75</f>
        <v>60875.75</v>
      </c>
      <c r="G12" s="43"/>
      <c r="H12" s="44"/>
    </row>
    <row r="13" spans="1:9" ht="15" customHeight="1" x14ac:dyDescent="0.2">
      <c r="A13" s="39" t="s">
        <v>4</v>
      </c>
      <c r="B13" s="45"/>
      <c r="C13" s="45"/>
      <c r="D13" s="45"/>
      <c r="E13" s="45"/>
      <c r="F13" s="42">
        <f>55728.03</f>
        <v>55728.03</v>
      </c>
      <c r="G13" s="43"/>
      <c r="H13" s="44"/>
    </row>
    <row r="14" spans="1:9" ht="15" customHeight="1" x14ac:dyDescent="0.2">
      <c r="A14" s="39" t="s">
        <v>5</v>
      </c>
      <c r="B14" s="45"/>
      <c r="C14" s="45"/>
      <c r="D14" s="45"/>
      <c r="E14" s="45"/>
      <c r="F14" s="42">
        <f>98398.95</f>
        <v>98398.95</v>
      </c>
      <c r="G14" s="43"/>
      <c r="H14" s="44"/>
    </row>
    <row r="15" spans="1:9" ht="15" customHeight="1" x14ac:dyDescent="0.2">
      <c r="A15" s="39" t="s">
        <v>6</v>
      </c>
      <c r="B15" s="45"/>
      <c r="C15" s="45"/>
      <c r="D15" s="45"/>
      <c r="E15" s="45"/>
      <c r="F15" s="42">
        <f>8291.05</f>
        <v>8291.0499999999993</v>
      </c>
      <c r="G15" s="43"/>
      <c r="H15" s="44"/>
    </row>
    <row r="16" spans="1:9" ht="15" customHeight="1" x14ac:dyDescent="0.2">
      <c r="A16" s="39" t="s">
        <v>7</v>
      </c>
      <c r="B16" s="45"/>
      <c r="C16" s="45"/>
      <c r="D16" s="45"/>
      <c r="E16" s="45"/>
      <c r="F16" s="42"/>
      <c r="G16" s="43"/>
      <c r="H16" s="44"/>
    </row>
    <row r="17" spans="1:9" ht="15" customHeight="1" x14ac:dyDescent="0.2">
      <c r="A17" s="39" t="s">
        <v>9</v>
      </c>
      <c r="B17" s="45"/>
      <c r="C17" s="45"/>
      <c r="D17" s="45"/>
      <c r="E17" s="45"/>
      <c r="F17" s="42">
        <f>6543.63</f>
        <v>6543.63</v>
      </c>
      <c r="G17" s="43"/>
      <c r="H17" s="44"/>
    </row>
    <row r="18" spans="1:9" ht="15" customHeight="1" x14ac:dyDescent="0.2">
      <c r="A18" s="39" t="s">
        <v>10</v>
      </c>
      <c r="B18" s="40"/>
      <c r="C18" s="40"/>
      <c r="D18" s="40"/>
      <c r="E18" s="41"/>
      <c r="F18" s="42">
        <f>0</f>
        <v>0</v>
      </c>
      <c r="G18" s="43"/>
      <c r="H18" s="44"/>
    </row>
    <row r="19" spans="1:9" ht="15" customHeight="1" x14ac:dyDescent="0.2">
      <c r="A19" s="39" t="s">
        <v>11</v>
      </c>
      <c r="B19" s="40"/>
      <c r="C19" s="40"/>
      <c r="D19" s="40"/>
      <c r="E19" s="41"/>
      <c r="F19" s="42"/>
      <c r="G19" s="43"/>
      <c r="H19" s="44"/>
    </row>
    <row r="20" spans="1:9" ht="15" customHeight="1" x14ac:dyDescent="0.2">
      <c r="A20" s="39" t="s">
        <v>8</v>
      </c>
      <c r="B20" s="45"/>
      <c r="C20" s="45"/>
      <c r="D20" s="45"/>
      <c r="E20" s="45"/>
      <c r="F20" s="42">
        <f>9632.03</f>
        <v>9632.0300000000007</v>
      </c>
      <c r="G20" s="43"/>
      <c r="H20" s="44"/>
      <c r="I20" s="7"/>
    </row>
    <row r="21" spans="1:9" ht="15" customHeight="1" x14ac:dyDescent="0.2">
      <c r="A21" s="46"/>
      <c r="B21" s="47"/>
      <c r="C21" s="47"/>
      <c r="D21" s="47"/>
      <c r="E21" s="47"/>
      <c r="F21" s="47"/>
      <c r="G21" s="47"/>
      <c r="H21" s="2"/>
      <c r="I21" s="7"/>
    </row>
    <row r="22" spans="1:9" ht="15" customHeight="1" x14ac:dyDescent="0.25">
      <c r="A22" s="23"/>
      <c r="B22" s="24"/>
      <c r="C22" s="24"/>
      <c r="D22" s="24"/>
      <c r="E22" s="24"/>
      <c r="F22" s="3"/>
      <c r="G22" s="3"/>
      <c r="H22" s="2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2"/>
    </row>
    <row r="24" spans="1:9" ht="15" customHeight="1" x14ac:dyDescent="0.2">
      <c r="A24" s="34" t="s">
        <v>52</v>
      </c>
      <c r="B24" s="35"/>
      <c r="C24" s="35"/>
      <c r="D24" s="35"/>
      <c r="E24" s="35"/>
      <c r="F24" s="35"/>
      <c r="G24" s="35"/>
      <c r="H24" s="4">
        <f>1536016.56-H7</f>
        <v>584334.64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36" t="s">
        <v>53</v>
      </c>
      <c r="B26" s="36"/>
      <c r="C26" s="36"/>
      <c r="D26" s="36"/>
      <c r="E26" s="36"/>
      <c r="F26" s="36"/>
      <c r="G26" s="36"/>
      <c r="H26" s="36"/>
    </row>
    <row r="27" spans="1:9" ht="45.75" customHeight="1" x14ac:dyDescent="0.2">
      <c r="A27" s="36"/>
      <c r="B27" s="36"/>
      <c r="C27" s="36"/>
      <c r="D27" s="36"/>
      <c r="E27" s="36"/>
      <c r="F27" s="36"/>
      <c r="G27" s="36"/>
      <c r="H27" s="36"/>
    </row>
    <row r="28" spans="1:9" ht="21" customHeight="1" x14ac:dyDescent="0.2">
      <c r="A28" s="37"/>
      <c r="B28" s="37"/>
      <c r="C28" s="37"/>
      <c r="D28" s="37"/>
      <c r="E28" s="37"/>
      <c r="F28" s="37"/>
      <c r="G28" s="37"/>
      <c r="H28" s="37"/>
    </row>
    <row r="29" spans="1:9" ht="22.5" customHeight="1" x14ac:dyDescent="0.2">
      <c r="A29" s="38" t="s">
        <v>37</v>
      </c>
      <c r="B29" s="38"/>
      <c r="C29" s="38"/>
      <c r="D29" s="38"/>
      <c r="E29" s="38"/>
      <c r="F29" s="38"/>
      <c r="G29" s="38"/>
      <c r="H29" s="38"/>
    </row>
    <row r="30" spans="1:9" ht="15" customHeight="1" x14ac:dyDescent="0.2">
      <c r="A30" s="38"/>
      <c r="B30" s="38"/>
      <c r="C30" s="38"/>
      <c r="D30" s="38"/>
      <c r="E30" s="38"/>
      <c r="F30" s="38"/>
      <c r="G30" s="38"/>
      <c r="H30" s="38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  <mergeCell ref="A14:E14"/>
    <mergeCell ref="F14:H14"/>
    <mergeCell ref="A15:E15"/>
    <mergeCell ref="F15:H15"/>
    <mergeCell ref="A16:E16"/>
    <mergeCell ref="F16:H16"/>
    <mergeCell ref="A11:E11"/>
    <mergeCell ref="F11:H11"/>
    <mergeCell ref="A12:E12"/>
    <mergeCell ref="F12:H12"/>
    <mergeCell ref="A13:E13"/>
    <mergeCell ref="F13:H13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A2:I32"/>
  <sheetViews>
    <sheetView workbookViewId="0">
      <selection activeCell="R14" sqref="R1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43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44</v>
      </c>
      <c r="B4" s="62"/>
      <c r="C4" s="62"/>
      <c r="D4" s="62"/>
      <c r="E4" s="62"/>
      <c r="F4" s="62"/>
      <c r="G4" s="62"/>
      <c r="H4" s="8">
        <f>'август 2018'!H23</f>
        <v>533546.09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2">
      <c r="A7" s="48" t="s">
        <v>45</v>
      </c>
      <c r="B7" s="49"/>
      <c r="C7" s="49"/>
      <c r="D7" s="49"/>
      <c r="E7" s="49"/>
      <c r="F7" s="49"/>
      <c r="G7" s="49"/>
      <c r="H7" s="2">
        <v>673292.57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633757.35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313098.48+5103.51+2595.23+1596.02+20295.16</f>
        <v>342688.39999999997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71943.3</f>
        <v>71943.3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51637.76</f>
        <v>51637.760000000002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48368.88</f>
        <v>48368.88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95420.69</f>
        <v>95420.69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>
        <f>7833.74</f>
        <v>7833.74</v>
      </c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>
        <f>6315.84</f>
        <v>6315.84</v>
      </c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9548.74</f>
        <v>9548.74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46</v>
      </c>
      <c r="B23" s="35"/>
      <c r="C23" s="35"/>
      <c r="D23" s="35"/>
      <c r="E23" s="35"/>
      <c r="F23" s="35"/>
      <c r="G23" s="35"/>
      <c r="H23" s="4">
        <f>1239764.68-H7</f>
        <v>566472.11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47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37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/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39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40</v>
      </c>
      <c r="B4" s="62"/>
      <c r="C4" s="62"/>
      <c r="D4" s="62"/>
      <c r="E4" s="62"/>
      <c r="F4" s="62"/>
      <c r="G4" s="62"/>
      <c r="H4" s="8">
        <f>'июль 2018'!H23</f>
        <v>476959.53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2">
      <c r="A7" s="48" t="s">
        <v>41</v>
      </c>
      <c r="B7" s="49"/>
      <c r="C7" s="49"/>
      <c r="D7" s="49"/>
      <c r="E7" s="49"/>
      <c r="F7" s="49"/>
      <c r="G7" s="49"/>
      <c r="H7" s="2">
        <v>666683.37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604259.41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280431.66+4540.64+2312+1414.39+17957.4</f>
        <v>306656.09000000003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73986.05</f>
        <v>73986.05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51771.05</f>
        <v>51771.05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48603.39</f>
        <v>48603.39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92990.34</f>
        <v>92990.34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>
        <f>7927.79</f>
        <v>7927.79</v>
      </c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>
        <f>7273.08</f>
        <v>7273.08</v>
      </c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>
        <f>0</f>
        <v>0</v>
      </c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15051.62</f>
        <v>15051.62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42</v>
      </c>
      <c r="B23" s="35"/>
      <c r="C23" s="35"/>
      <c r="D23" s="35"/>
      <c r="E23" s="35"/>
      <c r="F23" s="35"/>
      <c r="G23" s="35"/>
      <c r="H23" s="4">
        <f>1200229.46-H7</f>
        <v>533546.09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38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37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enableFormatConditionsCalculation="0"/>
  <dimension ref="A2:I32"/>
  <sheetViews>
    <sheetView workbookViewId="0">
      <selection activeCell="K26" sqref="K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33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34</v>
      </c>
      <c r="B4" s="62"/>
      <c r="C4" s="62"/>
      <c r="D4" s="62"/>
      <c r="E4" s="62"/>
      <c r="F4" s="62"/>
      <c r="G4" s="62"/>
      <c r="H4" s="8">
        <f>'июнь 2018'!H23</f>
        <v>436387.48999999987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2">
      <c r="A7" s="48" t="s">
        <v>35</v>
      </c>
      <c r="B7" s="49"/>
      <c r="C7" s="49"/>
      <c r="D7" s="49"/>
      <c r="E7" s="49"/>
      <c r="F7" s="49"/>
      <c r="G7" s="49"/>
      <c r="H7" s="2">
        <v>660845.97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590932.35000000009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4454.56+2366.51+500+286891.86+1393.27+17880.18</f>
        <v>313486.38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70976.2</f>
        <v>70976.2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45501.93</f>
        <v>45501.93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45570.22</f>
        <v>45570.22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83677.92</f>
        <v>83677.919999999998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>
        <f>7234.29</f>
        <v>7234.29</v>
      </c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>
        <f>6015</f>
        <v>6015</v>
      </c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f>18470.41</f>
        <v>18470.41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36</v>
      </c>
      <c r="B23" s="35"/>
      <c r="C23" s="35"/>
      <c r="D23" s="35"/>
      <c r="E23" s="35"/>
      <c r="F23" s="35"/>
      <c r="G23" s="35"/>
      <c r="H23" s="4">
        <f>1137805.5-H7</f>
        <v>476959.53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38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37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/>
  <dimension ref="A2:I32"/>
  <sheetViews>
    <sheetView workbookViewId="0">
      <selection activeCell="J25" sqref="J2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59" t="s">
        <v>28</v>
      </c>
      <c r="B2" s="59"/>
      <c r="C2" s="59"/>
      <c r="D2" s="59"/>
      <c r="E2" s="59"/>
      <c r="F2" s="59"/>
      <c r="G2" s="59"/>
      <c r="H2" s="59"/>
    </row>
    <row r="3" spans="1:9" ht="58.5" customHeight="1" x14ac:dyDescent="0.2">
      <c r="A3" s="60"/>
      <c r="B3" s="60"/>
      <c r="C3" s="60"/>
      <c r="D3" s="60"/>
      <c r="E3" s="60"/>
      <c r="F3" s="60"/>
      <c r="G3" s="60"/>
      <c r="H3" s="60"/>
    </row>
    <row r="4" spans="1:9" ht="27.75" customHeight="1" x14ac:dyDescent="0.2">
      <c r="A4" s="61" t="s">
        <v>29</v>
      </c>
      <c r="B4" s="62"/>
      <c r="C4" s="62"/>
      <c r="D4" s="62"/>
      <c r="E4" s="62"/>
      <c r="F4" s="62"/>
      <c r="G4" s="62"/>
      <c r="H4" s="8">
        <f>'май 2018'!H23</f>
        <v>474050.40999999992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48" t="s">
        <v>30</v>
      </c>
      <c r="B7" s="49"/>
      <c r="C7" s="49"/>
      <c r="D7" s="49"/>
      <c r="E7" s="49"/>
      <c r="F7" s="49"/>
      <c r="G7" s="49"/>
      <c r="H7" s="2">
        <v>631504.39</v>
      </c>
    </row>
    <row r="8" spans="1:9" ht="39" customHeight="1" x14ac:dyDescent="0.2">
      <c r="A8" s="46" t="s">
        <v>0</v>
      </c>
      <c r="B8" s="47"/>
      <c r="C8" s="47"/>
      <c r="D8" s="47"/>
      <c r="E8" s="47"/>
      <c r="F8" s="47"/>
      <c r="G8" s="47"/>
      <c r="H8" s="2">
        <f>SUM(F9:H19)</f>
        <v>684275.45000000007</v>
      </c>
    </row>
    <row r="9" spans="1:9" ht="15" customHeight="1" x14ac:dyDescent="0.2">
      <c r="A9" s="63" t="s">
        <v>1</v>
      </c>
      <c r="B9" s="57"/>
      <c r="C9" s="57"/>
      <c r="D9" s="57"/>
      <c r="E9" s="58"/>
      <c r="F9" s="42">
        <f>320618.17+4966.94+2611.81+1533.64+19758.64</f>
        <v>349489.2</v>
      </c>
      <c r="G9" s="43"/>
      <c r="H9" s="44"/>
      <c r="I9" s="7"/>
    </row>
    <row r="10" spans="1:9" ht="15" customHeight="1" x14ac:dyDescent="0.2">
      <c r="A10" s="56" t="s">
        <v>2</v>
      </c>
      <c r="B10" s="57"/>
      <c r="C10" s="57"/>
      <c r="D10" s="57"/>
      <c r="E10" s="58"/>
      <c r="F10" s="42">
        <f>74954.06</f>
        <v>74954.06</v>
      </c>
      <c r="G10" s="43"/>
      <c r="H10" s="44"/>
    </row>
    <row r="11" spans="1:9" ht="15" customHeight="1" x14ac:dyDescent="0.2">
      <c r="A11" s="39" t="s">
        <v>3</v>
      </c>
      <c r="B11" s="45"/>
      <c r="C11" s="45"/>
      <c r="D11" s="45"/>
      <c r="E11" s="45"/>
      <c r="F11" s="42">
        <f>50180.48</f>
        <v>50180.480000000003</v>
      </c>
      <c r="G11" s="43"/>
      <c r="H11" s="44"/>
    </row>
    <row r="12" spans="1:9" ht="15" customHeight="1" x14ac:dyDescent="0.2">
      <c r="A12" s="39" t="s">
        <v>4</v>
      </c>
      <c r="B12" s="45"/>
      <c r="C12" s="45"/>
      <c r="D12" s="45"/>
      <c r="E12" s="45"/>
      <c r="F12" s="42">
        <f>48978.07</f>
        <v>48978.07</v>
      </c>
      <c r="G12" s="43"/>
      <c r="H12" s="44"/>
    </row>
    <row r="13" spans="1:9" ht="15" customHeight="1" x14ac:dyDescent="0.2">
      <c r="A13" s="39" t="s">
        <v>5</v>
      </c>
      <c r="B13" s="45"/>
      <c r="C13" s="45"/>
      <c r="D13" s="45"/>
      <c r="E13" s="45"/>
      <c r="F13" s="42">
        <f>82789</f>
        <v>82789</v>
      </c>
      <c r="G13" s="43"/>
      <c r="H13" s="44"/>
    </row>
    <row r="14" spans="1:9" ht="15" customHeight="1" x14ac:dyDescent="0.2">
      <c r="A14" s="39" t="s">
        <v>6</v>
      </c>
      <c r="B14" s="45"/>
      <c r="C14" s="45"/>
      <c r="D14" s="45"/>
      <c r="E14" s="45"/>
      <c r="F14" s="42">
        <f>7364.32</f>
        <v>7364.32</v>
      </c>
      <c r="G14" s="43"/>
      <c r="H14" s="44"/>
    </row>
    <row r="15" spans="1:9" ht="15" customHeight="1" x14ac:dyDescent="0.2">
      <c r="A15" s="39" t="s">
        <v>7</v>
      </c>
      <c r="B15" s="45"/>
      <c r="C15" s="45"/>
      <c r="D15" s="45"/>
      <c r="E15" s="45"/>
      <c r="F15" s="42"/>
      <c r="G15" s="43"/>
      <c r="H15" s="44"/>
    </row>
    <row r="16" spans="1:9" ht="15" customHeight="1" x14ac:dyDescent="0.2">
      <c r="A16" s="39" t="s">
        <v>9</v>
      </c>
      <c r="B16" s="45"/>
      <c r="C16" s="45"/>
      <c r="D16" s="45"/>
      <c r="E16" s="45"/>
      <c r="F16" s="42">
        <f>5528.55</f>
        <v>5528.55</v>
      </c>
      <c r="G16" s="43"/>
      <c r="H16" s="44"/>
    </row>
    <row r="17" spans="1:9" ht="15" customHeight="1" x14ac:dyDescent="0.2">
      <c r="A17" s="39" t="s">
        <v>10</v>
      </c>
      <c r="B17" s="40"/>
      <c r="C17" s="40"/>
      <c r="D17" s="40"/>
      <c r="E17" s="41"/>
      <c r="F17" s="42"/>
      <c r="G17" s="43"/>
      <c r="H17" s="44"/>
    </row>
    <row r="18" spans="1:9" ht="15" customHeight="1" x14ac:dyDescent="0.2">
      <c r="A18" s="39" t="s">
        <v>11</v>
      </c>
      <c r="B18" s="40"/>
      <c r="C18" s="40"/>
      <c r="D18" s="40"/>
      <c r="E18" s="41"/>
      <c r="F18" s="42"/>
      <c r="G18" s="43"/>
      <c r="H18" s="44"/>
    </row>
    <row r="19" spans="1:9" ht="15" customHeight="1" x14ac:dyDescent="0.2">
      <c r="A19" s="39" t="s">
        <v>8</v>
      </c>
      <c r="B19" s="45"/>
      <c r="C19" s="45"/>
      <c r="D19" s="45"/>
      <c r="E19" s="45"/>
      <c r="F19" s="42">
        <v>64991.77</v>
      </c>
      <c r="G19" s="43"/>
      <c r="H19" s="44"/>
      <c r="I19" s="7"/>
    </row>
    <row r="20" spans="1:9" ht="15" customHeight="1" x14ac:dyDescent="0.2">
      <c r="A20" s="46"/>
      <c r="B20" s="47"/>
      <c r="C20" s="47"/>
      <c r="D20" s="47"/>
      <c r="E20" s="47"/>
      <c r="F20" s="47"/>
      <c r="G20" s="47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48"/>
      <c r="B22" s="49"/>
      <c r="C22" s="49"/>
      <c r="D22" s="49"/>
      <c r="E22" s="49"/>
      <c r="F22" s="49"/>
      <c r="G22" s="49"/>
      <c r="H22" s="2"/>
    </row>
    <row r="23" spans="1:9" ht="15" customHeight="1" x14ac:dyDescent="0.2">
      <c r="A23" s="34" t="s">
        <v>31</v>
      </c>
      <c r="B23" s="35"/>
      <c r="C23" s="35"/>
      <c r="D23" s="35"/>
      <c r="E23" s="35"/>
      <c r="F23" s="35"/>
      <c r="G23" s="35"/>
      <c r="H23" s="4">
        <f>1067891.88-H7</f>
        <v>436387.48999999987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36" t="s">
        <v>32</v>
      </c>
      <c r="B25" s="36"/>
      <c r="C25" s="36"/>
      <c r="D25" s="36"/>
      <c r="E25" s="36"/>
      <c r="F25" s="36"/>
      <c r="G25" s="36"/>
      <c r="H25" s="36"/>
    </row>
    <row r="26" spans="1:9" ht="45.7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9" ht="21" customHeight="1" x14ac:dyDescent="0.2">
      <c r="A27" s="37"/>
      <c r="B27" s="37"/>
      <c r="C27" s="37"/>
      <c r="D27" s="37"/>
      <c r="E27" s="37"/>
      <c r="F27" s="37"/>
      <c r="G27" s="37"/>
      <c r="H27" s="37"/>
    </row>
    <row r="28" spans="1:9" ht="22.5" customHeight="1" x14ac:dyDescent="0.2">
      <c r="A28" s="38" t="s">
        <v>12</v>
      </c>
      <c r="B28" s="38"/>
      <c r="C28" s="38"/>
      <c r="D28" s="38"/>
      <c r="E28" s="38"/>
      <c r="F28" s="38"/>
      <c r="G28" s="38"/>
      <c r="H28" s="38"/>
    </row>
    <row r="29" spans="1:9" ht="15" customHeight="1" x14ac:dyDescent="0.2">
      <c r="A29" s="38"/>
      <c r="B29" s="38"/>
      <c r="C29" s="38"/>
      <c r="D29" s="38"/>
      <c r="E29" s="38"/>
      <c r="F29" s="38"/>
      <c r="G29" s="38"/>
      <c r="H29" s="38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18</vt:lpstr>
      <vt:lpstr>март 2018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2017-06-13T06:20:18Z</cp:lastPrinted>
  <dcterms:created xsi:type="dcterms:W3CDTF">2011-02-07T06:28:49Z</dcterms:created>
  <dcterms:modified xsi:type="dcterms:W3CDTF">2019-03-18T04:33:00Z</dcterms:modified>
</cp:coreProperties>
</file>