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450" windowWidth="19410" windowHeight="11010" tabRatio="908"/>
  </bookViews>
  <sheets>
    <sheet name="декабрь 2018  " sheetId="69" r:id="rId1"/>
    <sheet name="ноябрь 2018 " sheetId="68" r:id="rId2"/>
    <sheet name="октябрь 2018" sheetId="67" r:id="rId3"/>
    <sheet name="сентябрь 2018" sheetId="66" r:id="rId4"/>
    <sheet name="август 2018" sheetId="65" r:id="rId5"/>
    <sheet name="июль 2018" sheetId="64" r:id="rId6"/>
    <sheet name="июнь 2018 " sheetId="63" r:id="rId7"/>
    <sheet name="май 2018" sheetId="62" r:id="rId8"/>
    <sheet name="апрель 2018" sheetId="61" r:id="rId9"/>
    <sheet name="март 2018 " sheetId="60" r:id="rId10"/>
    <sheet name="февраль 2018" sheetId="59" r:id="rId11"/>
    <sheet name="январь 2018" sheetId="58" r:id="rId12"/>
    <sheet name="декабрь 2017 " sheetId="57" r:id="rId13"/>
    <sheet name="ноябрь 2017 " sheetId="56" r:id="rId14"/>
    <sheet name="октябрь 2017 " sheetId="55" r:id="rId15"/>
    <sheet name="сент 2017" sheetId="54" r:id="rId16"/>
    <sheet name="август 2017" sheetId="53" r:id="rId17"/>
    <sheet name="июль 2017" sheetId="52" r:id="rId18"/>
    <sheet name="июнь 2017 " sheetId="51" r:id="rId19"/>
    <sheet name="май 2017 " sheetId="50" r:id="rId20"/>
    <sheet name="апрель 2017" sheetId="49" r:id="rId21"/>
    <sheet name="март 2017" sheetId="48" r:id="rId22"/>
    <sheet name="февраль 2017" sheetId="47" r:id="rId23"/>
    <sheet name="январь 2017" sheetId="46" r:id="rId24"/>
    <sheet name="декабрь 2016" sheetId="45" r:id="rId25"/>
  </sheets>
  <externalReferences>
    <externalReference r:id="rId26"/>
  </externalReferences>
  <calcPr calcId="145621" refMode="R1C1"/>
</workbook>
</file>

<file path=xl/calcChain.xml><?xml version="1.0" encoding="utf-8"?>
<calcChain xmlns="http://schemas.openxmlformats.org/spreadsheetml/2006/main">
  <c r="H22" i="69" l="1"/>
  <c r="H15" i="69"/>
  <c r="H6" i="69"/>
  <c r="H4" i="69"/>
  <c r="H9" i="69" l="1"/>
  <c r="H22" i="68" l="1"/>
  <c r="H15" i="68"/>
  <c r="H6" i="68"/>
  <c r="H4" i="68"/>
  <c r="H9" i="68"/>
  <c r="H22" i="67" l="1"/>
  <c r="H15" i="67"/>
  <c r="H6" i="67" l="1"/>
  <c r="H4" i="67"/>
  <c r="H9" i="67"/>
  <c r="H22" i="66" l="1"/>
  <c r="H15" i="66"/>
  <c r="H9" i="66" s="1"/>
  <c r="H6" i="66"/>
  <c r="H4" i="66"/>
  <c r="H22" i="65" l="1"/>
  <c r="H22" i="64"/>
  <c r="H15" i="65"/>
  <c r="H9" i="65"/>
  <c r="H6" i="65"/>
  <c r="H4" i="65"/>
  <c r="H15" i="64" l="1"/>
  <c r="H6" i="64"/>
  <c r="H4" i="64"/>
  <c r="H9" i="64" l="1"/>
  <c r="H22" i="63" l="1"/>
  <c r="H15" i="63"/>
  <c r="H9" i="63"/>
  <c r="H6" i="63"/>
  <c r="H4" i="63"/>
  <c r="H22" i="62" l="1"/>
  <c r="H15" i="62"/>
  <c r="H9" i="62" s="1"/>
  <c r="H6" i="62"/>
  <c r="H4" i="62"/>
  <c r="H22" i="61" l="1"/>
  <c r="H15" i="61"/>
  <c r="H9" i="61"/>
  <c r="H6" i="61"/>
  <c r="H4" i="61"/>
  <c r="H22" i="60" l="1"/>
  <c r="H15" i="60"/>
  <c r="H9" i="60" s="1"/>
  <c r="H6" i="60"/>
  <c r="H4" i="60"/>
  <c r="H22" i="59" l="1"/>
  <c r="H15" i="59"/>
  <c r="H6" i="59"/>
  <c r="H4" i="59"/>
  <c r="H9" i="59"/>
  <c r="H22" i="58" l="1"/>
  <c r="H15" i="58"/>
  <c r="H6" i="58"/>
  <c r="H4" i="58" l="1"/>
  <c r="H9" i="58"/>
  <c r="H22" i="57" l="1"/>
  <c r="H15" i="57"/>
  <c r="H6" i="57"/>
  <c r="H4" i="57"/>
  <c r="H9" i="57"/>
  <c r="H22" i="56" l="1"/>
  <c r="H15" i="56"/>
  <c r="H9" i="56" s="1"/>
  <c r="H6" i="56"/>
  <c r="H4" i="56"/>
  <c r="H22" i="55" l="1"/>
  <c r="H9" i="55"/>
  <c r="H15" i="55"/>
  <c r="H6" i="55" l="1"/>
  <c r="H4" i="55"/>
  <c r="H15" i="54" l="1"/>
  <c r="H9" i="54" s="1"/>
  <c r="H6" i="54"/>
  <c r="H22" i="54" s="1"/>
  <c r="H4" i="54"/>
  <c r="H6" i="53" l="1"/>
  <c r="H22" i="53" s="1"/>
  <c r="H15" i="53"/>
  <c r="H9" i="53"/>
  <c r="H6" i="52"/>
  <c r="H22" i="52" s="1"/>
  <c r="H4" i="53" s="1"/>
  <c r="H15" i="52"/>
  <c r="H9" i="52" s="1"/>
  <c r="H22" i="50"/>
  <c r="H4" i="51" s="1"/>
  <c r="H15" i="51"/>
  <c r="H6" i="51"/>
  <c r="H22" i="51" s="1"/>
  <c r="H4" i="52" s="1"/>
  <c r="H9" i="51"/>
  <c r="H6" i="50"/>
  <c r="H6" i="49"/>
  <c r="H22" i="49" s="1"/>
  <c r="H4" i="50" s="1"/>
  <c r="H15" i="50"/>
  <c r="H9" i="50" s="1"/>
  <c r="H15" i="49"/>
  <c r="H6" i="48"/>
  <c r="H22" i="48" s="1"/>
  <c r="H4" i="49" s="1"/>
  <c r="H9" i="49"/>
  <c r="H15" i="48"/>
  <c r="H6" i="47"/>
  <c r="H22" i="47"/>
  <c r="H4" i="48" s="1"/>
  <c r="H9" i="48"/>
  <c r="H15" i="47"/>
  <c r="H9" i="47"/>
  <c r="H6" i="46"/>
  <c r="H22" i="46"/>
  <c r="H4" i="47" s="1"/>
  <c r="H9" i="46"/>
  <c r="H6" i="45"/>
  <c r="H21" i="45"/>
  <c r="H4" i="46" s="1"/>
  <c r="H9" i="45"/>
</calcChain>
</file>

<file path=xl/sharedStrings.xml><?xml version="1.0" encoding="utf-8"?>
<sst xmlns="http://schemas.openxmlformats.org/spreadsheetml/2006/main" count="438" uniqueCount="147">
  <si>
    <t>С уважением, ООО "Мой дом"</t>
  </si>
  <si>
    <t>холодная вода</t>
  </si>
  <si>
    <t>водоотведение</t>
  </si>
  <si>
    <t>горячая вода</t>
  </si>
  <si>
    <t>содержание и ремонт жилья</t>
  </si>
  <si>
    <t>капитальный ремонт</t>
  </si>
  <si>
    <t>пеня</t>
  </si>
  <si>
    <t>телевидение</t>
  </si>
  <si>
    <t>электроэнергия</t>
  </si>
  <si>
    <t>отопление</t>
  </si>
  <si>
    <t>Отчет ТСН "Даниловского 18 Г                                                         за период 01.12.2016 - 31.12.2016</t>
  </si>
  <si>
    <t>Задолженность собственников на 01.12.2016 г.</t>
  </si>
  <si>
    <t>Начислено за декабрь 2016 г</t>
  </si>
  <si>
    <t>Поступило в счет оплаты содержания и ремонта жилья,коммунальных услуг в декабре 2016 г:</t>
  </si>
  <si>
    <t>Просроченная задолженность собственников на 31.12.2016 г.</t>
  </si>
  <si>
    <t>Отчет ТСН "Даниловского 18 Г                                                         за период 01.01.2017 - 31.01.2017</t>
  </si>
  <si>
    <t>Задолженность собственников на 01.01.2017 г.</t>
  </si>
  <si>
    <t>Начислено за январь 2017 г</t>
  </si>
  <si>
    <t>Поступило в счет оплаты содержания и ремонта жилья,коммунальных услуг в январе 2017 г:</t>
  </si>
  <si>
    <t>Просроченная задолженность собственников на 31.01.2017 г.</t>
  </si>
  <si>
    <t>домофон</t>
  </si>
  <si>
    <t>Выполненные работы: 1. Установлены столбы препятствующие парковки машин под окнами между первым и вторым подъездами</t>
  </si>
  <si>
    <t>Отчет ТСН "Даниловского 18 Г                                                         за период 01.02.2017 - 28.02.2017</t>
  </si>
  <si>
    <t>Задолженность собственников на 01.02.2017 г.</t>
  </si>
  <si>
    <t>Начислено за февраль 2017 г</t>
  </si>
  <si>
    <t>Поступило в счет оплаты содержания и ремонта жилья,коммунальных услуг в феврале 2017 г:</t>
  </si>
  <si>
    <t>Просроченная задолженность собственников на 28.02.2017 г.</t>
  </si>
  <si>
    <t>Выполненные работы: 1. Произведена подрезка деревьев.</t>
  </si>
  <si>
    <t>Отчет ТСН "Даниловского 18 Г                                                         за период 01.03.2017 - 31.03.2017</t>
  </si>
  <si>
    <t>Задолженность собственников на 01.03.2017 г.</t>
  </si>
  <si>
    <t>Начислено за март 2017 г</t>
  </si>
  <si>
    <t>Поступило в счет оплаты содержания и ремонта жилья,коммунальных услуг в марте 2017 г:</t>
  </si>
  <si>
    <t>Просроченная задолженность собственников на 31.03.2017 г.</t>
  </si>
  <si>
    <t xml:space="preserve">Выполненные работы: </t>
  </si>
  <si>
    <t>Отчет ТСН "Даниловского 18 Г                                                         за период 01.04.2017 - 30.04.2017</t>
  </si>
  <si>
    <t>Задолженность собственников на 01.04.2017 г.</t>
  </si>
  <si>
    <t>Начислено за апрель 2017 г</t>
  </si>
  <si>
    <t>Поступило в счет оплаты содержания и ремонта жилья,коммунальных услуг в апреле 2017 г:</t>
  </si>
  <si>
    <t>Просроченная задолженность собственников на 30.04.2017 г.</t>
  </si>
  <si>
    <t>Выполненные работы: 1. Произведены работы по ремонту кровли в местах протекания.</t>
  </si>
  <si>
    <t>Отчет ТСН "Даниловского 18 Г                                                         за период 01.05.2017 - 31.05.2017</t>
  </si>
  <si>
    <t>Задолженность собственников на 01.05.2017 г.</t>
  </si>
  <si>
    <t>Начислено за май 2017 г</t>
  </si>
  <si>
    <t>Поступило в счет оплаты содержания и ремонта жилья,коммунальных услуг в мае 2017 г:</t>
  </si>
  <si>
    <t>Просроченная задолженность собственников на 31.05.2017 г.</t>
  </si>
  <si>
    <t>Выполненные работы: 1. Произведены подготовительные работы для начала работ по капитальному ремонту электрооборудования дома.</t>
  </si>
  <si>
    <t>Отчет ТСН "Даниловского 18 Г                                                         за период 01.06.2017 - 30.06.2017</t>
  </si>
  <si>
    <t>Задолженность собственников на 01.06.2017 г.</t>
  </si>
  <si>
    <t>Начислено за июнь 2017 г</t>
  </si>
  <si>
    <t>Поступило в счет оплаты содержания и ремонта жилья,коммунальных услуг в июне 2017 г:</t>
  </si>
  <si>
    <t>Просроченная задолженность собственников на 30.06.2017 г.</t>
  </si>
  <si>
    <t>Выполненные работы: 1. Произведены подготовительные работы для начала работ по капитальному ремонту электрооборудования дома. 2. Произведен ремонт скамеек возле подъездов, установлены урны.</t>
  </si>
  <si>
    <t>Отчет ТСН "Даниловского 18 Г                                                         за период 01.07.2017 - 31.07.2017</t>
  </si>
  <si>
    <t>Задолженность собственников на 01.07.2017 г.</t>
  </si>
  <si>
    <t>Начислено за июль 2017 г</t>
  </si>
  <si>
    <t>Поступило в счет оплаты содержания и ремонта жилья,коммунальных услуг в июле 2017 г:</t>
  </si>
  <si>
    <t>Просроченная задолженность собственников на 31.07.2017 г.</t>
  </si>
  <si>
    <t>Отчет ТСН "Даниловского 18 Г                                                         за период 01.08.2017 - 31.08.2017</t>
  </si>
  <si>
    <t>Задолженность собственников на 01.08.2017 г.</t>
  </si>
  <si>
    <t>Начислено за август 2017 г</t>
  </si>
  <si>
    <t>Поступило в счет оплаты содержания и ремонта жилья,коммунальных услуг в августе 2017 г:</t>
  </si>
  <si>
    <t>Просроченная задолженность собственников на 31.08.2017 г.</t>
  </si>
  <si>
    <t xml:space="preserve">Выполненные работы: 1. Произведены работы по капитальному ремонту электрооборудования дома (заменено все электрооборудования от границы балансовой принадлежности до вводных автоматов в квартиры); 2. Произведена установка общедомового прибора учета тепла и расхода горячей воды. </t>
  </si>
  <si>
    <t>Отчет ТСН "Даниловского 18 Г                                                         за период 01.09.2017 - 30.09.2017</t>
  </si>
  <si>
    <t>Задолженность собственников на 01.09.2017 г.</t>
  </si>
  <si>
    <t>Начислено за сентябрь 2017 г</t>
  </si>
  <si>
    <t>Поступило в счет оплаты содержания и ремонта жилья,коммунальных услуг в сентябре 2017 г:</t>
  </si>
  <si>
    <t>Просроченная задолженность собственников на 30.09.2017 г.</t>
  </si>
  <si>
    <t xml:space="preserve">Выполненные работы: 1. Завершены общестроительные работы после смены этажных электрощитов. </t>
  </si>
  <si>
    <t>Отчет ТСН "Даниловского 18 Г                                                         за период 01.10.2017 - 31.10.2017</t>
  </si>
  <si>
    <t>Задолженность собственников на 01.10.2017 г.</t>
  </si>
  <si>
    <t>Начислено за октябрь 2017 г</t>
  </si>
  <si>
    <t>Поступило в счет оплаты содержания и ремонта жилья,коммунальных услуг в октябре 2017 г:</t>
  </si>
  <si>
    <t>Просроченная задолженность собственников на 31.10.2017 г.</t>
  </si>
  <si>
    <t>гос.пошлина за рассмотрение дела в суде</t>
  </si>
  <si>
    <t>Отчет ТСН "Даниловского 18 Г                                                         за период 01.11.2017 - 30.11.2017</t>
  </si>
  <si>
    <t>Задолженность собственников на 01.11.2017 г.</t>
  </si>
  <si>
    <t>Начислено за ноябрь 2017 г</t>
  </si>
  <si>
    <t>Поступило в счет оплаты содержания и ремонта жилья,коммунальных услуг в ноябре 2017 г:</t>
  </si>
  <si>
    <t>Просроченная задолженность собственников на 30.11.2017 г.</t>
  </si>
  <si>
    <t>Отчет ТСН "Даниловского 18 Г                                                         за период 01.12.2017 - 31.12.2017</t>
  </si>
  <si>
    <t>Задолженность собственников на 01.12.2017 г.</t>
  </si>
  <si>
    <t>Начислено за декабрь 2017 г</t>
  </si>
  <si>
    <t>Поступило в счет оплаты содержания и ремонта жилья,коммунальных услуг в декабре 2017 г:</t>
  </si>
  <si>
    <t>Просроченная задолженность собственников на 31.12.2017 г.</t>
  </si>
  <si>
    <t>Отчет ТСН "Даниловского 18 Г                                                         за период 01.01.2018 - 31.01.2018</t>
  </si>
  <si>
    <t>Задолженность собственников на 01.01.2018 г.</t>
  </si>
  <si>
    <t>Начислено за январь 2018 г</t>
  </si>
  <si>
    <t>Поступило в счет оплаты содержания и ремонта жилья,коммунальных услуг в январе 2018 г:</t>
  </si>
  <si>
    <t>Просроченная задолженность собственников на 31.01.2018 г.</t>
  </si>
  <si>
    <t>Отчет ТСН "Даниловского 18 Г                                                         за период 01.02.2018 - 28.02.2018</t>
  </si>
  <si>
    <t>Задолженность собственников на 01.02.2018 г.</t>
  </si>
  <si>
    <t>Начислено за февраль 2018 г</t>
  </si>
  <si>
    <t>Поступило в счет оплаты содержания и ремонта жилья,коммунальных услуг в феврале 2018 г:</t>
  </si>
  <si>
    <t>Просроченная задолженность собственников на 28.02.2018 г.</t>
  </si>
  <si>
    <t>Отчет ТСН "Даниловского 18 Г                                                         за период 01.03.2018 - 31.03.2018</t>
  </si>
  <si>
    <t>Задолженность собственников на 01.03.2018 г.</t>
  </si>
  <si>
    <t>Начислено за март 2018 г</t>
  </si>
  <si>
    <t>Поступило в счет оплаты содержания и ремонта жилья,коммунальных услуг в марте 2018 г:</t>
  </si>
  <si>
    <t>Просроченная задолженность собственников на 31.03.2018 г.</t>
  </si>
  <si>
    <t>Отчет ТСН "Даниловского 18 Г                                                         за период 01.04.2018 - 30.04.2018</t>
  </si>
  <si>
    <t>Задолженность собственников на 01.04.2018 г.</t>
  </si>
  <si>
    <t>Начислено за апрель 2018 г</t>
  </si>
  <si>
    <t>Поступило в счет оплаты содержания и ремонта жилья,коммунальных услуг в апреле 2018 г:</t>
  </si>
  <si>
    <t>Просроченная задолженность собственников на 30.04.2018 г.</t>
  </si>
  <si>
    <t>Отчет ТСН "Даниловского 18 Г                                                         за период 01.05.2018 - 31.05.2018</t>
  </si>
  <si>
    <t>Задолженность собственников на 01.05.2018 г.</t>
  </si>
  <si>
    <t>Начислено за май 2018 г</t>
  </si>
  <si>
    <t>Поступило в счет оплаты содержания и ремонта жилья,коммунальных услуг в мае 2018 г:</t>
  </si>
  <si>
    <t>Просроченная задолженность собственников на 31.05.2018 г.</t>
  </si>
  <si>
    <t>Отчет ТСН "Даниловского 18 Г                                                         за период 01.06.2018 - 30.06.2018</t>
  </si>
  <si>
    <t>Задолженность собственников на 01.06.2018 г.</t>
  </si>
  <si>
    <t>Начислено за июнь 2018 г</t>
  </si>
  <si>
    <t>Поступило в счет оплаты содержания и ремонта жилья,коммунальных услуг в июне 2018 г:</t>
  </si>
  <si>
    <t>Просроченная задолженность собственников на 30.06.2018 г.</t>
  </si>
  <si>
    <t>Начислено за июль 2018 г</t>
  </si>
  <si>
    <t>Отчет ТСН "Даниловского 18 Г                                                         за период 01.07.2018 - 31.07.2018</t>
  </si>
  <si>
    <t>Задолженность собственников на 01.07.2018 г.</t>
  </si>
  <si>
    <t>Поступило в счет оплаты содержания и ремонта жилья,коммунальных услуг в июле 2018 г:</t>
  </si>
  <si>
    <t>Просроченная задолженность собственников на 31.07.2018 г.</t>
  </si>
  <si>
    <t>С уважением,  ООО «РОЗЕНТАЛЬ ГРУПП «ИЦАР»</t>
  </si>
  <si>
    <t>Отчет ТСН "Даниловского 18 Г                                                         за период 01.08.2018 - 31.08.2018</t>
  </si>
  <si>
    <t>Задолженность собственников на 01.08.2018 г.</t>
  </si>
  <si>
    <t>Начислено за август 2018 г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</si>
  <si>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</si>
  <si>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 г.</t>
  </si>
  <si>
    <t xml:space="preserve">Выполненные работы: 1. Начаты работы по замене окон в двух подъездах на пластиковые. 2. Начаты работы по ремонту двух подъездов. </t>
  </si>
  <si>
    <t>Отчет ТСН "Даниловского 18 Г                                                         за период 01.09.2018 - 30.09.2018</t>
  </si>
  <si>
    <t>Задолженность собственников на 01.09.2018 г.</t>
  </si>
  <si>
    <t>Начислено за сентябрь 2018 г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</si>
  <si>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</si>
  <si>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 г.</t>
  </si>
  <si>
    <t>Отчет ТСН "Даниловского 18 Г                                                         за период 01.10.2018 - 31.10.2018</t>
  </si>
  <si>
    <t>Задолженность собственников на 01.10.2018 г.</t>
  </si>
  <si>
    <t>Начислено за октябрь 2018 г</t>
  </si>
  <si>
    <t>Поступило в счет оплаты содержания и ремонта жилья,коммунальных услуг в октябре 2018 г:</t>
  </si>
  <si>
    <t>Просроченная задолженность собственников на 31.10.2018 г.</t>
  </si>
  <si>
    <t>Отчет ТСН "Даниловского 18 Г                                                         за период 01.11.2018 - 30.11.2018</t>
  </si>
  <si>
    <t>Задолженность собственников на 01.11.2018 г.</t>
  </si>
  <si>
    <t>Начислено за ноябрь 2018 г</t>
  </si>
  <si>
    <t>Поступило в счет оплаты содержания и ремонта жилья,коммунальных услуг в ноябре 2018 г:</t>
  </si>
  <si>
    <t>Просроченная задолженность собственников на 31.11.2018 г.</t>
  </si>
  <si>
    <t>Отчет ТСН "Даниловского 18 Г                                                         за период 01.12.2018 - 31.12.2018</t>
  </si>
  <si>
    <t>Задолженность собственников на 01.12.2018 г.</t>
  </si>
  <si>
    <t>Начислено за декабрь 2018 г</t>
  </si>
  <si>
    <t>Поступило в счет оплаты содержания и ремонта жилья,коммунальных услуг в декабре 2018 г:</t>
  </si>
  <si>
    <t>Просроченная задолженность собственников на 31.12.2018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</si>
</sst>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0" fillId="0" borderId="0" xfId="0" applyNumberFormat="1"/>
    <xf numFmtId="164" fontId="3" fillId="0" borderId="1" xfId="0" applyNumberFormat="1" applyFont="1" applyBorder="1"/>
    <xf numFmtId="164" fontId="3" fillId="0" borderId="2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3" fillId="2" borderId="2" xfId="0" applyNumberFormat="1" applyFont="1" applyFill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NumberFormat="1" applyFont="1" applyBorder="1" applyAlignment="1">
      <alignment vertical="top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distributed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3;&#1083;&#1072;&#1074;%20&#1073;&#1091;&#1093;\&#1045;&#1078;&#1077;&#1084;&#1077;&#1089;&#1103;&#1095;&#1085;&#1099;&#1077;%20&#1086;&#1090;&#1095;&#1077;&#1090;&#1099;%20&#1058;&#1057;&#1046;\2017\&#1057;&#1077;&#1085;&#1090;&#1103;&#1073;&#1088;&#1100;%202017\Danil18G2017-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нтябрь 2017 "/>
      <sheetName val="август 2017"/>
      <sheetName val="июль 2017"/>
      <sheetName val="июнь 2017 "/>
      <sheetName val="май 2017 "/>
      <sheetName val="апрель 2017"/>
      <sheetName val="март 2017"/>
      <sheetName val="февраль 2017"/>
      <sheetName val="январь 2017"/>
      <sheetName val="декабрь 2016"/>
    </sheetNames>
    <sheetDataSet>
      <sheetData sheetId="0"/>
      <sheetData sheetId="1">
        <row r="22">
          <cell r="H22">
            <v>612227.68000000005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3" workbookViewId="0">
      <selection activeCell="L19" sqref="L19"/>
    </sheetView>
  </sheetViews>
  <sheetFormatPr defaultColWidth="8.7109375" defaultRowHeight="15" x14ac:dyDescent="0.25"/>
  <cols>
    <col min="7" max="7" width="18.85546875" customWidth="1"/>
    <col min="8" max="8" width="20.140625" customWidth="1"/>
    <col min="9" max="9" width="13.28515625" bestFit="1" customWidth="1"/>
  </cols>
  <sheetData>
    <row r="1" spans="1:9" x14ac:dyDescent="0.25">
      <c r="A1" s="88" t="s">
        <v>142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143</v>
      </c>
      <c r="B4" s="91"/>
      <c r="C4" s="91"/>
      <c r="D4" s="91"/>
      <c r="E4" s="91"/>
      <c r="F4" s="91"/>
      <c r="G4" s="91"/>
      <c r="H4" s="5">
        <f>'ноябрь 2018 '!H22</f>
        <v>1079921.8999999999</v>
      </c>
    </row>
    <row r="5" spans="1:9" ht="18.75" x14ac:dyDescent="0.3">
      <c r="A5" s="76"/>
      <c r="B5" s="77"/>
      <c r="C5" s="77"/>
      <c r="D5" s="77"/>
      <c r="E5" s="77"/>
      <c r="F5" s="77"/>
      <c r="G5" s="77"/>
      <c r="H5" s="1"/>
    </row>
    <row r="6" spans="1:9" ht="18.75" customHeight="1" x14ac:dyDescent="0.3">
      <c r="A6" s="79" t="s">
        <v>144</v>
      </c>
      <c r="B6" s="79"/>
      <c r="C6" s="79"/>
      <c r="D6" s="79"/>
      <c r="E6" s="79"/>
      <c r="F6" s="79"/>
      <c r="G6" s="79"/>
      <c r="H6" s="43">
        <f>798404.87-65385.03</f>
        <v>733019.84</v>
      </c>
      <c r="I6" s="4"/>
    </row>
    <row r="7" spans="1:9" ht="18.75" customHeight="1" x14ac:dyDescent="0.3">
      <c r="A7" s="76"/>
      <c r="B7" s="77"/>
      <c r="C7" s="77"/>
      <c r="D7" s="77"/>
      <c r="E7" s="77"/>
      <c r="F7" s="77"/>
      <c r="G7" s="77"/>
      <c r="H7" s="1"/>
      <c r="I7" s="4"/>
    </row>
    <row r="8" spans="1:9" ht="18.75" customHeight="1" x14ac:dyDescent="0.3">
      <c r="A8" s="92" t="s">
        <v>145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642047.99</v>
      </c>
      <c r="I9" s="4"/>
    </row>
    <row r="10" spans="1:9" ht="18.75" customHeight="1" x14ac:dyDescent="0.3">
      <c r="A10" s="76" t="s">
        <v>1</v>
      </c>
      <c r="B10" s="77"/>
      <c r="C10" s="77"/>
      <c r="D10" s="77"/>
      <c r="E10" s="77"/>
      <c r="F10" s="77"/>
      <c r="G10" s="77"/>
      <c r="H10" s="1">
        <v>39607.589999999997</v>
      </c>
    </row>
    <row r="11" spans="1:9" ht="18.75" customHeight="1" x14ac:dyDescent="0.3">
      <c r="A11" s="76" t="s">
        <v>2</v>
      </c>
      <c r="B11" s="77"/>
      <c r="C11" s="77"/>
      <c r="D11" s="77"/>
      <c r="E11" s="77"/>
      <c r="F11" s="77"/>
      <c r="G11" s="77"/>
      <c r="H11" s="1">
        <v>40094.65</v>
      </c>
    </row>
    <row r="12" spans="1:9" ht="18.75" customHeight="1" x14ac:dyDescent="0.3">
      <c r="A12" s="76" t="s">
        <v>3</v>
      </c>
      <c r="B12" s="77"/>
      <c r="C12" s="77"/>
      <c r="D12" s="77"/>
      <c r="E12" s="77"/>
      <c r="F12" s="77"/>
      <c r="G12" s="77"/>
      <c r="H12" s="1">
        <v>64177.19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195008.06</v>
      </c>
    </row>
    <row r="14" spans="1:9" ht="18.75" customHeight="1" x14ac:dyDescent="0.3">
      <c r="A14" s="76" t="s">
        <v>8</v>
      </c>
      <c r="B14" s="77"/>
      <c r="C14" s="77"/>
      <c r="D14" s="77"/>
      <c r="E14" s="77"/>
      <c r="F14" s="77"/>
      <c r="G14" s="77"/>
      <c r="H14" s="1">
        <v>59845.45</v>
      </c>
    </row>
    <row r="15" spans="1:9" ht="18.75" customHeight="1" x14ac:dyDescent="0.3">
      <c r="A15" s="76" t="s">
        <v>4</v>
      </c>
      <c r="B15" s="77"/>
      <c r="C15" s="77"/>
      <c r="D15" s="77"/>
      <c r="E15" s="77"/>
      <c r="F15" s="77"/>
      <c r="G15" s="77"/>
      <c r="H15" s="1">
        <f>188054.51+12.28+2089.56+1058.85+668.49+2440.2+8500</f>
        <v>202823.89</v>
      </c>
    </row>
    <row r="16" spans="1:9" ht="18.75" customHeight="1" x14ac:dyDescent="0.3">
      <c r="A16" s="76" t="s">
        <v>5</v>
      </c>
      <c r="B16" s="77"/>
      <c r="C16" s="77"/>
      <c r="D16" s="77"/>
      <c r="E16" s="77"/>
      <c r="F16" s="77"/>
      <c r="G16" s="77"/>
      <c r="H16" s="1">
        <v>26113.69</v>
      </c>
    </row>
    <row r="17" spans="1:8" ht="18.75" customHeight="1" x14ac:dyDescent="0.3">
      <c r="A17" s="76" t="s">
        <v>7</v>
      </c>
      <c r="B17" s="77"/>
      <c r="C17" s="77"/>
      <c r="D17" s="77"/>
      <c r="E17" s="77"/>
      <c r="F17" s="77"/>
      <c r="G17" s="77"/>
      <c r="H17" s="1">
        <v>3601.12</v>
      </c>
    </row>
    <row r="18" spans="1:8" ht="18.75" customHeight="1" x14ac:dyDescent="0.3">
      <c r="A18" s="76" t="s">
        <v>20</v>
      </c>
      <c r="B18" s="77"/>
      <c r="C18" s="77"/>
      <c r="D18" s="77"/>
      <c r="E18" s="77"/>
      <c r="F18" s="77"/>
      <c r="G18" s="77"/>
      <c r="H18" s="1">
        <v>5578.78</v>
      </c>
    </row>
    <row r="19" spans="1:8" ht="18.75" customHeight="1" x14ac:dyDescent="0.3">
      <c r="A19" s="76" t="s">
        <v>6</v>
      </c>
      <c r="B19" s="77"/>
      <c r="C19" s="77"/>
      <c r="D19" s="77"/>
      <c r="E19" s="77"/>
      <c r="F19" s="77"/>
      <c r="G19" s="77"/>
      <c r="H19" s="1">
        <v>5197.57</v>
      </c>
    </row>
    <row r="20" spans="1:8" ht="18.75" customHeight="1" x14ac:dyDescent="0.3">
      <c r="A20" s="76" t="s">
        <v>74</v>
      </c>
      <c r="B20" s="77"/>
      <c r="C20" s="77"/>
      <c r="D20" s="77"/>
      <c r="E20" s="77"/>
      <c r="F20" s="77"/>
      <c r="G20" s="77"/>
      <c r="H20" s="1">
        <v>0</v>
      </c>
    </row>
    <row r="21" spans="1:8" ht="21" customHeight="1" x14ac:dyDescent="0.3">
      <c r="A21" s="76"/>
      <c r="B21" s="77"/>
      <c r="C21" s="77"/>
      <c r="D21" s="77"/>
      <c r="E21" s="77"/>
      <c r="F21" s="2"/>
      <c r="G21" s="2"/>
      <c r="H21" s="1"/>
    </row>
    <row r="22" spans="1:8" ht="33" customHeight="1" x14ac:dyDescent="0.3">
      <c r="A22" s="78" t="s">
        <v>146</v>
      </c>
      <c r="B22" s="79"/>
      <c r="C22" s="79"/>
      <c r="D22" s="79"/>
      <c r="E22" s="79"/>
      <c r="F22" s="79"/>
      <c r="G22" s="79"/>
      <c r="H22" s="43">
        <f>1813056.26-H6</f>
        <v>1080036.42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85" t="s">
        <v>120</v>
      </c>
      <c r="B25" s="86"/>
      <c r="C25" s="86"/>
      <c r="D25" s="86"/>
      <c r="E25" s="86"/>
      <c r="F25" s="86"/>
      <c r="G25" s="86"/>
      <c r="H25" s="86"/>
    </row>
    <row r="26" spans="1:8" ht="15.75" customHeight="1" x14ac:dyDescent="0.25">
      <c r="A26" s="87"/>
      <c r="B26" s="87"/>
      <c r="C26" s="87"/>
      <c r="D26" s="87"/>
      <c r="E26" s="87"/>
      <c r="F26" s="87"/>
      <c r="G26" s="87"/>
      <c r="H26" s="87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95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96</v>
      </c>
      <c r="B4" s="91"/>
      <c r="C4" s="91"/>
      <c r="D4" s="91"/>
      <c r="E4" s="91"/>
      <c r="F4" s="91"/>
      <c r="G4" s="91"/>
      <c r="H4" s="5">
        <f>'февраль 2018'!H22</f>
        <v>690755.36</v>
      </c>
    </row>
    <row r="5" spans="1:9" ht="18.75" x14ac:dyDescent="0.3">
      <c r="A5" s="58"/>
      <c r="B5" s="59"/>
      <c r="C5" s="59"/>
      <c r="D5" s="59"/>
      <c r="E5" s="59"/>
      <c r="F5" s="59"/>
      <c r="G5" s="59"/>
      <c r="H5" s="1"/>
    </row>
    <row r="6" spans="1:9" ht="18.75" customHeight="1" x14ac:dyDescent="0.3">
      <c r="A6" s="79" t="s">
        <v>97</v>
      </c>
      <c r="B6" s="79"/>
      <c r="C6" s="79"/>
      <c r="D6" s="79"/>
      <c r="E6" s="79"/>
      <c r="F6" s="79"/>
      <c r="G6" s="79"/>
      <c r="H6" s="43">
        <f>717148-70152.42</f>
        <v>646995.57999999996</v>
      </c>
      <c r="I6" s="4"/>
    </row>
    <row r="7" spans="1:9" ht="18.75" customHeight="1" x14ac:dyDescent="0.3">
      <c r="A7" s="58"/>
      <c r="B7" s="59"/>
      <c r="C7" s="59"/>
      <c r="D7" s="59"/>
      <c r="E7" s="59"/>
      <c r="F7" s="59"/>
      <c r="G7" s="59"/>
      <c r="H7" s="1"/>
      <c r="I7" s="4"/>
    </row>
    <row r="8" spans="1:9" ht="18.75" customHeight="1" x14ac:dyDescent="0.3">
      <c r="A8" s="92" t="s">
        <v>98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600053.99</v>
      </c>
      <c r="I9" s="4"/>
    </row>
    <row r="10" spans="1:9" ht="18.75" customHeight="1" x14ac:dyDescent="0.3">
      <c r="A10" s="58" t="s">
        <v>1</v>
      </c>
      <c r="B10" s="59"/>
      <c r="C10" s="59"/>
      <c r="D10" s="59"/>
      <c r="E10" s="59"/>
      <c r="F10" s="59"/>
      <c r="G10" s="59"/>
      <c r="H10" s="1">
        <v>30559.49</v>
      </c>
    </row>
    <row r="11" spans="1:9" ht="18.75" customHeight="1" x14ac:dyDescent="0.3">
      <c r="A11" s="58" t="s">
        <v>2</v>
      </c>
      <c r="B11" s="59"/>
      <c r="C11" s="59"/>
      <c r="D11" s="59"/>
      <c r="E11" s="59"/>
      <c r="F11" s="59"/>
      <c r="G11" s="59"/>
      <c r="H11" s="1">
        <v>32313.41</v>
      </c>
    </row>
    <row r="12" spans="1:9" ht="18.75" customHeight="1" x14ac:dyDescent="0.3">
      <c r="A12" s="58" t="s">
        <v>3</v>
      </c>
      <c r="B12" s="59"/>
      <c r="C12" s="59"/>
      <c r="D12" s="59"/>
      <c r="E12" s="59"/>
      <c r="F12" s="59"/>
      <c r="G12" s="59"/>
      <c r="H12" s="1">
        <v>53724.44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231528.82</v>
      </c>
    </row>
    <row r="14" spans="1:9" ht="18.75" customHeight="1" x14ac:dyDescent="0.3">
      <c r="A14" s="58" t="s">
        <v>8</v>
      </c>
      <c r="B14" s="59"/>
      <c r="C14" s="59"/>
      <c r="D14" s="59"/>
      <c r="E14" s="59"/>
      <c r="F14" s="59"/>
      <c r="G14" s="59"/>
      <c r="H14" s="1">
        <v>64208.29</v>
      </c>
    </row>
    <row r="15" spans="1:9" ht="18.75" customHeight="1" x14ac:dyDescent="0.3">
      <c r="A15" s="58" t="s">
        <v>4</v>
      </c>
      <c r="B15" s="59"/>
      <c r="C15" s="59"/>
      <c r="D15" s="59"/>
      <c r="E15" s="59"/>
      <c r="F15" s="59"/>
      <c r="G15" s="59"/>
      <c r="H15" s="1">
        <f>155042.19+48.65+153.3+184+12.67+481.01+1494.82+798.27+1821.9</f>
        <v>160036.81</v>
      </c>
    </row>
    <row r="16" spans="1:9" ht="18.75" customHeight="1" x14ac:dyDescent="0.3">
      <c r="A16" s="58" t="s">
        <v>5</v>
      </c>
      <c r="B16" s="59"/>
      <c r="C16" s="59"/>
      <c r="D16" s="59"/>
      <c r="E16" s="59"/>
      <c r="F16" s="59"/>
      <c r="G16" s="59"/>
      <c r="H16" s="1">
        <v>21368.04</v>
      </c>
    </row>
    <row r="17" spans="1:8" ht="18.75" customHeight="1" x14ac:dyDescent="0.3">
      <c r="A17" s="58" t="s">
        <v>7</v>
      </c>
      <c r="B17" s="59"/>
      <c r="C17" s="59"/>
      <c r="D17" s="59"/>
      <c r="E17" s="59"/>
      <c r="F17" s="59"/>
      <c r="G17" s="59"/>
      <c r="H17" s="1">
        <v>2072.33</v>
      </c>
    </row>
    <row r="18" spans="1:8" ht="18.75" customHeight="1" x14ac:dyDescent="0.3">
      <c r="A18" s="58" t="s">
        <v>20</v>
      </c>
      <c r="B18" s="59"/>
      <c r="C18" s="59"/>
      <c r="D18" s="59"/>
      <c r="E18" s="59"/>
      <c r="F18" s="59"/>
      <c r="G18" s="59"/>
      <c r="H18" s="1">
        <v>4242.3599999999997</v>
      </c>
    </row>
    <row r="19" spans="1:8" ht="18.75" customHeight="1" x14ac:dyDescent="0.3">
      <c r="A19" s="58" t="s">
        <v>6</v>
      </c>
      <c r="B19" s="59"/>
      <c r="C19" s="59"/>
      <c r="D19" s="59"/>
      <c r="E19" s="59"/>
      <c r="F19" s="59"/>
      <c r="G19" s="59"/>
      <c r="H19" s="1">
        <v>0</v>
      </c>
    </row>
    <row r="20" spans="1:8" ht="18.75" customHeight="1" x14ac:dyDescent="0.3">
      <c r="A20" s="58" t="s">
        <v>74</v>
      </c>
      <c r="B20" s="59"/>
      <c r="C20" s="59"/>
      <c r="D20" s="59"/>
      <c r="E20" s="59"/>
      <c r="F20" s="59"/>
      <c r="G20" s="59"/>
      <c r="H20" s="1"/>
    </row>
    <row r="21" spans="1:8" ht="21" customHeight="1" x14ac:dyDescent="0.3">
      <c r="A21" s="58"/>
      <c r="B21" s="59"/>
      <c r="C21" s="59"/>
      <c r="D21" s="59"/>
      <c r="E21" s="59"/>
      <c r="F21" s="2"/>
      <c r="G21" s="2"/>
      <c r="H21" s="1"/>
    </row>
    <row r="22" spans="1:8" ht="33" customHeight="1" x14ac:dyDescent="0.3">
      <c r="A22" s="78" t="s">
        <v>99</v>
      </c>
      <c r="B22" s="79"/>
      <c r="C22" s="79"/>
      <c r="D22" s="79"/>
      <c r="E22" s="79"/>
      <c r="F22" s="79"/>
      <c r="G22" s="79"/>
      <c r="H22" s="43">
        <f>1419592.39-H6</f>
        <v>772596.80999999994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M22" sqref="M22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90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91</v>
      </c>
      <c r="B4" s="91"/>
      <c r="C4" s="91"/>
      <c r="D4" s="91"/>
      <c r="E4" s="91"/>
      <c r="F4" s="91"/>
      <c r="G4" s="91"/>
      <c r="H4" s="5">
        <f>'январь 2018'!H22</f>
        <v>635709.34</v>
      </c>
    </row>
    <row r="5" spans="1:9" ht="18.75" x14ac:dyDescent="0.3">
      <c r="A5" s="56"/>
      <c r="B5" s="57"/>
      <c r="C5" s="57"/>
      <c r="D5" s="57"/>
      <c r="E5" s="57"/>
      <c r="F5" s="57"/>
      <c r="G5" s="57"/>
      <c r="H5" s="1"/>
    </row>
    <row r="6" spans="1:9" ht="18.75" customHeight="1" x14ac:dyDescent="0.3">
      <c r="A6" s="79" t="s">
        <v>92</v>
      </c>
      <c r="B6" s="79"/>
      <c r="C6" s="79"/>
      <c r="D6" s="79"/>
      <c r="E6" s="79"/>
      <c r="F6" s="79"/>
      <c r="G6" s="79"/>
      <c r="H6" s="43">
        <f>696410.16-14514.72</f>
        <v>681895.44000000006</v>
      </c>
      <c r="I6" s="4"/>
    </row>
    <row r="7" spans="1:9" ht="18.75" customHeight="1" x14ac:dyDescent="0.3">
      <c r="A7" s="56"/>
      <c r="B7" s="57"/>
      <c r="C7" s="57"/>
      <c r="D7" s="57"/>
      <c r="E7" s="57"/>
      <c r="F7" s="57"/>
      <c r="G7" s="57"/>
      <c r="H7" s="1"/>
      <c r="I7" s="4"/>
    </row>
    <row r="8" spans="1:9" ht="18.75" customHeight="1" x14ac:dyDescent="0.3">
      <c r="A8" s="92" t="s">
        <v>93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604212.38</v>
      </c>
      <c r="I9" s="4"/>
    </row>
    <row r="10" spans="1:9" ht="18.75" customHeight="1" x14ac:dyDescent="0.3">
      <c r="A10" s="56" t="s">
        <v>1</v>
      </c>
      <c r="B10" s="57"/>
      <c r="C10" s="57"/>
      <c r="D10" s="57"/>
      <c r="E10" s="57"/>
      <c r="F10" s="57"/>
      <c r="G10" s="57"/>
      <c r="H10" s="1">
        <v>32528.01</v>
      </c>
    </row>
    <row r="11" spans="1:9" ht="18.75" customHeight="1" x14ac:dyDescent="0.3">
      <c r="A11" s="56" t="s">
        <v>2</v>
      </c>
      <c r="B11" s="57"/>
      <c r="C11" s="57"/>
      <c r="D11" s="57"/>
      <c r="E11" s="57"/>
      <c r="F11" s="57"/>
      <c r="G11" s="57"/>
      <c r="H11" s="1">
        <v>35300.42</v>
      </c>
    </row>
    <row r="12" spans="1:9" ht="18.75" customHeight="1" x14ac:dyDescent="0.3">
      <c r="A12" s="56" t="s">
        <v>3</v>
      </c>
      <c r="B12" s="57"/>
      <c r="C12" s="57"/>
      <c r="D12" s="57"/>
      <c r="E12" s="57"/>
      <c r="F12" s="57"/>
      <c r="G12" s="57"/>
      <c r="H12" s="1">
        <v>58515.08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225229.44</v>
      </c>
    </row>
    <row r="14" spans="1:9" ht="18.75" customHeight="1" x14ac:dyDescent="0.3">
      <c r="A14" s="56" t="s">
        <v>8</v>
      </c>
      <c r="B14" s="57"/>
      <c r="C14" s="57"/>
      <c r="D14" s="57"/>
      <c r="E14" s="57"/>
      <c r="F14" s="57"/>
      <c r="G14" s="57"/>
      <c r="H14" s="1">
        <v>64860.24</v>
      </c>
    </row>
    <row r="15" spans="1:9" ht="18.75" customHeight="1" x14ac:dyDescent="0.3">
      <c r="A15" s="56" t="s">
        <v>4</v>
      </c>
      <c r="B15" s="57"/>
      <c r="C15" s="57"/>
      <c r="D15" s="57"/>
      <c r="E15" s="57"/>
      <c r="F15" s="57"/>
      <c r="G15" s="57"/>
      <c r="H15" s="1">
        <f>154658.56+75.03+239.47+277.35+73.69+450.97+1428.5+744.22+1714.88</f>
        <v>159662.67000000001</v>
      </c>
    </row>
    <row r="16" spans="1:9" ht="18.75" customHeight="1" x14ac:dyDescent="0.3">
      <c r="A16" s="56" t="s">
        <v>5</v>
      </c>
      <c r="B16" s="57"/>
      <c r="C16" s="57"/>
      <c r="D16" s="57"/>
      <c r="E16" s="57"/>
      <c r="F16" s="57"/>
      <c r="G16" s="57"/>
      <c r="H16" s="1">
        <v>21613.73</v>
      </c>
    </row>
    <row r="17" spans="1:8" ht="18.75" customHeight="1" x14ac:dyDescent="0.3">
      <c r="A17" s="56" t="s">
        <v>7</v>
      </c>
      <c r="B17" s="57"/>
      <c r="C17" s="57"/>
      <c r="D17" s="57"/>
      <c r="E17" s="57"/>
      <c r="F17" s="57"/>
      <c r="G17" s="57"/>
      <c r="H17" s="1">
        <v>2183.52</v>
      </c>
    </row>
    <row r="18" spans="1:8" ht="18.75" customHeight="1" x14ac:dyDescent="0.3">
      <c r="A18" s="56" t="s">
        <v>20</v>
      </c>
      <c r="B18" s="57"/>
      <c r="C18" s="57"/>
      <c r="D18" s="57"/>
      <c r="E18" s="57"/>
      <c r="F18" s="57"/>
      <c r="G18" s="57"/>
      <c r="H18" s="1">
        <v>4314.71</v>
      </c>
    </row>
    <row r="19" spans="1:8" ht="18.75" customHeight="1" x14ac:dyDescent="0.3">
      <c r="A19" s="56" t="s">
        <v>6</v>
      </c>
      <c r="B19" s="57"/>
      <c r="C19" s="57"/>
      <c r="D19" s="57"/>
      <c r="E19" s="57"/>
      <c r="F19" s="57"/>
      <c r="G19" s="57"/>
      <c r="H19" s="1">
        <v>4.5599999999999996</v>
      </c>
    </row>
    <row r="20" spans="1:8" ht="18.75" customHeight="1" x14ac:dyDescent="0.3">
      <c r="A20" s="56" t="s">
        <v>74</v>
      </c>
      <c r="B20" s="57"/>
      <c r="C20" s="57"/>
      <c r="D20" s="57"/>
      <c r="E20" s="57"/>
      <c r="F20" s="57"/>
      <c r="G20" s="57"/>
      <c r="H20" s="1"/>
    </row>
    <row r="21" spans="1:8" ht="21" customHeight="1" x14ac:dyDescent="0.3">
      <c r="A21" s="56"/>
      <c r="B21" s="57"/>
      <c r="C21" s="57"/>
      <c r="D21" s="57"/>
      <c r="E21" s="57"/>
      <c r="F21" s="2"/>
      <c r="G21" s="2"/>
      <c r="H21" s="1"/>
    </row>
    <row r="22" spans="1:8" ht="33" customHeight="1" x14ac:dyDescent="0.3">
      <c r="A22" s="78" t="s">
        <v>94</v>
      </c>
      <c r="B22" s="79"/>
      <c r="C22" s="79"/>
      <c r="D22" s="79"/>
      <c r="E22" s="79"/>
      <c r="F22" s="79"/>
      <c r="G22" s="79"/>
      <c r="H22" s="43">
        <f>1372650.8-H6</f>
        <v>690755.36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6" workbookViewId="0">
      <selection activeCell="H7" sqref="H7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85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86</v>
      </c>
      <c r="B4" s="91"/>
      <c r="C4" s="91"/>
      <c r="D4" s="91"/>
      <c r="E4" s="91"/>
      <c r="F4" s="91"/>
      <c r="G4" s="91"/>
      <c r="H4" s="5">
        <f>'декабрь 2017 '!H22</f>
        <v>579045.50000000012</v>
      </c>
    </row>
    <row r="5" spans="1:9" ht="18.75" x14ac:dyDescent="0.3">
      <c r="A5" s="54"/>
      <c r="B5" s="55"/>
      <c r="C5" s="55"/>
      <c r="D5" s="55"/>
      <c r="E5" s="55"/>
      <c r="F5" s="55"/>
      <c r="G5" s="55"/>
      <c r="H5" s="1"/>
    </row>
    <row r="6" spans="1:9" ht="18.75" customHeight="1" x14ac:dyDescent="0.3">
      <c r="A6" s="79" t="s">
        <v>87</v>
      </c>
      <c r="B6" s="79"/>
      <c r="C6" s="79"/>
      <c r="D6" s="79"/>
      <c r="E6" s="79"/>
      <c r="F6" s="79"/>
      <c r="G6" s="79"/>
      <c r="H6" s="43">
        <f>718391.35-59132.95</f>
        <v>659258.4</v>
      </c>
      <c r="I6" s="4"/>
    </row>
    <row r="7" spans="1:9" ht="18.75" customHeight="1" x14ac:dyDescent="0.3">
      <c r="A7" s="54"/>
      <c r="B7" s="55"/>
      <c r="C7" s="55"/>
      <c r="D7" s="55"/>
      <c r="E7" s="55"/>
      <c r="F7" s="55"/>
      <c r="G7" s="55"/>
      <c r="H7" s="1"/>
      <c r="I7" s="4"/>
    </row>
    <row r="8" spans="1:9" ht="18.75" customHeight="1" x14ac:dyDescent="0.3">
      <c r="A8" s="92" t="s">
        <v>88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613257.75999999989</v>
      </c>
      <c r="I9" s="4"/>
    </row>
    <row r="10" spans="1:9" ht="18.75" customHeight="1" x14ac:dyDescent="0.3">
      <c r="A10" s="54" t="s">
        <v>1</v>
      </c>
      <c r="B10" s="55"/>
      <c r="C10" s="55"/>
      <c r="D10" s="55"/>
      <c r="E10" s="55"/>
      <c r="F10" s="55"/>
      <c r="G10" s="55"/>
      <c r="H10" s="1">
        <v>32070.41</v>
      </c>
    </row>
    <row r="11" spans="1:9" ht="18.75" customHeight="1" x14ac:dyDescent="0.3">
      <c r="A11" s="54" t="s">
        <v>2</v>
      </c>
      <c r="B11" s="55"/>
      <c r="C11" s="55"/>
      <c r="D11" s="55"/>
      <c r="E11" s="55"/>
      <c r="F11" s="55"/>
      <c r="G11" s="55"/>
      <c r="H11" s="1">
        <v>33235.160000000003</v>
      </c>
    </row>
    <row r="12" spans="1:9" ht="18.75" customHeight="1" x14ac:dyDescent="0.3">
      <c r="A12" s="54" t="s">
        <v>3</v>
      </c>
      <c r="B12" s="55"/>
      <c r="C12" s="55"/>
      <c r="D12" s="55"/>
      <c r="E12" s="55"/>
      <c r="F12" s="55"/>
      <c r="G12" s="55"/>
      <c r="H12" s="1">
        <v>58392.97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243507.83</v>
      </c>
    </row>
    <row r="14" spans="1:9" ht="18.75" customHeight="1" x14ac:dyDescent="0.3">
      <c r="A14" s="54" t="s">
        <v>8</v>
      </c>
      <c r="B14" s="55"/>
      <c r="C14" s="55"/>
      <c r="D14" s="55"/>
      <c r="E14" s="55"/>
      <c r="F14" s="55"/>
      <c r="G14" s="55"/>
      <c r="H14" s="1">
        <v>56013.51</v>
      </c>
    </row>
    <row r="15" spans="1:9" ht="18.75" customHeight="1" x14ac:dyDescent="0.3">
      <c r="A15" s="54" t="s">
        <v>4</v>
      </c>
      <c r="B15" s="55"/>
      <c r="C15" s="55"/>
      <c r="D15" s="55"/>
      <c r="E15" s="55"/>
      <c r="F15" s="55"/>
      <c r="G15" s="55"/>
      <c r="H15" s="1">
        <f>154673.16+1759.02+909.64+553.6+2091.33</f>
        <v>159986.75</v>
      </c>
    </row>
    <row r="16" spans="1:9" ht="18.75" customHeight="1" x14ac:dyDescent="0.3">
      <c r="A16" s="54" t="s">
        <v>5</v>
      </c>
      <c r="B16" s="55"/>
      <c r="C16" s="55"/>
      <c r="D16" s="55"/>
      <c r="E16" s="55"/>
      <c r="F16" s="55"/>
      <c r="G16" s="55"/>
      <c r="H16" s="1">
        <v>23177.09</v>
      </c>
    </row>
    <row r="17" spans="1:8" ht="18.75" customHeight="1" x14ac:dyDescent="0.3">
      <c r="A17" s="54" t="s">
        <v>7</v>
      </c>
      <c r="B17" s="55"/>
      <c r="C17" s="55"/>
      <c r="D17" s="55"/>
      <c r="E17" s="55"/>
      <c r="F17" s="55"/>
      <c r="G17" s="55"/>
      <c r="H17" s="1">
        <v>2089.34</v>
      </c>
    </row>
    <row r="18" spans="1:8" ht="18.75" customHeight="1" x14ac:dyDescent="0.3">
      <c r="A18" s="54" t="s">
        <v>20</v>
      </c>
      <c r="B18" s="55"/>
      <c r="C18" s="55"/>
      <c r="D18" s="55"/>
      <c r="E18" s="55"/>
      <c r="F18" s="55"/>
      <c r="G18" s="55"/>
      <c r="H18" s="1">
        <v>4783.07</v>
      </c>
    </row>
    <row r="19" spans="1:8" ht="18.75" customHeight="1" x14ac:dyDescent="0.3">
      <c r="A19" s="54" t="s">
        <v>6</v>
      </c>
      <c r="B19" s="55"/>
      <c r="C19" s="55"/>
      <c r="D19" s="55"/>
      <c r="E19" s="55"/>
      <c r="F19" s="55"/>
      <c r="G19" s="55"/>
      <c r="H19" s="1">
        <v>1.63</v>
      </c>
    </row>
    <row r="20" spans="1:8" ht="18.75" customHeight="1" x14ac:dyDescent="0.3">
      <c r="A20" s="54" t="s">
        <v>74</v>
      </c>
      <c r="B20" s="55"/>
      <c r="C20" s="55"/>
      <c r="D20" s="55"/>
      <c r="E20" s="55"/>
      <c r="F20" s="55"/>
      <c r="G20" s="55"/>
      <c r="H20" s="1"/>
    </row>
    <row r="21" spans="1:8" ht="21" customHeight="1" x14ac:dyDescent="0.3">
      <c r="A21" s="54"/>
      <c r="B21" s="55"/>
      <c r="C21" s="55"/>
      <c r="D21" s="55"/>
      <c r="E21" s="55"/>
      <c r="F21" s="2"/>
      <c r="G21" s="2"/>
      <c r="H21" s="1"/>
    </row>
    <row r="22" spans="1:8" ht="33" customHeight="1" x14ac:dyDescent="0.3">
      <c r="A22" s="78" t="s">
        <v>89</v>
      </c>
      <c r="B22" s="79"/>
      <c r="C22" s="79"/>
      <c r="D22" s="79"/>
      <c r="E22" s="79"/>
      <c r="F22" s="79"/>
      <c r="G22" s="79"/>
      <c r="H22" s="43">
        <f>1294967.74-H6</f>
        <v>635709.34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12" sqref="J12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80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81</v>
      </c>
      <c r="B4" s="91"/>
      <c r="C4" s="91"/>
      <c r="D4" s="91"/>
      <c r="E4" s="91"/>
      <c r="F4" s="91"/>
      <c r="G4" s="91"/>
      <c r="H4" s="5">
        <f>'ноябрь 2017 '!H22</f>
        <v>585922.14000000013</v>
      </c>
    </row>
    <row r="5" spans="1:9" ht="18.75" x14ac:dyDescent="0.3">
      <c r="A5" s="52"/>
      <c r="B5" s="53"/>
      <c r="C5" s="53"/>
      <c r="D5" s="53"/>
      <c r="E5" s="53"/>
      <c r="F5" s="53"/>
      <c r="G5" s="53"/>
      <c r="H5" s="1"/>
    </row>
    <row r="6" spans="1:9" ht="18.75" customHeight="1" x14ac:dyDescent="0.3">
      <c r="A6" s="79" t="s">
        <v>82</v>
      </c>
      <c r="B6" s="79"/>
      <c r="C6" s="79"/>
      <c r="D6" s="79"/>
      <c r="E6" s="79"/>
      <c r="F6" s="79"/>
      <c r="G6" s="79"/>
      <c r="H6" s="43">
        <f>696865.5-26943.9</f>
        <v>669921.6</v>
      </c>
      <c r="I6" s="4"/>
    </row>
    <row r="7" spans="1:9" ht="18.75" customHeight="1" x14ac:dyDescent="0.3">
      <c r="A7" s="52"/>
      <c r="B7" s="53"/>
      <c r="C7" s="53"/>
      <c r="D7" s="53"/>
      <c r="E7" s="53"/>
      <c r="F7" s="53"/>
      <c r="G7" s="53"/>
      <c r="H7" s="1"/>
      <c r="I7" s="4"/>
    </row>
    <row r="8" spans="1:9" ht="18.75" customHeight="1" x14ac:dyDescent="0.3">
      <c r="A8" s="92" t="s">
        <v>83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600010.86</v>
      </c>
      <c r="I9" s="4"/>
    </row>
    <row r="10" spans="1:9" ht="18.75" customHeight="1" x14ac:dyDescent="0.3">
      <c r="A10" s="52" t="s">
        <v>1</v>
      </c>
      <c r="B10" s="53"/>
      <c r="C10" s="53"/>
      <c r="D10" s="53"/>
      <c r="E10" s="53"/>
      <c r="F10" s="53"/>
      <c r="G10" s="53"/>
      <c r="H10" s="1">
        <v>39564.720000000001</v>
      </c>
    </row>
    <row r="11" spans="1:9" ht="18.75" customHeight="1" x14ac:dyDescent="0.3">
      <c r="A11" s="52" t="s">
        <v>2</v>
      </c>
      <c r="B11" s="53"/>
      <c r="C11" s="53"/>
      <c r="D11" s="53"/>
      <c r="E11" s="53"/>
      <c r="F11" s="53"/>
      <c r="G11" s="53"/>
      <c r="H11" s="1">
        <v>38111.910000000003</v>
      </c>
    </row>
    <row r="12" spans="1:9" ht="18.75" customHeight="1" x14ac:dyDescent="0.3">
      <c r="A12" s="52" t="s">
        <v>3</v>
      </c>
      <c r="B12" s="53"/>
      <c r="C12" s="53"/>
      <c r="D12" s="53"/>
      <c r="E12" s="53"/>
      <c r="F12" s="53"/>
      <c r="G12" s="53"/>
      <c r="H12" s="1">
        <v>62705.02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201031.18</v>
      </c>
    </row>
    <row r="14" spans="1:9" ht="18.75" customHeight="1" x14ac:dyDescent="0.3">
      <c r="A14" s="52" t="s">
        <v>8</v>
      </c>
      <c r="B14" s="53"/>
      <c r="C14" s="53"/>
      <c r="D14" s="53"/>
      <c r="E14" s="53"/>
      <c r="F14" s="53"/>
      <c r="G14" s="53"/>
      <c r="H14" s="1">
        <v>60509.59</v>
      </c>
    </row>
    <row r="15" spans="1:9" ht="18.75" customHeight="1" x14ac:dyDescent="0.3">
      <c r="A15" s="52" t="s">
        <v>4</v>
      </c>
      <c r="B15" s="53"/>
      <c r="C15" s="53"/>
      <c r="D15" s="53"/>
      <c r="E15" s="53"/>
      <c r="F15" s="53"/>
      <c r="G15" s="53"/>
      <c r="H15" s="1">
        <f>161998.46+1727.01+871.57+551.54+2091.75</f>
        <v>167240.33000000002</v>
      </c>
    </row>
    <row r="16" spans="1:9" ht="18.75" customHeight="1" x14ac:dyDescent="0.3">
      <c r="A16" s="52" t="s">
        <v>5</v>
      </c>
      <c r="B16" s="53"/>
      <c r="C16" s="53"/>
      <c r="D16" s="53"/>
      <c r="E16" s="53"/>
      <c r="F16" s="53"/>
      <c r="G16" s="53"/>
      <c r="H16" s="1">
        <v>23297.32</v>
      </c>
    </row>
    <row r="17" spans="1:8" ht="18.75" customHeight="1" x14ac:dyDescent="0.3">
      <c r="A17" s="52" t="s">
        <v>7</v>
      </c>
      <c r="B17" s="53"/>
      <c r="C17" s="53"/>
      <c r="D17" s="53"/>
      <c r="E17" s="53"/>
      <c r="F17" s="53"/>
      <c r="G17" s="53"/>
      <c r="H17" s="1">
        <v>2850.18</v>
      </c>
    </row>
    <row r="18" spans="1:8" ht="18.75" customHeight="1" x14ac:dyDescent="0.3">
      <c r="A18" s="52" t="s">
        <v>20</v>
      </c>
      <c r="B18" s="53"/>
      <c r="C18" s="53"/>
      <c r="D18" s="53"/>
      <c r="E18" s="53"/>
      <c r="F18" s="53"/>
      <c r="G18" s="53"/>
      <c r="H18" s="1">
        <v>4613.9799999999996</v>
      </c>
    </row>
    <row r="19" spans="1:8" ht="18.75" customHeight="1" x14ac:dyDescent="0.3">
      <c r="A19" s="52" t="s">
        <v>6</v>
      </c>
      <c r="B19" s="53"/>
      <c r="C19" s="53"/>
      <c r="D19" s="53"/>
      <c r="E19" s="53"/>
      <c r="F19" s="53"/>
      <c r="G19" s="53"/>
      <c r="H19" s="1">
        <v>86.63</v>
      </c>
    </row>
    <row r="20" spans="1:8" ht="18.75" customHeight="1" x14ac:dyDescent="0.3">
      <c r="A20" s="52" t="s">
        <v>74</v>
      </c>
      <c r="B20" s="53"/>
      <c r="C20" s="53"/>
      <c r="D20" s="53"/>
      <c r="E20" s="53"/>
      <c r="F20" s="53"/>
      <c r="G20" s="53"/>
      <c r="H20" s="1"/>
    </row>
    <row r="21" spans="1:8" ht="21" customHeight="1" x14ac:dyDescent="0.3">
      <c r="A21" s="52"/>
      <c r="B21" s="53"/>
      <c r="C21" s="53"/>
      <c r="D21" s="53"/>
      <c r="E21" s="53"/>
      <c r="F21" s="2"/>
      <c r="G21" s="2"/>
      <c r="H21" s="1"/>
    </row>
    <row r="22" spans="1:8" ht="33" customHeight="1" x14ac:dyDescent="0.3">
      <c r="A22" s="78" t="s">
        <v>84</v>
      </c>
      <c r="B22" s="79"/>
      <c r="C22" s="79"/>
      <c r="D22" s="79"/>
      <c r="E22" s="79"/>
      <c r="F22" s="79"/>
      <c r="G22" s="79"/>
      <c r="H22" s="43">
        <f>1248967.1-H6</f>
        <v>579045.50000000012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75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76</v>
      </c>
      <c r="B4" s="91"/>
      <c r="C4" s="91"/>
      <c r="D4" s="91"/>
      <c r="E4" s="91"/>
      <c r="F4" s="91"/>
      <c r="G4" s="91"/>
      <c r="H4" s="5">
        <f>'октябрь 2017 '!H22</f>
        <v>621464.88</v>
      </c>
    </row>
    <row r="5" spans="1:9" ht="18.75" x14ac:dyDescent="0.3">
      <c r="A5" s="50"/>
      <c r="B5" s="51"/>
      <c r="C5" s="51"/>
      <c r="D5" s="51"/>
      <c r="E5" s="51"/>
      <c r="F5" s="51"/>
      <c r="G5" s="51"/>
      <c r="H5" s="1"/>
    </row>
    <row r="6" spans="1:9" ht="18.75" customHeight="1" x14ac:dyDescent="0.3">
      <c r="A6" s="79" t="s">
        <v>77</v>
      </c>
      <c r="B6" s="79"/>
      <c r="C6" s="79"/>
      <c r="D6" s="79"/>
      <c r="E6" s="79"/>
      <c r="F6" s="79"/>
      <c r="G6" s="79"/>
      <c r="H6" s="43">
        <f>654133.11-60998.89</f>
        <v>593134.22</v>
      </c>
      <c r="I6" s="4"/>
    </row>
    <row r="7" spans="1:9" ht="18.75" customHeight="1" x14ac:dyDescent="0.3">
      <c r="A7" s="50"/>
      <c r="B7" s="51"/>
      <c r="C7" s="51"/>
      <c r="D7" s="51"/>
      <c r="E7" s="51"/>
      <c r="F7" s="51"/>
      <c r="G7" s="51"/>
      <c r="H7" s="1"/>
      <c r="I7" s="4"/>
    </row>
    <row r="8" spans="1:9" ht="18.75" customHeight="1" x14ac:dyDescent="0.3">
      <c r="A8" s="92" t="s">
        <v>78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568235.82000000007</v>
      </c>
      <c r="I9" s="4"/>
    </row>
    <row r="10" spans="1:9" ht="18.75" customHeight="1" x14ac:dyDescent="0.3">
      <c r="A10" s="50" t="s">
        <v>1</v>
      </c>
      <c r="B10" s="51"/>
      <c r="C10" s="51"/>
      <c r="D10" s="51"/>
      <c r="E10" s="51"/>
      <c r="F10" s="51"/>
      <c r="G10" s="51"/>
      <c r="H10" s="1">
        <v>46079.91</v>
      </c>
    </row>
    <row r="11" spans="1:9" ht="18.75" customHeight="1" x14ac:dyDescent="0.3">
      <c r="A11" s="50" t="s">
        <v>2</v>
      </c>
      <c r="B11" s="51"/>
      <c r="C11" s="51"/>
      <c r="D11" s="51"/>
      <c r="E11" s="51"/>
      <c r="F11" s="51"/>
      <c r="G11" s="51"/>
      <c r="H11" s="1">
        <v>43728.65</v>
      </c>
    </row>
    <row r="12" spans="1:9" ht="18.75" customHeight="1" x14ac:dyDescent="0.3">
      <c r="A12" s="50" t="s">
        <v>3</v>
      </c>
      <c r="B12" s="51"/>
      <c r="C12" s="51"/>
      <c r="D12" s="51"/>
      <c r="E12" s="51"/>
      <c r="F12" s="51"/>
      <c r="G12" s="51"/>
      <c r="H12" s="1">
        <v>67069.31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133315.34</v>
      </c>
    </row>
    <row r="14" spans="1:9" ht="18.75" customHeight="1" x14ac:dyDescent="0.3">
      <c r="A14" s="50" t="s">
        <v>8</v>
      </c>
      <c r="B14" s="51"/>
      <c r="C14" s="51"/>
      <c r="D14" s="51"/>
      <c r="E14" s="51"/>
      <c r="F14" s="51"/>
      <c r="G14" s="51"/>
      <c r="H14" s="1">
        <v>65700.570000000007</v>
      </c>
    </row>
    <row r="15" spans="1:9" ht="18.75" customHeight="1" x14ac:dyDescent="0.3">
      <c r="A15" s="50" t="s">
        <v>4</v>
      </c>
      <c r="B15" s="51"/>
      <c r="C15" s="51"/>
      <c r="D15" s="51"/>
      <c r="E15" s="51"/>
      <c r="F15" s="51"/>
      <c r="G15" s="51"/>
      <c r="H15" s="1">
        <f>174443.85+1833.93+851.98+569.53+2224.19</f>
        <v>179923.48</v>
      </c>
    </row>
    <row r="16" spans="1:9" ht="18.75" customHeight="1" x14ac:dyDescent="0.3">
      <c r="A16" s="50" t="s">
        <v>5</v>
      </c>
      <c r="B16" s="51"/>
      <c r="C16" s="51"/>
      <c r="D16" s="51"/>
      <c r="E16" s="51"/>
      <c r="F16" s="51"/>
      <c r="G16" s="51"/>
      <c r="H16" s="1">
        <v>24475.16</v>
      </c>
    </row>
    <row r="17" spans="1:8" ht="18.75" customHeight="1" x14ac:dyDescent="0.3">
      <c r="A17" s="50" t="s">
        <v>7</v>
      </c>
      <c r="B17" s="51"/>
      <c r="C17" s="51"/>
      <c r="D17" s="51"/>
      <c r="E17" s="51"/>
      <c r="F17" s="51"/>
      <c r="G17" s="51"/>
      <c r="H17" s="1">
        <v>3129.24</v>
      </c>
    </row>
    <row r="18" spans="1:8" ht="18.75" customHeight="1" x14ac:dyDescent="0.3">
      <c r="A18" s="50" t="s">
        <v>20</v>
      </c>
      <c r="B18" s="51"/>
      <c r="C18" s="51"/>
      <c r="D18" s="51"/>
      <c r="E18" s="51"/>
      <c r="F18" s="51"/>
      <c r="G18" s="51"/>
      <c r="H18" s="1">
        <v>4768.17</v>
      </c>
    </row>
    <row r="19" spans="1:8" ht="18.75" customHeight="1" x14ac:dyDescent="0.3">
      <c r="A19" s="50" t="s">
        <v>6</v>
      </c>
      <c r="B19" s="51"/>
      <c r="C19" s="51"/>
      <c r="D19" s="51"/>
      <c r="E19" s="51"/>
      <c r="F19" s="51"/>
      <c r="G19" s="51"/>
      <c r="H19" s="1">
        <v>45.99</v>
      </c>
    </row>
    <row r="20" spans="1:8" ht="18.75" customHeight="1" x14ac:dyDescent="0.3">
      <c r="A20" s="50" t="s">
        <v>74</v>
      </c>
      <c r="B20" s="51"/>
      <c r="C20" s="51"/>
      <c r="D20" s="51"/>
      <c r="E20" s="51"/>
      <c r="F20" s="51"/>
      <c r="G20" s="51"/>
      <c r="H20" s="1"/>
    </row>
    <row r="21" spans="1:8" ht="21" customHeight="1" x14ac:dyDescent="0.3">
      <c r="A21" s="50"/>
      <c r="B21" s="51"/>
      <c r="C21" s="51"/>
      <c r="D21" s="51"/>
      <c r="E21" s="51"/>
      <c r="F21" s="2"/>
      <c r="G21" s="2"/>
      <c r="H21" s="1"/>
    </row>
    <row r="22" spans="1:8" ht="33" customHeight="1" x14ac:dyDescent="0.3">
      <c r="A22" s="78" t="s">
        <v>79</v>
      </c>
      <c r="B22" s="79"/>
      <c r="C22" s="79"/>
      <c r="D22" s="79"/>
      <c r="E22" s="79"/>
      <c r="F22" s="79"/>
      <c r="G22" s="79"/>
      <c r="H22" s="43">
        <f>1179056.36-H6</f>
        <v>585922.14000000013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K24" sqref="K24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69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70</v>
      </c>
      <c r="B4" s="91"/>
      <c r="C4" s="91"/>
      <c r="D4" s="91"/>
      <c r="E4" s="91"/>
      <c r="F4" s="91"/>
      <c r="G4" s="91"/>
      <c r="H4" s="5">
        <f>'сент 2017'!H22</f>
        <v>667216.92999999993</v>
      </c>
    </row>
    <row r="5" spans="1:9" ht="18.75" x14ac:dyDescent="0.3">
      <c r="A5" s="48"/>
      <c r="B5" s="49"/>
      <c r="C5" s="49"/>
      <c r="D5" s="49"/>
      <c r="E5" s="49"/>
      <c r="F5" s="49"/>
      <c r="G5" s="49"/>
      <c r="H5" s="1"/>
    </row>
    <row r="6" spans="1:9" ht="18.75" customHeight="1" x14ac:dyDescent="0.3">
      <c r="A6" s="79" t="s">
        <v>71</v>
      </c>
      <c r="B6" s="79"/>
      <c r="C6" s="79"/>
      <c r="D6" s="79"/>
      <c r="E6" s="79"/>
      <c r="F6" s="79"/>
      <c r="G6" s="79"/>
      <c r="H6" s="43">
        <f>593732.62-61039.54</f>
        <v>532693.07999999996</v>
      </c>
      <c r="I6" s="4"/>
    </row>
    <row r="7" spans="1:9" ht="18.75" customHeight="1" x14ac:dyDescent="0.3">
      <c r="A7" s="48"/>
      <c r="B7" s="49"/>
      <c r="C7" s="49"/>
      <c r="D7" s="49"/>
      <c r="E7" s="49"/>
      <c r="F7" s="49"/>
      <c r="G7" s="49"/>
      <c r="H7" s="1"/>
      <c r="I7" s="4"/>
    </row>
    <row r="8" spans="1:9" ht="18.75" customHeight="1" x14ac:dyDescent="0.3">
      <c r="A8" s="92" t="s">
        <v>72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479395.10999999993</v>
      </c>
      <c r="I9" s="4"/>
    </row>
    <row r="10" spans="1:9" ht="18.75" customHeight="1" x14ac:dyDescent="0.3">
      <c r="A10" s="48" t="s">
        <v>1</v>
      </c>
      <c r="B10" s="49"/>
      <c r="C10" s="49"/>
      <c r="D10" s="49"/>
      <c r="E10" s="49"/>
      <c r="F10" s="49"/>
      <c r="G10" s="49"/>
      <c r="H10" s="1">
        <v>53108.99</v>
      </c>
    </row>
    <row r="11" spans="1:9" ht="18.75" customHeight="1" x14ac:dyDescent="0.3">
      <c r="A11" s="48" t="s">
        <v>2</v>
      </c>
      <c r="B11" s="49"/>
      <c r="C11" s="49"/>
      <c r="D11" s="49"/>
      <c r="E11" s="49"/>
      <c r="F11" s="49"/>
      <c r="G11" s="49"/>
      <c r="H11" s="1">
        <v>47383.360000000001</v>
      </c>
    </row>
    <row r="12" spans="1:9" ht="18.75" customHeight="1" x14ac:dyDescent="0.3">
      <c r="A12" s="48" t="s">
        <v>3</v>
      </c>
      <c r="B12" s="49"/>
      <c r="C12" s="49"/>
      <c r="D12" s="49"/>
      <c r="E12" s="49"/>
      <c r="F12" s="49"/>
      <c r="G12" s="49"/>
      <c r="H12" s="1">
        <v>71298.98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26573.74</v>
      </c>
    </row>
    <row r="14" spans="1:9" ht="18.75" customHeight="1" x14ac:dyDescent="0.3">
      <c r="A14" s="48" t="s">
        <v>8</v>
      </c>
      <c r="B14" s="49"/>
      <c r="C14" s="49"/>
      <c r="D14" s="49"/>
      <c r="E14" s="49"/>
      <c r="F14" s="49"/>
      <c r="G14" s="49"/>
      <c r="H14" s="1">
        <v>68720.740000000005</v>
      </c>
    </row>
    <row r="15" spans="1:9" ht="18.75" customHeight="1" x14ac:dyDescent="0.3">
      <c r="A15" s="48" t="s">
        <v>4</v>
      </c>
      <c r="B15" s="49"/>
      <c r="C15" s="49"/>
      <c r="D15" s="49"/>
      <c r="E15" s="49"/>
      <c r="F15" s="49"/>
      <c r="G15" s="49"/>
      <c r="H15" s="1">
        <f>173454.86+1861.61+778.31+603.01+2264.38</f>
        <v>178962.16999999998</v>
      </c>
    </row>
    <row r="16" spans="1:9" ht="18.75" customHeight="1" x14ac:dyDescent="0.3">
      <c r="A16" s="48" t="s">
        <v>5</v>
      </c>
      <c r="B16" s="49"/>
      <c r="C16" s="49"/>
      <c r="D16" s="49"/>
      <c r="E16" s="49"/>
      <c r="F16" s="49"/>
      <c r="G16" s="49"/>
      <c r="H16" s="1">
        <v>24996.12</v>
      </c>
    </row>
    <row r="17" spans="1:8" ht="18.75" customHeight="1" x14ac:dyDescent="0.3">
      <c r="A17" s="48" t="s">
        <v>7</v>
      </c>
      <c r="B17" s="49"/>
      <c r="C17" s="49"/>
      <c r="D17" s="49"/>
      <c r="E17" s="49"/>
      <c r="F17" s="49"/>
      <c r="G17" s="49"/>
      <c r="H17" s="1">
        <v>2670.87</v>
      </c>
    </row>
    <row r="18" spans="1:8" ht="18.75" customHeight="1" x14ac:dyDescent="0.3">
      <c r="A18" s="48" t="s">
        <v>20</v>
      </c>
      <c r="B18" s="49"/>
      <c r="C18" s="49"/>
      <c r="D18" s="49"/>
      <c r="E18" s="49"/>
      <c r="F18" s="49"/>
      <c r="G18" s="49"/>
      <c r="H18" s="1">
        <v>4846.17</v>
      </c>
    </row>
    <row r="19" spans="1:8" ht="18.75" customHeight="1" x14ac:dyDescent="0.3">
      <c r="A19" s="48" t="s">
        <v>6</v>
      </c>
      <c r="B19" s="49"/>
      <c r="C19" s="49"/>
      <c r="D19" s="49"/>
      <c r="E19" s="49"/>
      <c r="F19" s="49"/>
      <c r="G19" s="49"/>
      <c r="H19" s="1">
        <v>128.97</v>
      </c>
    </row>
    <row r="20" spans="1:8" ht="18.75" customHeight="1" x14ac:dyDescent="0.3">
      <c r="A20" s="48" t="s">
        <v>74</v>
      </c>
      <c r="B20" s="49"/>
      <c r="C20" s="49"/>
      <c r="D20" s="49"/>
      <c r="E20" s="49"/>
      <c r="F20" s="49"/>
      <c r="G20" s="49"/>
      <c r="H20" s="1">
        <v>705</v>
      </c>
    </row>
    <row r="21" spans="1:8" ht="21" customHeight="1" x14ac:dyDescent="0.3">
      <c r="A21" s="48"/>
      <c r="B21" s="49"/>
      <c r="C21" s="49"/>
      <c r="D21" s="49"/>
      <c r="E21" s="49"/>
      <c r="F21" s="2"/>
      <c r="G21" s="2"/>
      <c r="H21" s="1"/>
    </row>
    <row r="22" spans="1:8" ht="33" customHeight="1" x14ac:dyDescent="0.3">
      <c r="A22" s="78" t="s">
        <v>73</v>
      </c>
      <c r="B22" s="79"/>
      <c r="C22" s="79"/>
      <c r="D22" s="79"/>
      <c r="E22" s="79"/>
      <c r="F22" s="79"/>
      <c r="G22" s="79"/>
      <c r="H22" s="43">
        <f>1154157.96-H6</f>
        <v>621464.88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68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N17" sqref="N17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63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64</v>
      </c>
      <c r="B4" s="91"/>
      <c r="C4" s="91"/>
      <c r="D4" s="91"/>
      <c r="E4" s="91"/>
      <c r="F4" s="91"/>
      <c r="G4" s="91"/>
      <c r="H4" s="5">
        <f>'[1]август 2017'!H22</f>
        <v>612227.68000000005</v>
      </c>
    </row>
    <row r="5" spans="1:9" ht="18.75" x14ac:dyDescent="0.3">
      <c r="A5" s="44"/>
      <c r="B5" s="45"/>
      <c r="C5" s="45"/>
      <c r="D5" s="45"/>
      <c r="E5" s="45"/>
      <c r="F5" s="45"/>
      <c r="G5" s="45"/>
      <c r="H5" s="1"/>
    </row>
    <row r="6" spans="1:9" ht="18.75" customHeight="1" x14ac:dyDescent="0.3">
      <c r="A6" s="79" t="s">
        <v>65</v>
      </c>
      <c r="B6" s="79"/>
      <c r="C6" s="79"/>
      <c r="D6" s="79"/>
      <c r="E6" s="79"/>
      <c r="F6" s="79"/>
      <c r="G6" s="79"/>
      <c r="H6" s="43">
        <f>445806.06-12163</f>
        <v>433643.06</v>
      </c>
      <c r="I6" s="4"/>
    </row>
    <row r="7" spans="1:9" ht="18.75" customHeight="1" x14ac:dyDescent="0.3">
      <c r="A7" s="44"/>
      <c r="B7" s="45"/>
      <c r="C7" s="45"/>
      <c r="D7" s="45"/>
      <c r="E7" s="45"/>
      <c r="F7" s="45"/>
      <c r="G7" s="45"/>
      <c r="H7" s="1"/>
      <c r="I7" s="4"/>
    </row>
    <row r="8" spans="1:9" ht="18.75" customHeight="1" x14ac:dyDescent="0.3">
      <c r="A8" s="92" t="s">
        <v>66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</f>
        <v>328354.20999999996</v>
      </c>
      <c r="I9" s="4"/>
    </row>
    <row r="10" spans="1:9" ht="18.75" customHeight="1" x14ac:dyDescent="0.3">
      <c r="A10" s="44" t="s">
        <v>1</v>
      </c>
      <c r="B10" s="45"/>
      <c r="C10" s="45"/>
      <c r="D10" s="45"/>
      <c r="E10" s="45"/>
      <c r="F10" s="45"/>
      <c r="G10" s="45"/>
      <c r="H10" s="1">
        <v>35909.730000000003</v>
      </c>
    </row>
    <row r="11" spans="1:9" ht="18.75" customHeight="1" x14ac:dyDescent="0.3">
      <c r="A11" s="44" t="s">
        <v>2</v>
      </c>
      <c r="B11" s="45"/>
      <c r="C11" s="45"/>
      <c r="D11" s="45"/>
      <c r="E11" s="45"/>
      <c r="F11" s="45"/>
      <c r="G11" s="45"/>
      <c r="H11" s="1">
        <v>29478.61</v>
      </c>
    </row>
    <row r="12" spans="1:9" ht="18.75" customHeight="1" x14ac:dyDescent="0.3">
      <c r="A12" s="44" t="s">
        <v>3</v>
      </c>
      <c r="B12" s="45"/>
      <c r="C12" s="45"/>
      <c r="D12" s="45"/>
      <c r="E12" s="45"/>
      <c r="F12" s="45"/>
      <c r="G12" s="45"/>
      <c r="H12" s="1">
        <v>38206.089999999997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2329.2600000000002</v>
      </c>
    </row>
    <row r="14" spans="1:9" ht="18.75" customHeight="1" x14ac:dyDescent="0.3">
      <c r="A14" s="44" t="s">
        <v>8</v>
      </c>
      <c r="B14" s="45"/>
      <c r="C14" s="45"/>
      <c r="D14" s="45"/>
      <c r="E14" s="45"/>
      <c r="F14" s="45"/>
      <c r="G14" s="45"/>
      <c r="H14" s="1">
        <v>52814.05</v>
      </c>
    </row>
    <row r="15" spans="1:9" ht="18.75" customHeight="1" x14ac:dyDescent="0.3">
      <c r="A15" s="44" t="s">
        <v>4</v>
      </c>
      <c r="B15" s="45"/>
      <c r="C15" s="45"/>
      <c r="D15" s="45"/>
      <c r="E15" s="45"/>
      <c r="F15" s="45"/>
      <c r="G15" s="45"/>
      <c r="H15" s="1">
        <f>139294.81+1503.88+503.82+1880.32</f>
        <v>143182.83000000002</v>
      </c>
    </row>
    <row r="16" spans="1:9" ht="18.75" customHeight="1" x14ac:dyDescent="0.3">
      <c r="A16" s="44" t="s">
        <v>5</v>
      </c>
      <c r="B16" s="45"/>
      <c r="C16" s="45"/>
      <c r="D16" s="45"/>
      <c r="E16" s="45"/>
      <c r="F16" s="45"/>
      <c r="G16" s="45"/>
      <c r="H16" s="1">
        <v>19993.07</v>
      </c>
    </row>
    <row r="17" spans="1:8" ht="18.75" customHeight="1" x14ac:dyDescent="0.3">
      <c r="A17" s="44" t="s">
        <v>7</v>
      </c>
      <c r="B17" s="45"/>
      <c r="C17" s="45"/>
      <c r="D17" s="45"/>
      <c r="E17" s="45"/>
      <c r="F17" s="45"/>
      <c r="G17" s="45"/>
      <c r="H17" s="1">
        <v>1874.86</v>
      </c>
    </row>
    <row r="18" spans="1:8" ht="18.75" customHeight="1" x14ac:dyDescent="0.3">
      <c r="A18" s="44" t="s">
        <v>20</v>
      </c>
      <c r="B18" s="45"/>
      <c r="C18" s="45"/>
      <c r="D18" s="45"/>
      <c r="E18" s="45"/>
      <c r="F18" s="45"/>
      <c r="G18" s="45"/>
      <c r="H18" s="1">
        <v>3942.04</v>
      </c>
    </row>
    <row r="19" spans="1:8" ht="18.75" customHeight="1" x14ac:dyDescent="0.3">
      <c r="A19" s="44" t="s">
        <v>6</v>
      </c>
      <c r="B19" s="45"/>
      <c r="C19" s="45"/>
      <c r="D19" s="45"/>
      <c r="E19" s="45"/>
      <c r="F19" s="45"/>
      <c r="G19" s="45"/>
      <c r="H19" s="1">
        <v>623.66999999999996</v>
      </c>
    </row>
    <row r="20" spans="1:8" ht="18.75" customHeight="1" x14ac:dyDescent="0.3">
      <c r="A20" s="46"/>
      <c r="B20" s="47"/>
      <c r="C20" s="47"/>
      <c r="D20" s="47"/>
      <c r="E20" s="47"/>
      <c r="F20" s="47"/>
      <c r="G20" s="47"/>
      <c r="H20" s="3"/>
    </row>
    <row r="21" spans="1:8" ht="21" customHeight="1" x14ac:dyDescent="0.3">
      <c r="A21" s="44"/>
      <c r="B21" s="45"/>
      <c r="C21" s="45"/>
      <c r="D21" s="45"/>
      <c r="E21" s="45"/>
      <c r="F21" s="2"/>
      <c r="G21" s="2"/>
      <c r="H21" s="1"/>
    </row>
    <row r="22" spans="1:8" ht="33" customHeight="1" x14ac:dyDescent="0.3">
      <c r="A22" s="78" t="s">
        <v>67</v>
      </c>
      <c r="B22" s="79"/>
      <c r="C22" s="79"/>
      <c r="D22" s="79"/>
      <c r="E22" s="79"/>
      <c r="F22" s="79"/>
      <c r="G22" s="79"/>
      <c r="H22" s="43">
        <f>1100859.99-H6</f>
        <v>667216.92999999993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68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2" sqref="H22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57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58</v>
      </c>
      <c r="B4" s="91"/>
      <c r="C4" s="91"/>
      <c r="D4" s="91"/>
      <c r="E4" s="91"/>
      <c r="F4" s="91"/>
      <c r="G4" s="91"/>
      <c r="H4" s="5">
        <f>'июль 2017'!H22</f>
        <v>550997.64</v>
      </c>
    </row>
    <row r="5" spans="1:9" ht="18.75" x14ac:dyDescent="0.3">
      <c r="A5" s="39"/>
      <c r="B5" s="40"/>
      <c r="C5" s="40"/>
      <c r="D5" s="40"/>
      <c r="E5" s="40"/>
      <c r="F5" s="40"/>
      <c r="G5" s="40"/>
      <c r="H5" s="1"/>
    </row>
    <row r="6" spans="1:9" ht="18.75" customHeight="1" x14ac:dyDescent="0.3">
      <c r="A6" s="79" t="s">
        <v>59</v>
      </c>
      <c r="B6" s="79"/>
      <c r="C6" s="79"/>
      <c r="D6" s="79"/>
      <c r="E6" s="79"/>
      <c r="F6" s="79"/>
      <c r="G6" s="79"/>
      <c r="H6" s="43">
        <f>496008.23-112604.77</f>
        <v>383403.45999999996</v>
      </c>
      <c r="I6" s="4"/>
    </row>
    <row r="7" spans="1:9" ht="18.75" customHeight="1" x14ac:dyDescent="0.3">
      <c r="A7" s="39"/>
      <c r="B7" s="40"/>
      <c r="C7" s="40"/>
      <c r="D7" s="40"/>
      <c r="E7" s="40"/>
      <c r="F7" s="40"/>
      <c r="G7" s="40"/>
      <c r="H7" s="1"/>
      <c r="I7" s="4"/>
    </row>
    <row r="8" spans="1:9" ht="18.75" customHeight="1" x14ac:dyDescent="0.3">
      <c r="A8" s="92" t="s">
        <v>60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</f>
        <v>377873.76</v>
      </c>
      <c r="I9" s="4"/>
    </row>
    <row r="10" spans="1:9" ht="18.75" customHeight="1" x14ac:dyDescent="0.3">
      <c r="A10" s="39" t="s">
        <v>1</v>
      </c>
      <c r="B10" s="40"/>
      <c r="C10" s="40"/>
      <c r="D10" s="40"/>
      <c r="E10" s="40"/>
      <c r="F10" s="40"/>
      <c r="G10" s="40"/>
      <c r="H10" s="1">
        <v>42623.46</v>
      </c>
    </row>
    <row r="11" spans="1:9" ht="18.75" customHeight="1" x14ac:dyDescent="0.3">
      <c r="A11" s="39" t="s">
        <v>2</v>
      </c>
      <c r="B11" s="40"/>
      <c r="C11" s="40"/>
      <c r="D11" s="40"/>
      <c r="E11" s="40"/>
      <c r="F11" s="40"/>
      <c r="G11" s="40"/>
      <c r="H11" s="1">
        <v>35459.49</v>
      </c>
    </row>
    <row r="12" spans="1:9" ht="18.75" customHeight="1" x14ac:dyDescent="0.3">
      <c r="A12" s="39" t="s">
        <v>3</v>
      </c>
      <c r="B12" s="40"/>
      <c r="C12" s="40"/>
      <c r="D12" s="40"/>
      <c r="E12" s="40"/>
      <c r="F12" s="40"/>
      <c r="G12" s="40"/>
      <c r="H12" s="1">
        <v>53422.93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15167.27</v>
      </c>
    </row>
    <row r="14" spans="1:9" ht="18.75" customHeight="1" x14ac:dyDescent="0.3">
      <c r="A14" s="39" t="s">
        <v>8</v>
      </c>
      <c r="B14" s="40"/>
      <c r="C14" s="40"/>
      <c r="D14" s="40"/>
      <c r="E14" s="40"/>
      <c r="F14" s="40"/>
      <c r="G14" s="40"/>
      <c r="H14" s="1">
        <v>54504.41</v>
      </c>
    </row>
    <row r="15" spans="1:9" ht="18.75" customHeight="1" x14ac:dyDescent="0.3">
      <c r="A15" s="39" t="s">
        <v>4</v>
      </c>
      <c r="B15" s="40"/>
      <c r="C15" s="40"/>
      <c r="D15" s="40"/>
      <c r="E15" s="40"/>
      <c r="F15" s="40"/>
      <c r="G15" s="40"/>
      <c r="H15" s="1">
        <f>145446.65+524.27+1653.75+1868.52</f>
        <v>149493.18999999997</v>
      </c>
    </row>
    <row r="16" spans="1:9" ht="18.75" customHeight="1" x14ac:dyDescent="0.3">
      <c r="A16" s="39" t="s">
        <v>5</v>
      </c>
      <c r="B16" s="40"/>
      <c r="C16" s="40"/>
      <c r="D16" s="40"/>
      <c r="E16" s="40"/>
      <c r="F16" s="40"/>
      <c r="G16" s="40"/>
      <c r="H16" s="1">
        <v>20896.12</v>
      </c>
    </row>
    <row r="17" spans="1:8" ht="18.75" customHeight="1" x14ac:dyDescent="0.3">
      <c r="A17" s="39" t="s">
        <v>7</v>
      </c>
      <c r="B17" s="40"/>
      <c r="C17" s="40"/>
      <c r="D17" s="40"/>
      <c r="E17" s="40"/>
      <c r="F17" s="40"/>
      <c r="G17" s="40"/>
      <c r="H17" s="1">
        <v>2112.9</v>
      </c>
    </row>
    <row r="18" spans="1:8" ht="18.75" customHeight="1" x14ac:dyDescent="0.3">
      <c r="A18" s="39" t="s">
        <v>20</v>
      </c>
      <c r="B18" s="40"/>
      <c r="C18" s="40"/>
      <c r="D18" s="40"/>
      <c r="E18" s="40"/>
      <c r="F18" s="40"/>
      <c r="G18" s="40"/>
      <c r="H18" s="1">
        <v>4180.91</v>
      </c>
    </row>
    <row r="19" spans="1:8" ht="18.75" customHeight="1" x14ac:dyDescent="0.3">
      <c r="A19" s="39" t="s">
        <v>6</v>
      </c>
      <c r="B19" s="40"/>
      <c r="C19" s="40"/>
      <c r="D19" s="40"/>
      <c r="E19" s="40"/>
      <c r="F19" s="40"/>
      <c r="G19" s="40"/>
      <c r="H19" s="1">
        <v>13.08</v>
      </c>
    </row>
    <row r="20" spans="1:8" ht="18.75" customHeight="1" x14ac:dyDescent="0.3">
      <c r="A20" s="41"/>
      <c r="B20" s="42"/>
      <c r="C20" s="42"/>
      <c r="D20" s="42"/>
      <c r="E20" s="42"/>
      <c r="F20" s="42"/>
      <c r="G20" s="42"/>
      <c r="H20" s="3"/>
    </row>
    <row r="21" spans="1:8" ht="21" customHeight="1" x14ac:dyDescent="0.3">
      <c r="A21" s="39"/>
      <c r="B21" s="40"/>
      <c r="C21" s="40"/>
      <c r="D21" s="40"/>
      <c r="E21" s="40"/>
      <c r="F21" s="2"/>
      <c r="G21" s="2"/>
      <c r="H21" s="1"/>
    </row>
    <row r="22" spans="1:8" ht="33" customHeight="1" x14ac:dyDescent="0.3">
      <c r="A22" s="78" t="s">
        <v>61</v>
      </c>
      <c r="B22" s="79"/>
      <c r="C22" s="79"/>
      <c r="D22" s="79"/>
      <c r="E22" s="79"/>
      <c r="F22" s="79"/>
      <c r="G22" s="79"/>
      <c r="H22" s="43">
        <f>995631.14-H6</f>
        <v>612227.68000000005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93.75" customHeight="1" x14ac:dyDescent="0.3">
      <c r="A24" s="82" t="s">
        <v>62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H7" sqref="H7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52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53</v>
      </c>
      <c r="B4" s="91"/>
      <c r="C4" s="91"/>
      <c r="D4" s="91"/>
      <c r="E4" s="91"/>
      <c r="F4" s="91"/>
      <c r="G4" s="91"/>
      <c r="H4" s="5">
        <f>'июнь 2017 '!H22</f>
        <v>552876.18999999994</v>
      </c>
    </row>
    <row r="5" spans="1:9" ht="18.75" x14ac:dyDescent="0.3">
      <c r="A5" s="35"/>
      <c r="B5" s="36"/>
      <c r="C5" s="36"/>
      <c r="D5" s="36"/>
      <c r="E5" s="36"/>
      <c r="F5" s="36"/>
      <c r="G5" s="36"/>
      <c r="H5" s="1"/>
    </row>
    <row r="6" spans="1:9" ht="18.75" customHeight="1" x14ac:dyDescent="0.3">
      <c r="A6" s="79" t="s">
        <v>54</v>
      </c>
      <c r="B6" s="79"/>
      <c r="C6" s="79"/>
      <c r="D6" s="79"/>
      <c r="E6" s="79"/>
      <c r="F6" s="79"/>
      <c r="G6" s="79"/>
      <c r="H6" s="6">
        <f>483146.12-50785.5</f>
        <v>432360.62</v>
      </c>
      <c r="I6" s="4"/>
    </row>
    <row r="7" spans="1:9" ht="18.75" customHeight="1" x14ac:dyDescent="0.3">
      <c r="A7" s="35"/>
      <c r="B7" s="36"/>
      <c r="C7" s="36"/>
      <c r="D7" s="36"/>
      <c r="E7" s="36"/>
      <c r="F7" s="36"/>
      <c r="G7" s="36"/>
      <c r="H7" s="1"/>
      <c r="I7" s="4"/>
    </row>
    <row r="8" spans="1:9" ht="18.75" customHeight="1" x14ac:dyDescent="0.3">
      <c r="A8" s="92" t="s">
        <v>55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</f>
        <v>404132.19000000006</v>
      </c>
      <c r="I9" s="4"/>
    </row>
    <row r="10" spans="1:9" ht="18.75" customHeight="1" x14ac:dyDescent="0.3">
      <c r="A10" s="35" t="s">
        <v>1</v>
      </c>
      <c r="B10" s="36"/>
      <c r="C10" s="36"/>
      <c r="D10" s="36"/>
      <c r="E10" s="36"/>
      <c r="F10" s="36"/>
      <c r="G10" s="36"/>
      <c r="H10" s="1">
        <v>30937.599999999999</v>
      </c>
    </row>
    <row r="11" spans="1:9" ht="18.75" customHeight="1" x14ac:dyDescent="0.3">
      <c r="A11" s="35" t="s">
        <v>2</v>
      </c>
      <c r="B11" s="36"/>
      <c r="C11" s="36"/>
      <c r="D11" s="36"/>
      <c r="E11" s="36"/>
      <c r="F11" s="36"/>
      <c r="G11" s="36"/>
      <c r="H11" s="1">
        <v>35211.660000000003</v>
      </c>
    </row>
    <row r="12" spans="1:9" ht="18.75" customHeight="1" x14ac:dyDescent="0.3">
      <c r="A12" s="35" t="s">
        <v>3</v>
      </c>
      <c r="B12" s="36"/>
      <c r="C12" s="36"/>
      <c r="D12" s="36"/>
      <c r="E12" s="36"/>
      <c r="F12" s="36"/>
      <c r="G12" s="36"/>
      <c r="H12" s="1">
        <v>66204.27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20025.34</v>
      </c>
    </row>
    <row r="14" spans="1:9" ht="18.75" customHeight="1" x14ac:dyDescent="0.3">
      <c r="A14" s="35" t="s">
        <v>8</v>
      </c>
      <c r="B14" s="36"/>
      <c r="C14" s="36"/>
      <c r="D14" s="36"/>
      <c r="E14" s="36"/>
      <c r="F14" s="36"/>
      <c r="G14" s="36"/>
      <c r="H14" s="1">
        <v>63539.8</v>
      </c>
    </row>
    <row r="15" spans="1:9" ht="18.75" customHeight="1" x14ac:dyDescent="0.3">
      <c r="A15" s="35" t="s">
        <v>4</v>
      </c>
      <c r="B15" s="36"/>
      <c r="C15" s="36"/>
      <c r="D15" s="36"/>
      <c r="E15" s="36"/>
      <c r="F15" s="36"/>
      <c r="G15" s="36"/>
      <c r="H15" s="1">
        <f>153812.45+1750.47+572.78+2049.44</f>
        <v>158185.14000000001</v>
      </c>
    </row>
    <row r="16" spans="1:9" ht="18.75" customHeight="1" x14ac:dyDescent="0.3">
      <c r="A16" s="35" t="s">
        <v>5</v>
      </c>
      <c r="B16" s="36"/>
      <c r="C16" s="36"/>
      <c r="D16" s="36"/>
      <c r="E16" s="36"/>
      <c r="F16" s="36"/>
      <c r="G16" s="36"/>
      <c r="H16" s="1">
        <v>22547.51</v>
      </c>
    </row>
    <row r="17" spans="1:8" ht="18.75" customHeight="1" x14ac:dyDescent="0.3">
      <c r="A17" s="35" t="s">
        <v>7</v>
      </c>
      <c r="B17" s="36"/>
      <c r="C17" s="36"/>
      <c r="D17" s="36"/>
      <c r="E17" s="36"/>
      <c r="F17" s="36"/>
      <c r="G17" s="36"/>
      <c r="H17" s="1">
        <v>2441.63</v>
      </c>
    </row>
    <row r="18" spans="1:8" ht="18.75" customHeight="1" x14ac:dyDescent="0.3">
      <c r="A18" s="35" t="s">
        <v>20</v>
      </c>
      <c r="B18" s="36"/>
      <c r="C18" s="36"/>
      <c r="D18" s="36"/>
      <c r="E18" s="36"/>
      <c r="F18" s="36"/>
      <c r="G18" s="36"/>
      <c r="H18" s="1">
        <v>4594.8599999999997</v>
      </c>
    </row>
    <row r="19" spans="1:8" ht="18.75" customHeight="1" x14ac:dyDescent="0.3">
      <c r="A19" s="35" t="s">
        <v>6</v>
      </c>
      <c r="B19" s="36"/>
      <c r="C19" s="36"/>
      <c r="D19" s="36"/>
      <c r="E19" s="36"/>
      <c r="F19" s="36"/>
      <c r="G19" s="36"/>
      <c r="H19" s="1">
        <v>444.38</v>
      </c>
    </row>
    <row r="20" spans="1:8" ht="18.75" customHeight="1" x14ac:dyDescent="0.3">
      <c r="A20" s="37"/>
      <c r="B20" s="38"/>
      <c r="C20" s="38"/>
      <c r="D20" s="38"/>
      <c r="E20" s="38"/>
      <c r="F20" s="38"/>
      <c r="G20" s="38"/>
      <c r="H20" s="3"/>
    </row>
    <row r="21" spans="1:8" ht="21" customHeight="1" x14ac:dyDescent="0.3">
      <c r="A21" s="35"/>
      <c r="B21" s="36"/>
      <c r="C21" s="36"/>
      <c r="D21" s="36"/>
      <c r="E21" s="36"/>
      <c r="F21" s="2"/>
      <c r="G21" s="2"/>
      <c r="H21" s="1"/>
    </row>
    <row r="22" spans="1:8" ht="33" customHeight="1" x14ac:dyDescent="0.3">
      <c r="A22" s="78" t="s">
        <v>56</v>
      </c>
      <c r="B22" s="79"/>
      <c r="C22" s="79"/>
      <c r="D22" s="79"/>
      <c r="E22" s="79"/>
      <c r="F22" s="79"/>
      <c r="G22" s="79"/>
      <c r="H22" s="6">
        <f>983358.26-H6</f>
        <v>550997.64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51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6" sqref="H6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8" t="s">
        <v>46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47</v>
      </c>
      <c r="B4" s="91"/>
      <c r="C4" s="91"/>
      <c r="D4" s="91"/>
      <c r="E4" s="91"/>
      <c r="F4" s="91"/>
      <c r="G4" s="91"/>
      <c r="H4" s="5">
        <f>'май 2017 '!H22</f>
        <v>560231.64999999991</v>
      </c>
    </row>
    <row r="5" spans="1:9" ht="18.75" x14ac:dyDescent="0.3">
      <c r="A5" s="31"/>
      <c r="B5" s="32"/>
      <c r="C5" s="32"/>
      <c r="D5" s="32"/>
      <c r="E5" s="32"/>
      <c r="F5" s="32"/>
      <c r="G5" s="32"/>
      <c r="H5" s="1"/>
    </row>
    <row r="6" spans="1:9" ht="18.75" customHeight="1" x14ac:dyDescent="0.3">
      <c r="A6" s="79" t="s">
        <v>48</v>
      </c>
      <c r="B6" s="79"/>
      <c r="C6" s="79"/>
      <c r="D6" s="79"/>
      <c r="E6" s="79"/>
      <c r="F6" s="79"/>
      <c r="G6" s="79"/>
      <c r="H6" s="6">
        <f>443182.57-34388.37</f>
        <v>408794.2</v>
      </c>
      <c r="I6" s="4"/>
    </row>
    <row r="7" spans="1:9" ht="18.75" customHeight="1" x14ac:dyDescent="0.3">
      <c r="A7" s="31"/>
      <c r="B7" s="32"/>
      <c r="C7" s="32"/>
      <c r="D7" s="32"/>
      <c r="E7" s="32"/>
      <c r="F7" s="32"/>
      <c r="G7" s="32"/>
      <c r="H7" s="1"/>
      <c r="I7" s="4"/>
    </row>
    <row r="8" spans="1:9" ht="18.75" customHeight="1" x14ac:dyDescent="0.3">
      <c r="A8" s="92" t="s">
        <v>49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</f>
        <v>395986.25999999995</v>
      </c>
      <c r="I9" s="4"/>
    </row>
    <row r="10" spans="1:9" ht="18.75" customHeight="1" x14ac:dyDescent="0.3">
      <c r="A10" s="31" t="s">
        <v>1</v>
      </c>
      <c r="B10" s="32"/>
      <c r="C10" s="32"/>
      <c r="D10" s="32"/>
      <c r="E10" s="32"/>
      <c r="F10" s="32"/>
      <c r="G10" s="32"/>
      <c r="H10" s="1">
        <v>28393.65</v>
      </c>
    </row>
    <row r="11" spans="1:9" ht="18.75" customHeight="1" x14ac:dyDescent="0.3">
      <c r="A11" s="31" t="s">
        <v>2</v>
      </c>
      <c r="B11" s="32"/>
      <c r="C11" s="32"/>
      <c r="D11" s="32"/>
      <c r="E11" s="32"/>
      <c r="F11" s="32"/>
      <c r="G11" s="32"/>
      <c r="H11" s="1">
        <v>28592.12</v>
      </c>
    </row>
    <row r="12" spans="1:9" ht="18.75" customHeight="1" x14ac:dyDescent="0.3">
      <c r="A12" s="31" t="s">
        <v>3</v>
      </c>
      <c r="B12" s="32"/>
      <c r="C12" s="32"/>
      <c r="D12" s="32"/>
      <c r="E12" s="32"/>
      <c r="F12" s="32"/>
      <c r="G12" s="32"/>
      <c r="H12" s="1">
        <v>50978.06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48999.35</v>
      </c>
    </row>
    <row r="14" spans="1:9" ht="18.75" customHeight="1" x14ac:dyDescent="0.3">
      <c r="A14" s="31" t="s">
        <v>8</v>
      </c>
      <c r="B14" s="32"/>
      <c r="C14" s="32"/>
      <c r="D14" s="32"/>
      <c r="E14" s="32"/>
      <c r="F14" s="32"/>
      <c r="G14" s="32"/>
      <c r="H14" s="1">
        <v>53515.44</v>
      </c>
    </row>
    <row r="15" spans="1:9" ht="18.75" customHeight="1" x14ac:dyDescent="0.3">
      <c r="A15" s="31" t="s">
        <v>4</v>
      </c>
      <c r="B15" s="32"/>
      <c r="C15" s="32"/>
      <c r="D15" s="32"/>
      <c r="E15" s="32"/>
      <c r="F15" s="32"/>
      <c r="G15" s="32"/>
      <c r="H15" s="1">
        <f>151721.15+2519.65+810.01+2086.92</f>
        <v>157137.73000000001</v>
      </c>
    </row>
    <row r="16" spans="1:9" ht="18.75" customHeight="1" x14ac:dyDescent="0.3">
      <c r="A16" s="31" t="s">
        <v>5</v>
      </c>
      <c r="B16" s="32"/>
      <c r="C16" s="32"/>
      <c r="D16" s="32"/>
      <c r="E16" s="32"/>
      <c r="F16" s="32"/>
      <c r="G16" s="32"/>
      <c r="H16" s="1">
        <v>21947.1</v>
      </c>
    </row>
    <row r="17" spans="1:8" ht="18.75" customHeight="1" x14ac:dyDescent="0.3">
      <c r="A17" s="31" t="s">
        <v>7</v>
      </c>
      <c r="B17" s="32"/>
      <c r="C17" s="32"/>
      <c r="D17" s="32"/>
      <c r="E17" s="32"/>
      <c r="F17" s="32"/>
      <c r="G17" s="32"/>
      <c r="H17" s="1">
        <v>2065.66</v>
      </c>
    </row>
    <row r="18" spans="1:8" ht="18.75" customHeight="1" x14ac:dyDescent="0.3">
      <c r="A18" s="31" t="s">
        <v>20</v>
      </c>
      <c r="B18" s="32"/>
      <c r="C18" s="32"/>
      <c r="D18" s="32"/>
      <c r="E18" s="32"/>
      <c r="F18" s="32"/>
      <c r="G18" s="32"/>
      <c r="H18" s="1">
        <v>4347.26</v>
      </c>
    </row>
    <row r="19" spans="1:8" ht="18.75" customHeight="1" x14ac:dyDescent="0.3">
      <c r="A19" s="31" t="s">
        <v>6</v>
      </c>
      <c r="B19" s="32"/>
      <c r="C19" s="32"/>
      <c r="D19" s="32"/>
      <c r="E19" s="32"/>
      <c r="F19" s="32"/>
      <c r="G19" s="32"/>
      <c r="H19" s="1">
        <v>9.89</v>
      </c>
    </row>
    <row r="20" spans="1:8" ht="18.75" customHeight="1" x14ac:dyDescent="0.3">
      <c r="A20" s="33"/>
      <c r="B20" s="34"/>
      <c r="C20" s="34"/>
      <c r="D20" s="34"/>
      <c r="E20" s="34"/>
      <c r="F20" s="34"/>
      <c r="G20" s="34"/>
      <c r="H20" s="3"/>
    </row>
    <row r="21" spans="1:8" ht="21" customHeight="1" x14ac:dyDescent="0.3">
      <c r="A21" s="31"/>
      <c r="B21" s="32"/>
      <c r="C21" s="32"/>
      <c r="D21" s="32"/>
      <c r="E21" s="32"/>
      <c r="F21" s="2"/>
      <c r="G21" s="2"/>
      <c r="H21" s="1"/>
    </row>
    <row r="22" spans="1:8" ht="33" customHeight="1" x14ac:dyDescent="0.3">
      <c r="A22" s="78" t="s">
        <v>50</v>
      </c>
      <c r="B22" s="79"/>
      <c r="C22" s="79"/>
      <c r="D22" s="79"/>
      <c r="E22" s="79"/>
      <c r="F22" s="79"/>
      <c r="G22" s="79"/>
      <c r="H22" s="6">
        <f>961670.39-H6</f>
        <v>552876.18999999994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51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M12" sqref="M12"/>
    </sheetView>
  </sheetViews>
  <sheetFormatPr defaultColWidth="8.7109375" defaultRowHeight="15" x14ac:dyDescent="0.25"/>
  <cols>
    <col min="7" max="7" width="16.7109375" customWidth="1"/>
    <col min="8" max="8" width="20.140625" customWidth="1"/>
    <col min="9" max="9" width="13.28515625" bestFit="1" customWidth="1"/>
  </cols>
  <sheetData>
    <row r="1" spans="1:9" x14ac:dyDescent="0.25">
      <c r="A1" s="88" t="s">
        <v>137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138</v>
      </c>
      <c r="B4" s="91"/>
      <c r="C4" s="91"/>
      <c r="D4" s="91"/>
      <c r="E4" s="91"/>
      <c r="F4" s="91"/>
      <c r="G4" s="91"/>
      <c r="H4" s="5">
        <f>'октябрь 2018'!H22</f>
        <v>1002123.0999999999</v>
      </c>
    </row>
    <row r="5" spans="1:9" ht="18.75" x14ac:dyDescent="0.3">
      <c r="A5" s="74"/>
      <c r="B5" s="75"/>
      <c r="C5" s="75"/>
      <c r="D5" s="75"/>
      <c r="E5" s="75"/>
      <c r="F5" s="75"/>
      <c r="G5" s="75"/>
      <c r="H5" s="1"/>
    </row>
    <row r="6" spans="1:9" ht="18.75" customHeight="1" x14ac:dyDescent="0.3">
      <c r="A6" s="79" t="s">
        <v>139</v>
      </c>
      <c r="B6" s="79"/>
      <c r="C6" s="79"/>
      <c r="D6" s="79"/>
      <c r="E6" s="79"/>
      <c r="F6" s="79"/>
      <c r="G6" s="79"/>
      <c r="H6" s="43">
        <f>655536.74-13374.23</f>
        <v>642162.51</v>
      </c>
      <c r="I6" s="4"/>
    </row>
    <row r="7" spans="1:9" ht="18.75" customHeight="1" x14ac:dyDescent="0.3">
      <c r="A7" s="74"/>
      <c r="B7" s="75"/>
      <c r="C7" s="75"/>
      <c r="D7" s="75"/>
      <c r="E7" s="75"/>
      <c r="F7" s="75"/>
      <c r="G7" s="75"/>
      <c r="H7" s="1"/>
      <c r="I7" s="4"/>
    </row>
    <row r="8" spans="1:9" ht="18.75" customHeight="1" x14ac:dyDescent="0.3">
      <c r="A8" s="92" t="s">
        <v>140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473816.53</v>
      </c>
      <c r="I9" s="4"/>
    </row>
    <row r="10" spans="1:9" ht="18.75" customHeight="1" x14ac:dyDescent="0.3">
      <c r="A10" s="74" t="s">
        <v>1</v>
      </c>
      <c r="B10" s="75"/>
      <c r="C10" s="75"/>
      <c r="D10" s="75"/>
      <c r="E10" s="75"/>
      <c r="F10" s="75"/>
      <c r="G10" s="75"/>
      <c r="H10" s="1">
        <v>34755.360000000001</v>
      </c>
    </row>
    <row r="11" spans="1:9" ht="18.75" customHeight="1" x14ac:dyDescent="0.3">
      <c r="A11" s="74" t="s">
        <v>2</v>
      </c>
      <c r="B11" s="75"/>
      <c r="C11" s="75"/>
      <c r="D11" s="75"/>
      <c r="E11" s="75"/>
      <c r="F11" s="75"/>
      <c r="G11" s="75"/>
      <c r="H11" s="1">
        <v>34936.06</v>
      </c>
    </row>
    <row r="12" spans="1:9" ht="18.75" customHeight="1" x14ac:dyDescent="0.3">
      <c r="A12" s="74" t="s">
        <v>3</v>
      </c>
      <c r="B12" s="75"/>
      <c r="C12" s="75"/>
      <c r="D12" s="75"/>
      <c r="E12" s="75"/>
      <c r="F12" s="75"/>
      <c r="G12" s="75"/>
      <c r="H12" s="1">
        <v>57549.82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104465.69</v>
      </c>
    </row>
    <row r="14" spans="1:9" ht="18.75" customHeight="1" x14ac:dyDescent="0.3">
      <c r="A14" s="74" t="s">
        <v>8</v>
      </c>
      <c r="B14" s="75"/>
      <c r="C14" s="75"/>
      <c r="D14" s="75"/>
      <c r="E14" s="75"/>
      <c r="F14" s="75"/>
      <c r="G14" s="75"/>
      <c r="H14" s="1">
        <v>58041.4</v>
      </c>
    </row>
    <row r="15" spans="1:9" ht="18.75" customHeight="1" x14ac:dyDescent="0.3">
      <c r="A15" s="74" t="s">
        <v>4</v>
      </c>
      <c r="B15" s="75"/>
      <c r="C15" s="75"/>
      <c r="D15" s="75"/>
      <c r="E15" s="75"/>
      <c r="F15" s="75"/>
      <c r="G15" s="75"/>
      <c r="H15" s="1">
        <f>148967.85+1634.44+855.51+521.39+1954.76+3200</f>
        <v>157133.95000000004</v>
      </c>
    </row>
    <row r="16" spans="1:9" ht="18.75" customHeight="1" x14ac:dyDescent="0.3">
      <c r="A16" s="74" t="s">
        <v>5</v>
      </c>
      <c r="B16" s="75"/>
      <c r="C16" s="75"/>
      <c r="D16" s="75"/>
      <c r="E16" s="75"/>
      <c r="F16" s="75"/>
      <c r="G16" s="75"/>
      <c r="H16" s="1">
        <v>20693.580000000002</v>
      </c>
    </row>
    <row r="17" spans="1:8" ht="18.75" customHeight="1" x14ac:dyDescent="0.3">
      <c r="A17" s="74" t="s">
        <v>7</v>
      </c>
      <c r="B17" s="75"/>
      <c r="C17" s="75"/>
      <c r="D17" s="75"/>
      <c r="E17" s="75"/>
      <c r="F17" s="75"/>
      <c r="G17" s="75"/>
      <c r="H17" s="1">
        <v>2009.05</v>
      </c>
    </row>
    <row r="18" spans="1:8" ht="18.75" customHeight="1" x14ac:dyDescent="0.3">
      <c r="A18" s="74" t="s">
        <v>20</v>
      </c>
      <c r="B18" s="75"/>
      <c r="C18" s="75"/>
      <c r="D18" s="75"/>
      <c r="E18" s="75"/>
      <c r="F18" s="75"/>
      <c r="G18" s="75"/>
      <c r="H18" s="1">
        <v>4216.47</v>
      </c>
    </row>
    <row r="19" spans="1:8" ht="18.75" customHeight="1" x14ac:dyDescent="0.3">
      <c r="A19" s="74" t="s">
        <v>6</v>
      </c>
      <c r="B19" s="75"/>
      <c r="C19" s="75"/>
      <c r="D19" s="75"/>
      <c r="E19" s="75"/>
      <c r="F19" s="75"/>
      <c r="G19" s="75"/>
      <c r="H19" s="1">
        <v>15.15</v>
      </c>
    </row>
    <row r="20" spans="1:8" ht="18.75" customHeight="1" x14ac:dyDescent="0.3">
      <c r="A20" s="74" t="s">
        <v>74</v>
      </c>
      <c r="B20" s="75"/>
      <c r="C20" s="75"/>
      <c r="D20" s="75"/>
      <c r="E20" s="75"/>
      <c r="F20" s="75"/>
      <c r="G20" s="75"/>
      <c r="H20" s="1">
        <v>0</v>
      </c>
    </row>
    <row r="21" spans="1:8" ht="21" customHeight="1" x14ac:dyDescent="0.3">
      <c r="A21" s="74"/>
      <c r="B21" s="75"/>
      <c r="C21" s="75"/>
      <c r="D21" s="75"/>
      <c r="E21" s="75"/>
      <c r="F21" s="2"/>
      <c r="G21" s="2"/>
      <c r="H21" s="1"/>
    </row>
    <row r="22" spans="1:8" ht="33" customHeight="1" x14ac:dyDescent="0.3">
      <c r="A22" s="78" t="s">
        <v>141</v>
      </c>
      <c r="B22" s="79"/>
      <c r="C22" s="79"/>
      <c r="D22" s="79"/>
      <c r="E22" s="79"/>
      <c r="F22" s="79"/>
      <c r="G22" s="79"/>
      <c r="H22" s="43">
        <f>1722084.41-H6</f>
        <v>1079921.8999999999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85" t="s">
        <v>120</v>
      </c>
      <c r="B25" s="86"/>
      <c r="C25" s="86"/>
      <c r="D25" s="86"/>
      <c r="E25" s="86"/>
      <c r="F25" s="86"/>
      <c r="G25" s="86"/>
      <c r="H25" s="86"/>
    </row>
    <row r="26" spans="1:8" ht="15.75" customHeight="1" x14ac:dyDescent="0.25">
      <c r="A26" s="87"/>
      <c r="B26" s="87"/>
      <c r="C26" s="87"/>
      <c r="D26" s="87"/>
      <c r="E26" s="87"/>
      <c r="F26" s="87"/>
      <c r="G26" s="87"/>
      <c r="H26" s="87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2" sqref="H22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8" t="s">
        <v>40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41</v>
      </c>
      <c r="B4" s="91"/>
      <c r="C4" s="91"/>
      <c r="D4" s="91"/>
      <c r="E4" s="91"/>
      <c r="F4" s="91"/>
      <c r="G4" s="91"/>
      <c r="H4" s="5">
        <f>'апрель 2017'!H22</f>
        <v>513989.5</v>
      </c>
    </row>
    <row r="5" spans="1:9" ht="18.75" x14ac:dyDescent="0.3">
      <c r="A5" s="27"/>
      <c r="B5" s="28"/>
      <c r="C5" s="28"/>
      <c r="D5" s="28"/>
      <c r="E5" s="28"/>
      <c r="F5" s="28"/>
      <c r="G5" s="28"/>
      <c r="H5" s="1"/>
    </row>
    <row r="6" spans="1:9" ht="18.75" customHeight="1" x14ac:dyDescent="0.3">
      <c r="A6" s="79" t="s">
        <v>42</v>
      </c>
      <c r="B6" s="79"/>
      <c r="C6" s="79"/>
      <c r="D6" s="79"/>
      <c r="E6" s="79"/>
      <c r="F6" s="79"/>
      <c r="G6" s="79"/>
      <c r="H6" s="6">
        <f>419820.85-31190.05</f>
        <v>388630.8</v>
      </c>
      <c r="I6" s="4"/>
    </row>
    <row r="7" spans="1:9" ht="18.75" customHeight="1" x14ac:dyDescent="0.3">
      <c r="A7" s="27"/>
      <c r="B7" s="28"/>
      <c r="C7" s="28"/>
      <c r="D7" s="28"/>
      <c r="E7" s="28"/>
      <c r="F7" s="28"/>
      <c r="G7" s="28"/>
      <c r="H7" s="1"/>
      <c r="I7" s="4"/>
    </row>
    <row r="8" spans="1:9" ht="18.75" customHeight="1" x14ac:dyDescent="0.3">
      <c r="A8" s="92" t="s">
        <v>43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</f>
        <v>601444.90999999992</v>
      </c>
      <c r="I9" s="4"/>
    </row>
    <row r="10" spans="1:9" ht="18.75" customHeight="1" x14ac:dyDescent="0.3">
      <c r="A10" s="27" t="s">
        <v>1</v>
      </c>
      <c r="B10" s="28"/>
      <c r="C10" s="28"/>
      <c r="D10" s="28"/>
      <c r="E10" s="28"/>
      <c r="F10" s="28"/>
      <c r="G10" s="28"/>
      <c r="H10" s="1">
        <v>31382.21</v>
      </c>
    </row>
    <row r="11" spans="1:9" ht="18.75" customHeight="1" x14ac:dyDescent="0.3">
      <c r="A11" s="27" t="s">
        <v>2</v>
      </c>
      <c r="B11" s="28"/>
      <c r="C11" s="28"/>
      <c r="D11" s="28"/>
      <c r="E11" s="28"/>
      <c r="F11" s="28"/>
      <c r="G11" s="28"/>
      <c r="H11" s="1">
        <v>33752.639999999999</v>
      </c>
    </row>
    <row r="12" spans="1:9" ht="18.75" customHeight="1" x14ac:dyDescent="0.3">
      <c r="A12" s="27" t="s">
        <v>3</v>
      </c>
      <c r="B12" s="28"/>
      <c r="C12" s="28"/>
      <c r="D12" s="28"/>
      <c r="E12" s="28"/>
      <c r="F12" s="28"/>
      <c r="G12" s="28"/>
      <c r="H12" s="1">
        <v>57073.38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233413.5</v>
      </c>
    </row>
    <row r="14" spans="1:9" ht="18.75" customHeight="1" x14ac:dyDescent="0.3">
      <c r="A14" s="27" t="s">
        <v>8</v>
      </c>
      <c r="B14" s="28"/>
      <c r="C14" s="28"/>
      <c r="D14" s="28"/>
      <c r="E14" s="28"/>
      <c r="F14" s="28"/>
      <c r="G14" s="28"/>
      <c r="H14" s="1">
        <v>58532.52</v>
      </c>
    </row>
    <row r="15" spans="1:9" ht="18.75" customHeight="1" x14ac:dyDescent="0.3">
      <c r="A15" s="27" t="s">
        <v>4</v>
      </c>
      <c r="B15" s="28"/>
      <c r="C15" s="28"/>
      <c r="D15" s="28"/>
      <c r="E15" s="28"/>
      <c r="F15" s="28"/>
      <c r="G15" s="28"/>
      <c r="H15" s="1">
        <f>151535.14+2686.71+840.1+3172.51</f>
        <v>158234.46000000002</v>
      </c>
    </row>
    <row r="16" spans="1:9" ht="18.75" customHeight="1" x14ac:dyDescent="0.3">
      <c r="A16" s="27" t="s">
        <v>5</v>
      </c>
      <c r="B16" s="28"/>
      <c r="C16" s="28"/>
      <c r="D16" s="28"/>
      <c r="E16" s="28"/>
      <c r="F16" s="28"/>
      <c r="G16" s="28"/>
      <c r="H16" s="1">
        <v>21864.68</v>
      </c>
    </row>
    <row r="17" spans="1:8" ht="18.75" customHeight="1" x14ac:dyDescent="0.3">
      <c r="A17" s="27" t="s">
        <v>7</v>
      </c>
      <c r="B17" s="28"/>
      <c r="C17" s="28"/>
      <c r="D17" s="28"/>
      <c r="E17" s="28"/>
      <c r="F17" s="28"/>
      <c r="G17" s="28"/>
      <c r="H17" s="1">
        <v>2170.46</v>
      </c>
    </row>
    <row r="18" spans="1:8" ht="18.75" customHeight="1" x14ac:dyDescent="0.3">
      <c r="A18" s="27" t="s">
        <v>20</v>
      </c>
      <c r="B18" s="28"/>
      <c r="C18" s="28"/>
      <c r="D18" s="28"/>
      <c r="E18" s="28"/>
      <c r="F18" s="28"/>
      <c r="G18" s="28"/>
      <c r="H18" s="1">
        <v>4525.1000000000004</v>
      </c>
    </row>
    <row r="19" spans="1:8" ht="18.75" customHeight="1" x14ac:dyDescent="0.3">
      <c r="A19" s="27" t="s">
        <v>6</v>
      </c>
      <c r="B19" s="28"/>
      <c r="C19" s="28"/>
      <c r="D19" s="28"/>
      <c r="E19" s="28"/>
      <c r="F19" s="28"/>
      <c r="G19" s="28"/>
      <c r="H19" s="1">
        <v>495.96</v>
      </c>
    </row>
    <row r="20" spans="1:8" ht="18.75" customHeight="1" x14ac:dyDescent="0.3">
      <c r="A20" s="29"/>
      <c r="B20" s="30"/>
      <c r="C20" s="30"/>
      <c r="D20" s="30"/>
      <c r="E20" s="30"/>
      <c r="F20" s="30"/>
      <c r="G20" s="30"/>
      <c r="H20" s="3"/>
    </row>
    <row r="21" spans="1:8" ht="21" customHeight="1" x14ac:dyDescent="0.3">
      <c r="A21" s="27"/>
      <c r="B21" s="28"/>
      <c r="C21" s="28"/>
      <c r="D21" s="28"/>
      <c r="E21" s="28"/>
      <c r="F21" s="2"/>
      <c r="G21" s="2"/>
      <c r="H21" s="1"/>
    </row>
    <row r="22" spans="1:8" ht="33" customHeight="1" x14ac:dyDescent="0.3">
      <c r="A22" s="78" t="s">
        <v>44</v>
      </c>
      <c r="B22" s="79"/>
      <c r="C22" s="79"/>
      <c r="D22" s="79"/>
      <c r="E22" s="79"/>
      <c r="F22" s="79"/>
      <c r="G22" s="79"/>
      <c r="H22" s="6">
        <f>948862.45-H6</f>
        <v>560231.64999999991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45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1" workbookViewId="0">
      <selection activeCell="H23" sqref="H23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8" t="s">
        <v>34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35</v>
      </c>
      <c r="B4" s="91"/>
      <c r="C4" s="91"/>
      <c r="D4" s="91"/>
      <c r="E4" s="91"/>
      <c r="F4" s="91"/>
      <c r="G4" s="91"/>
      <c r="H4" s="5">
        <f>'март 2017'!H22</f>
        <v>411019.80000000005</v>
      </c>
    </row>
    <row r="5" spans="1:9" ht="18.75" x14ac:dyDescent="0.3">
      <c r="A5" s="23"/>
      <c r="B5" s="24"/>
      <c r="C5" s="24"/>
      <c r="D5" s="24"/>
      <c r="E5" s="24"/>
      <c r="F5" s="24"/>
      <c r="G5" s="24"/>
      <c r="H5" s="1"/>
    </row>
    <row r="6" spans="1:9" ht="18.75" customHeight="1" x14ac:dyDescent="0.3">
      <c r="A6" s="79" t="s">
        <v>36</v>
      </c>
      <c r="B6" s="79"/>
      <c r="C6" s="79"/>
      <c r="D6" s="79"/>
      <c r="E6" s="79"/>
      <c r="F6" s="79"/>
      <c r="G6" s="79"/>
      <c r="H6" s="6">
        <f>665650.39-17963.33</f>
        <v>647687.06000000006</v>
      </c>
      <c r="I6" s="4"/>
    </row>
    <row r="7" spans="1:9" ht="18.75" customHeight="1" x14ac:dyDescent="0.3">
      <c r="A7" s="23"/>
      <c r="B7" s="24"/>
      <c r="C7" s="24"/>
      <c r="D7" s="24"/>
      <c r="E7" s="24"/>
      <c r="F7" s="24"/>
      <c r="G7" s="24"/>
      <c r="H7" s="1"/>
      <c r="I7" s="4"/>
    </row>
    <row r="8" spans="1:9" ht="18.75" customHeight="1" x14ac:dyDescent="0.3">
      <c r="A8" s="92" t="s">
        <v>37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</f>
        <v>519500.30000000005</v>
      </c>
      <c r="I9" s="4"/>
    </row>
    <row r="10" spans="1:9" ht="18.75" customHeight="1" x14ac:dyDescent="0.3">
      <c r="A10" s="23" t="s">
        <v>1</v>
      </c>
      <c r="B10" s="24"/>
      <c r="C10" s="24"/>
      <c r="D10" s="24"/>
      <c r="E10" s="24"/>
      <c r="F10" s="24"/>
      <c r="G10" s="24"/>
      <c r="H10" s="1">
        <v>23413.88</v>
      </c>
    </row>
    <row r="11" spans="1:9" ht="18.75" customHeight="1" x14ac:dyDescent="0.3">
      <c r="A11" s="23" t="s">
        <v>2</v>
      </c>
      <c r="B11" s="24"/>
      <c r="C11" s="24"/>
      <c r="D11" s="24"/>
      <c r="E11" s="24"/>
      <c r="F11" s="24"/>
      <c r="G11" s="24"/>
      <c r="H11" s="1">
        <v>25582.37</v>
      </c>
    </row>
    <row r="12" spans="1:9" ht="18.75" customHeight="1" x14ac:dyDescent="0.3">
      <c r="A12" s="23" t="s">
        <v>3</v>
      </c>
      <c r="B12" s="24"/>
      <c r="C12" s="24"/>
      <c r="D12" s="24"/>
      <c r="E12" s="24"/>
      <c r="F12" s="24"/>
      <c r="G12" s="24"/>
      <c r="H12" s="1">
        <v>44388.18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214615.8</v>
      </c>
    </row>
    <row r="14" spans="1:9" ht="18.75" customHeight="1" x14ac:dyDescent="0.3">
      <c r="A14" s="23" t="s">
        <v>8</v>
      </c>
      <c r="B14" s="24"/>
      <c r="C14" s="24"/>
      <c r="D14" s="24"/>
      <c r="E14" s="24"/>
      <c r="F14" s="24"/>
      <c r="G14" s="24"/>
      <c r="H14" s="1">
        <v>41686.51</v>
      </c>
    </row>
    <row r="15" spans="1:9" ht="18.75" customHeight="1" x14ac:dyDescent="0.3">
      <c r="A15" s="23" t="s">
        <v>4</v>
      </c>
      <c r="B15" s="24"/>
      <c r="C15" s="24"/>
      <c r="D15" s="24"/>
      <c r="E15" s="24"/>
      <c r="F15" s="24"/>
      <c r="G15" s="24"/>
      <c r="H15" s="1">
        <f>138116.79+2355.99+761.34+2856.45</f>
        <v>144090.57</v>
      </c>
    </row>
    <row r="16" spans="1:9" ht="18.75" customHeight="1" x14ac:dyDescent="0.3">
      <c r="A16" s="23" t="s">
        <v>5</v>
      </c>
      <c r="B16" s="24"/>
      <c r="C16" s="24"/>
      <c r="D16" s="24"/>
      <c r="E16" s="24"/>
      <c r="F16" s="24"/>
      <c r="G16" s="24"/>
      <c r="H16" s="1">
        <v>19646.96</v>
      </c>
    </row>
    <row r="17" spans="1:8" ht="18.75" customHeight="1" x14ac:dyDescent="0.3">
      <c r="A17" s="23" t="s">
        <v>7</v>
      </c>
      <c r="B17" s="24"/>
      <c r="C17" s="24"/>
      <c r="D17" s="24"/>
      <c r="E17" s="24"/>
      <c r="F17" s="24"/>
      <c r="G17" s="24"/>
      <c r="H17" s="1">
        <v>2062.9299999999998</v>
      </c>
    </row>
    <row r="18" spans="1:8" ht="18.75" customHeight="1" x14ac:dyDescent="0.3">
      <c r="A18" s="23" t="s">
        <v>20</v>
      </c>
      <c r="B18" s="24"/>
      <c r="C18" s="24"/>
      <c r="D18" s="24"/>
      <c r="E18" s="24"/>
      <c r="F18" s="24"/>
      <c r="G18" s="24"/>
      <c r="H18" s="1">
        <v>3943.14</v>
      </c>
    </row>
    <row r="19" spans="1:8" ht="18.75" customHeight="1" x14ac:dyDescent="0.3">
      <c r="A19" s="23" t="s">
        <v>6</v>
      </c>
      <c r="B19" s="24"/>
      <c r="C19" s="24"/>
      <c r="D19" s="24"/>
      <c r="E19" s="24"/>
      <c r="F19" s="24"/>
      <c r="G19" s="24"/>
      <c r="H19" s="1">
        <v>69.959999999999994</v>
      </c>
    </row>
    <row r="20" spans="1:8" ht="18.75" customHeight="1" x14ac:dyDescent="0.3">
      <c r="A20" s="25"/>
      <c r="B20" s="26"/>
      <c r="C20" s="26"/>
      <c r="D20" s="26"/>
      <c r="E20" s="26"/>
      <c r="F20" s="26"/>
      <c r="G20" s="26"/>
      <c r="H20" s="3"/>
    </row>
    <row r="21" spans="1:8" ht="21" customHeight="1" x14ac:dyDescent="0.3">
      <c r="A21" s="23"/>
      <c r="B21" s="24"/>
      <c r="C21" s="24"/>
      <c r="D21" s="24"/>
      <c r="E21" s="24"/>
      <c r="F21" s="2"/>
      <c r="G21" s="2"/>
      <c r="H21" s="1"/>
    </row>
    <row r="22" spans="1:8" ht="33" customHeight="1" x14ac:dyDescent="0.3">
      <c r="A22" s="78" t="s">
        <v>38</v>
      </c>
      <c r="B22" s="79"/>
      <c r="C22" s="79"/>
      <c r="D22" s="79"/>
      <c r="E22" s="79"/>
      <c r="F22" s="79"/>
      <c r="G22" s="79"/>
      <c r="H22" s="6">
        <f>1161676.56-H6</f>
        <v>513989.5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39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2" sqref="H22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8" t="s">
        <v>28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29</v>
      </c>
      <c r="B4" s="91"/>
      <c r="C4" s="91"/>
      <c r="D4" s="91"/>
      <c r="E4" s="91"/>
      <c r="F4" s="91"/>
      <c r="G4" s="91"/>
      <c r="H4" s="5">
        <f>'февраль 2017'!H22</f>
        <v>490956.48999999987</v>
      </c>
    </row>
    <row r="5" spans="1:9" ht="18.75" x14ac:dyDescent="0.3">
      <c r="A5" s="19"/>
      <c r="B5" s="20"/>
      <c r="C5" s="20"/>
      <c r="D5" s="20"/>
      <c r="E5" s="20"/>
      <c r="F5" s="20"/>
      <c r="G5" s="20"/>
      <c r="H5" s="1"/>
    </row>
    <row r="6" spans="1:9" ht="18.75" customHeight="1" x14ac:dyDescent="0.3">
      <c r="A6" s="79" t="s">
        <v>30</v>
      </c>
      <c r="B6" s="79"/>
      <c r="C6" s="79"/>
      <c r="D6" s="79"/>
      <c r="E6" s="79"/>
      <c r="F6" s="79"/>
      <c r="G6" s="79"/>
      <c r="H6" s="6">
        <f>675725.54-53255.54</f>
        <v>622470</v>
      </c>
      <c r="I6" s="4"/>
    </row>
    <row r="7" spans="1:9" ht="18.75" customHeight="1" x14ac:dyDescent="0.3">
      <c r="A7" s="19"/>
      <c r="B7" s="20"/>
      <c r="C7" s="20"/>
      <c r="D7" s="20"/>
      <c r="E7" s="20"/>
      <c r="F7" s="20"/>
      <c r="G7" s="20"/>
      <c r="H7" s="1"/>
      <c r="I7" s="4"/>
    </row>
    <row r="8" spans="1:9" ht="18.75" customHeight="1" x14ac:dyDescent="0.3">
      <c r="A8" s="92" t="s">
        <v>31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</f>
        <v>705474.60000000009</v>
      </c>
      <c r="I9" s="4"/>
    </row>
    <row r="10" spans="1:9" ht="18.75" customHeight="1" x14ac:dyDescent="0.3">
      <c r="A10" s="19" t="s">
        <v>1</v>
      </c>
      <c r="B10" s="20"/>
      <c r="C10" s="20"/>
      <c r="D10" s="20"/>
      <c r="E10" s="20"/>
      <c r="F10" s="20"/>
      <c r="G10" s="20"/>
      <c r="H10" s="1">
        <v>33711.17</v>
      </c>
    </row>
    <row r="11" spans="1:9" ht="18.75" customHeight="1" x14ac:dyDescent="0.3">
      <c r="A11" s="19" t="s">
        <v>2</v>
      </c>
      <c r="B11" s="20"/>
      <c r="C11" s="20"/>
      <c r="D11" s="20"/>
      <c r="E11" s="20"/>
      <c r="F11" s="20"/>
      <c r="G11" s="20"/>
      <c r="H11" s="1">
        <v>36088.76</v>
      </c>
    </row>
    <row r="12" spans="1:9" ht="18.75" customHeight="1" x14ac:dyDescent="0.3">
      <c r="A12" s="19" t="s">
        <v>3</v>
      </c>
      <c r="B12" s="20"/>
      <c r="C12" s="20"/>
      <c r="D12" s="20"/>
      <c r="E12" s="20"/>
      <c r="F12" s="20"/>
      <c r="G12" s="20"/>
      <c r="H12" s="1">
        <v>56697.09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275959.88</v>
      </c>
    </row>
    <row r="14" spans="1:9" ht="18.75" customHeight="1" x14ac:dyDescent="0.3">
      <c r="A14" s="19" t="s">
        <v>8</v>
      </c>
      <c r="B14" s="20"/>
      <c r="C14" s="20"/>
      <c r="D14" s="20"/>
      <c r="E14" s="20"/>
      <c r="F14" s="20"/>
      <c r="G14" s="20"/>
      <c r="H14" s="1">
        <v>69235.009999999995</v>
      </c>
    </row>
    <row r="15" spans="1:9" ht="18.75" customHeight="1" x14ac:dyDescent="0.3">
      <c r="A15" s="19" t="s">
        <v>4</v>
      </c>
      <c r="B15" s="20"/>
      <c r="C15" s="20"/>
      <c r="D15" s="20"/>
      <c r="E15" s="20"/>
      <c r="F15" s="20"/>
      <c r="G15" s="20"/>
      <c r="H15" s="1">
        <f>191471.32+2717.38+865.91+3265.88</f>
        <v>198320.49000000002</v>
      </c>
    </row>
    <row r="16" spans="1:9" ht="18.75" customHeight="1" x14ac:dyDescent="0.3">
      <c r="A16" s="19" t="s">
        <v>5</v>
      </c>
      <c r="B16" s="20"/>
      <c r="C16" s="20"/>
      <c r="D16" s="20"/>
      <c r="E16" s="20"/>
      <c r="F16" s="20"/>
      <c r="G16" s="20"/>
      <c r="H16" s="1">
        <v>27497.56</v>
      </c>
    </row>
    <row r="17" spans="1:8" ht="18.75" customHeight="1" x14ac:dyDescent="0.3">
      <c r="A17" s="19" t="s">
        <v>7</v>
      </c>
      <c r="B17" s="20"/>
      <c r="C17" s="20"/>
      <c r="D17" s="20"/>
      <c r="E17" s="20"/>
      <c r="F17" s="20"/>
      <c r="G17" s="20"/>
      <c r="H17" s="1">
        <v>3110.81</v>
      </c>
    </row>
    <row r="18" spans="1:8" ht="18.75" customHeight="1" x14ac:dyDescent="0.3">
      <c r="A18" s="19" t="s">
        <v>20</v>
      </c>
      <c r="B18" s="20"/>
      <c r="C18" s="20"/>
      <c r="D18" s="20"/>
      <c r="E18" s="20"/>
      <c r="F18" s="20"/>
      <c r="G18" s="20"/>
      <c r="H18" s="1">
        <v>4815.46</v>
      </c>
    </row>
    <row r="19" spans="1:8" ht="18.75" customHeight="1" x14ac:dyDescent="0.3">
      <c r="A19" s="19" t="s">
        <v>6</v>
      </c>
      <c r="B19" s="20"/>
      <c r="C19" s="20"/>
      <c r="D19" s="20"/>
      <c r="E19" s="20"/>
      <c r="F19" s="20"/>
      <c r="G19" s="20"/>
      <c r="H19" s="1">
        <v>38.369999999999997</v>
      </c>
    </row>
    <row r="20" spans="1:8" ht="18.75" customHeight="1" x14ac:dyDescent="0.3">
      <c r="A20" s="21"/>
      <c r="B20" s="22"/>
      <c r="C20" s="22"/>
      <c r="D20" s="22"/>
      <c r="E20" s="22"/>
      <c r="F20" s="22"/>
      <c r="G20" s="22"/>
      <c r="H20" s="3"/>
    </row>
    <row r="21" spans="1:8" ht="21" customHeight="1" x14ac:dyDescent="0.3">
      <c r="A21" s="19"/>
      <c r="B21" s="20"/>
      <c r="C21" s="20"/>
      <c r="D21" s="20"/>
      <c r="E21" s="20"/>
      <c r="F21" s="2"/>
      <c r="G21" s="2"/>
      <c r="H21" s="1"/>
    </row>
    <row r="22" spans="1:8" ht="33" customHeight="1" x14ac:dyDescent="0.3">
      <c r="A22" s="78" t="s">
        <v>32</v>
      </c>
      <c r="B22" s="79"/>
      <c r="C22" s="79"/>
      <c r="D22" s="79"/>
      <c r="E22" s="79"/>
      <c r="F22" s="79"/>
      <c r="G22" s="79"/>
      <c r="H22" s="6">
        <f>1033489.8-H6</f>
        <v>411019.80000000005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5" workbookViewId="0">
      <selection activeCell="H22" sqref="H22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8" t="s">
        <v>22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23</v>
      </c>
      <c r="B4" s="91"/>
      <c r="C4" s="91"/>
      <c r="D4" s="91"/>
      <c r="E4" s="91"/>
      <c r="F4" s="91"/>
      <c r="G4" s="91"/>
      <c r="H4" s="5">
        <f>'январь 2017'!H22</f>
        <v>457236.12</v>
      </c>
    </row>
    <row r="5" spans="1:9" ht="18.75" x14ac:dyDescent="0.3">
      <c r="A5" s="15"/>
      <c r="B5" s="16"/>
      <c r="C5" s="16"/>
      <c r="D5" s="16"/>
      <c r="E5" s="16"/>
      <c r="F5" s="16"/>
      <c r="G5" s="16"/>
      <c r="H5" s="1"/>
    </row>
    <row r="6" spans="1:9" ht="18.75" customHeight="1" x14ac:dyDescent="0.3">
      <c r="A6" s="79" t="s">
        <v>24</v>
      </c>
      <c r="B6" s="79"/>
      <c r="C6" s="79"/>
      <c r="D6" s="79"/>
      <c r="E6" s="79"/>
      <c r="F6" s="79"/>
      <c r="G6" s="79"/>
      <c r="H6" s="6">
        <f>644634.23-19096.32</f>
        <v>625537.91</v>
      </c>
      <c r="I6" s="4"/>
    </row>
    <row r="7" spans="1:9" ht="18.75" customHeight="1" x14ac:dyDescent="0.3">
      <c r="A7" s="15"/>
      <c r="B7" s="16"/>
      <c r="C7" s="16"/>
      <c r="D7" s="16"/>
      <c r="E7" s="16"/>
      <c r="F7" s="16"/>
      <c r="G7" s="16"/>
      <c r="H7" s="1"/>
      <c r="I7" s="4"/>
    </row>
    <row r="8" spans="1:9" ht="18.75" customHeight="1" x14ac:dyDescent="0.3">
      <c r="A8" s="92" t="s">
        <v>25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</f>
        <v>616060.71</v>
      </c>
      <c r="I9" s="4"/>
    </row>
    <row r="10" spans="1:9" ht="18.75" customHeight="1" x14ac:dyDescent="0.3">
      <c r="A10" s="15" t="s">
        <v>1</v>
      </c>
      <c r="B10" s="16"/>
      <c r="C10" s="16"/>
      <c r="D10" s="16"/>
      <c r="E10" s="16"/>
      <c r="F10" s="16"/>
      <c r="G10" s="16"/>
      <c r="H10" s="1">
        <v>32675.31</v>
      </c>
    </row>
    <row r="11" spans="1:9" ht="18.75" customHeight="1" x14ac:dyDescent="0.3">
      <c r="A11" s="15" t="s">
        <v>2</v>
      </c>
      <c r="B11" s="16"/>
      <c r="C11" s="16"/>
      <c r="D11" s="16"/>
      <c r="E11" s="16"/>
      <c r="F11" s="16"/>
      <c r="G11" s="16"/>
      <c r="H11" s="1">
        <v>34409.96</v>
      </c>
    </row>
    <row r="12" spans="1:9" ht="18.75" customHeight="1" x14ac:dyDescent="0.3">
      <c r="A12" s="15" t="s">
        <v>3</v>
      </c>
      <c r="B12" s="16"/>
      <c r="C12" s="16"/>
      <c r="D12" s="16"/>
      <c r="E12" s="16"/>
      <c r="F12" s="16"/>
      <c r="G12" s="16"/>
      <c r="H12" s="1">
        <v>51261.75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234326.34</v>
      </c>
    </row>
    <row r="14" spans="1:9" ht="18.75" customHeight="1" x14ac:dyDescent="0.3">
      <c r="A14" s="15" t="s">
        <v>8</v>
      </c>
      <c r="B14" s="16"/>
      <c r="C14" s="16"/>
      <c r="D14" s="16"/>
      <c r="E14" s="16"/>
      <c r="F14" s="16"/>
      <c r="G14" s="16"/>
      <c r="H14" s="1">
        <v>67641.41</v>
      </c>
    </row>
    <row r="15" spans="1:9" ht="18.75" customHeight="1" x14ac:dyDescent="0.3">
      <c r="A15" s="15" t="s">
        <v>4</v>
      </c>
      <c r="B15" s="16"/>
      <c r="C15" s="16"/>
      <c r="D15" s="16"/>
      <c r="E15" s="16"/>
      <c r="F15" s="16"/>
      <c r="G15" s="16"/>
      <c r="H15" s="1">
        <f>161325.17+690.69+2167.83+2605.43</f>
        <v>166789.12</v>
      </c>
    </row>
    <row r="16" spans="1:9" ht="18.75" customHeight="1" x14ac:dyDescent="0.3">
      <c r="A16" s="15" t="s">
        <v>5</v>
      </c>
      <c r="B16" s="16"/>
      <c r="C16" s="16"/>
      <c r="D16" s="16"/>
      <c r="E16" s="16"/>
      <c r="F16" s="16"/>
      <c r="G16" s="16"/>
      <c r="H16" s="1">
        <v>23119.01</v>
      </c>
    </row>
    <row r="17" spans="1:8" ht="18.75" customHeight="1" x14ac:dyDescent="0.3">
      <c r="A17" s="15" t="s">
        <v>7</v>
      </c>
      <c r="B17" s="16"/>
      <c r="C17" s="16"/>
      <c r="D17" s="16"/>
      <c r="E17" s="16"/>
      <c r="F17" s="16"/>
      <c r="G17" s="16"/>
      <c r="H17" s="1">
        <v>2152.1</v>
      </c>
    </row>
    <row r="18" spans="1:8" ht="18.75" customHeight="1" x14ac:dyDescent="0.3">
      <c r="A18" s="15" t="s">
        <v>20</v>
      </c>
      <c r="B18" s="16"/>
      <c r="C18" s="16"/>
      <c r="D18" s="16"/>
      <c r="E18" s="16"/>
      <c r="F18" s="16"/>
      <c r="G18" s="16"/>
      <c r="H18" s="1">
        <v>3673.7</v>
      </c>
    </row>
    <row r="19" spans="1:8" ht="18.75" customHeight="1" x14ac:dyDescent="0.3">
      <c r="A19" s="15" t="s">
        <v>6</v>
      </c>
      <c r="B19" s="16"/>
      <c r="C19" s="16"/>
      <c r="D19" s="16"/>
      <c r="E19" s="16"/>
      <c r="F19" s="16"/>
      <c r="G19" s="16"/>
      <c r="H19" s="1">
        <v>12.01</v>
      </c>
    </row>
    <row r="20" spans="1:8" ht="18.75" customHeight="1" x14ac:dyDescent="0.3">
      <c r="A20" s="17"/>
      <c r="B20" s="18"/>
      <c r="C20" s="18"/>
      <c r="D20" s="18"/>
      <c r="E20" s="18"/>
      <c r="F20" s="18"/>
      <c r="G20" s="18"/>
      <c r="H20" s="3"/>
    </row>
    <row r="21" spans="1:8" ht="21" customHeight="1" x14ac:dyDescent="0.3">
      <c r="A21" s="15"/>
      <c r="B21" s="16"/>
      <c r="C21" s="16"/>
      <c r="D21" s="16"/>
      <c r="E21" s="16"/>
      <c r="F21" s="2"/>
      <c r="G21" s="2"/>
      <c r="H21" s="1"/>
    </row>
    <row r="22" spans="1:8" ht="33" customHeight="1" x14ac:dyDescent="0.3">
      <c r="A22" s="78" t="s">
        <v>26</v>
      </c>
      <c r="B22" s="79"/>
      <c r="C22" s="79"/>
      <c r="D22" s="79"/>
      <c r="E22" s="79"/>
      <c r="F22" s="79"/>
      <c r="G22" s="79"/>
      <c r="H22" s="6">
        <f>1116494.4-H6</f>
        <v>490956.48999999987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27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E18" sqref="E18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8" t="s">
        <v>15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16</v>
      </c>
      <c r="B4" s="91"/>
      <c r="C4" s="91"/>
      <c r="D4" s="91"/>
      <c r="E4" s="91"/>
      <c r="F4" s="91"/>
      <c r="G4" s="91"/>
      <c r="H4" s="5">
        <f>'декабрь 2016'!H21</f>
        <v>385689.35</v>
      </c>
    </row>
    <row r="5" spans="1:9" ht="18.75" x14ac:dyDescent="0.3">
      <c r="A5" s="11"/>
      <c r="B5" s="12"/>
      <c r="C5" s="12"/>
      <c r="D5" s="12"/>
      <c r="E5" s="12"/>
      <c r="F5" s="12"/>
      <c r="G5" s="12"/>
      <c r="H5" s="1"/>
    </row>
    <row r="6" spans="1:9" ht="18.75" customHeight="1" x14ac:dyDescent="0.3">
      <c r="A6" s="79" t="s">
        <v>17</v>
      </c>
      <c r="B6" s="79"/>
      <c r="C6" s="79"/>
      <c r="D6" s="79"/>
      <c r="E6" s="79"/>
      <c r="F6" s="79"/>
      <c r="G6" s="79"/>
      <c r="H6" s="6">
        <f>644634.23-19096.32</f>
        <v>625537.91</v>
      </c>
      <c r="I6" s="4"/>
    </row>
    <row r="7" spans="1:9" ht="18.75" customHeight="1" x14ac:dyDescent="0.3">
      <c r="A7" s="11"/>
      <c r="B7" s="12"/>
      <c r="C7" s="12"/>
      <c r="D7" s="12"/>
      <c r="E7" s="12"/>
      <c r="F7" s="12"/>
      <c r="G7" s="12"/>
      <c r="H7" s="1"/>
      <c r="I7" s="4"/>
    </row>
    <row r="8" spans="1:9" ht="18.75" customHeight="1" x14ac:dyDescent="0.3">
      <c r="A8" s="92" t="s">
        <v>18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</f>
        <v>565509.86</v>
      </c>
      <c r="I9" s="4"/>
    </row>
    <row r="10" spans="1:9" ht="18.75" customHeight="1" x14ac:dyDescent="0.3">
      <c r="A10" s="11" t="s">
        <v>1</v>
      </c>
      <c r="B10" s="12"/>
      <c r="C10" s="12"/>
      <c r="D10" s="12"/>
      <c r="E10" s="12"/>
      <c r="F10" s="12"/>
      <c r="G10" s="12"/>
      <c r="H10" s="1">
        <v>31289.200000000001</v>
      </c>
    </row>
    <row r="11" spans="1:9" ht="18.75" customHeight="1" x14ac:dyDescent="0.3">
      <c r="A11" s="11" t="s">
        <v>2</v>
      </c>
      <c r="B11" s="12"/>
      <c r="C11" s="12"/>
      <c r="D11" s="12"/>
      <c r="E11" s="12"/>
      <c r="F11" s="12"/>
      <c r="G11" s="12"/>
      <c r="H11" s="1">
        <v>32764.05</v>
      </c>
    </row>
    <row r="12" spans="1:9" ht="18.75" customHeight="1" x14ac:dyDescent="0.3">
      <c r="A12" s="11" t="s">
        <v>3</v>
      </c>
      <c r="B12" s="12"/>
      <c r="C12" s="12"/>
      <c r="D12" s="12"/>
      <c r="E12" s="12"/>
      <c r="F12" s="12"/>
      <c r="G12" s="12"/>
      <c r="H12" s="1">
        <v>49325.09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224595.85</v>
      </c>
    </row>
    <row r="14" spans="1:9" ht="18.75" customHeight="1" x14ac:dyDescent="0.3">
      <c r="A14" s="11" t="s">
        <v>8</v>
      </c>
      <c r="B14" s="12"/>
      <c r="C14" s="12"/>
      <c r="D14" s="12"/>
      <c r="E14" s="12"/>
      <c r="F14" s="12"/>
      <c r="G14" s="12"/>
      <c r="H14" s="1">
        <v>53746.63</v>
      </c>
    </row>
    <row r="15" spans="1:9" ht="18.75" customHeight="1" x14ac:dyDescent="0.3">
      <c r="A15" s="11" t="s">
        <v>4</v>
      </c>
      <c r="B15" s="12"/>
      <c r="C15" s="12"/>
      <c r="D15" s="12"/>
      <c r="E15" s="12"/>
      <c r="F15" s="12"/>
      <c r="G15" s="12"/>
      <c r="H15" s="1">
        <v>148067.15</v>
      </c>
    </row>
    <row r="16" spans="1:9" ht="18.75" customHeight="1" x14ac:dyDescent="0.3">
      <c r="A16" s="11" t="s">
        <v>5</v>
      </c>
      <c r="B16" s="12"/>
      <c r="C16" s="12"/>
      <c r="D16" s="12"/>
      <c r="E16" s="12"/>
      <c r="F16" s="12"/>
      <c r="G16" s="12"/>
      <c r="H16" s="1">
        <v>19716.11</v>
      </c>
    </row>
    <row r="17" spans="1:8" ht="18.75" customHeight="1" x14ac:dyDescent="0.3">
      <c r="A17" s="11" t="s">
        <v>7</v>
      </c>
      <c r="B17" s="12"/>
      <c r="C17" s="12"/>
      <c r="D17" s="12"/>
      <c r="E17" s="12"/>
      <c r="F17" s="12"/>
      <c r="G17" s="12"/>
      <c r="H17" s="1">
        <v>2249</v>
      </c>
    </row>
    <row r="18" spans="1:8" ht="18.75" customHeight="1" x14ac:dyDescent="0.3">
      <c r="A18" s="11" t="s">
        <v>20</v>
      </c>
      <c r="B18" s="12"/>
      <c r="C18" s="12"/>
      <c r="D18" s="12"/>
      <c r="E18" s="12"/>
      <c r="F18" s="12"/>
      <c r="G18" s="12"/>
      <c r="H18" s="1">
        <v>3756.78</v>
      </c>
    </row>
    <row r="19" spans="1:8" ht="18.75" customHeight="1" x14ac:dyDescent="0.3">
      <c r="A19" s="11" t="s">
        <v>6</v>
      </c>
      <c r="B19" s="12"/>
      <c r="C19" s="12"/>
      <c r="D19" s="12"/>
      <c r="E19" s="12"/>
      <c r="F19" s="12"/>
      <c r="G19" s="12"/>
      <c r="H19" s="1">
        <v>0</v>
      </c>
    </row>
    <row r="20" spans="1:8" ht="18.75" customHeight="1" x14ac:dyDescent="0.3">
      <c r="A20" s="13"/>
      <c r="B20" s="14"/>
      <c r="C20" s="14"/>
      <c r="D20" s="14"/>
      <c r="E20" s="14"/>
      <c r="F20" s="14"/>
      <c r="G20" s="14"/>
      <c r="H20" s="3"/>
    </row>
    <row r="21" spans="1:8" ht="21" customHeight="1" x14ac:dyDescent="0.3">
      <c r="A21" s="11"/>
      <c r="B21" s="12"/>
      <c r="C21" s="12"/>
      <c r="D21" s="12"/>
      <c r="E21" s="12"/>
      <c r="F21" s="2"/>
      <c r="G21" s="2"/>
      <c r="H21" s="1"/>
    </row>
    <row r="22" spans="1:8" ht="33" customHeight="1" x14ac:dyDescent="0.3">
      <c r="A22" s="78" t="s">
        <v>19</v>
      </c>
      <c r="B22" s="79"/>
      <c r="C22" s="79"/>
      <c r="D22" s="79"/>
      <c r="E22" s="79"/>
      <c r="F22" s="79"/>
      <c r="G22" s="79"/>
      <c r="H22" s="6">
        <f>1082774.03-H6</f>
        <v>457236.12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21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6" sqref="H6"/>
    </sheetView>
  </sheetViews>
  <sheetFormatPr defaultColWidth="8.7109375" defaultRowHeight="15" x14ac:dyDescent="0.25"/>
  <cols>
    <col min="7" max="7" width="17" customWidth="1"/>
    <col min="8" max="8" width="19.42578125" customWidth="1"/>
    <col min="9" max="9" width="13.28515625" bestFit="1" customWidth="1"/>
  </cols>
  <sheetData>
    <row r="1" spans="1:9" x14ac:dyDescent="0.25">
      <c r="A1" s="88" t="s">
        <v>10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11</v>
      </c>
      <c r="B4" s="91"/>
      <c r="C4" s="91"/>
      <c r="D4" s="91"/>
      <c r="E4" s="91"/>
      <c r="F4" s="91"/>
      <c r="G4" s="91"/>
      <c r="H4" s="5">
        <v>379121.81</v>
      </c>
    </row>
    <row r="5" spans="1:9" ht="18.75" x14ac:dyDescent="0.3">
      <c r="A5" s="7"/>
      <c r="B5" s="8"/>
      <c r="C5" s="8"/>
      <c r="D5" s="8"/>
      <c r="E5" s="8"/>
      <c r="F5" s="8"/>
      <c r="G5" s="8"/>
      <c r="H5" s="1"/>
    </row>
    <row r="6" spans="1:9" ht="18.75" customHeight="1" x14ac:dyDescent="0.3">
      <c r="A6" s="79" t="s">
        <v>12</v>
      </c>
      <c r="B6" s="79"/>
      <c r="C6" s="79"/>
      <c r="D6" s="79"/>
      <c r="E6" s="79"/>
      <c r="F6" s="79"/>
      <c r="G6" s="79"/>
      <c r="H6" s="6">
        <f>638551.44-1495.09</f>
        <v>637056.35</v>
      </c>
      <c r="I6" s="4"/>
    </row>
    <row r="7" spans="1:9" ht="18.75" customHeight="1" x14ac:dyDescent="0.3">
      <c r="A7" s="7"/>
      <c r="B7" s="8"/>
      <c r="C7" s="8"/>
      <c r="D7" s="8"/>
      <c r="E7" s="8"/>
      <c r="F7" s="8"/>
      <c r="G7" s="8"/>
      <c r="H7" s="1"/>
      <c r="I7" s="4"/>
    </row>
    <row r="8" spans="1:9" ht="18.75" customHeight="1" x14ac:dyDescent="0.3">
      <c r="A8" s="92" t="s">
        <v>13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</f>
        <v>628314.21999999986</v>
      </c>
      <c r="I9" s="4"/>
    </row>
    <row r="10" spans="1:9" ht="18.75" customHeight="1" x14ac:dyDescent="0.3">
      <c r="A10" s="7" t="s">
        <v>1</v>
      </c>
      <c r="B10" s="8"/>
      <c r="C10" s="8"/>
      <c r="D10" s="8"/>
      <c r="E10" s="8"/>
      <c r="F10" s="8"/>
      <c r="G10" s="8"/>
      <c r="H10" s="1">
        <v>34173.199999999997</v>
      </c>
    </row>
    <row r="11" spans="1:9" ht="18.75" customHeight="1" x14ac:dyDescent="0.3">
      <c r="A11" s="7" t="s">
        <v>2</v>
      </c>
      <c r="B11" s="8"/>
      <c r="C11" s="8"/>
      <c r="D11" s="8"/>
      <c r="E11" s="8"/>
      <c r="F11" s="8"/>
      <c r="G11" s="8"/>
      <c r="H11" s="1">
        <v>36984.519999999997</v>
      </c>
    </row>
    <row r="12" spans="1:9" ht="18.75" customHeight="1" x14ac:dyDescent="0.3">
      <c r="A12" s="7" t="s">
        <v>3</v>
      </c>
      <c r="B12" s="8"/>
      <c r="C12" s="8"/>
      <c r="D12" s="8"/>
      <c r="E12" s="8"/>
      <c r="F12" s="8"/>
      <c r="G12" s="8"/>
      <c r="H12" s="1">
        <v>55866.16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246799.85</v>
      </c>
    </row>
    <row r="14" spans="1:9" ht="18.75" customHeight="1" x14ac:dyDescent="0.3">
      <c r="A14" s="7" t="s">
        <v>8</v>
      </c>
      <c r="B14" s="8"/>
      <c r="C14" s="8"/>
      <c r="D14" s="8"/>
      <c r="E14" s="8"/>
      <c r="F14" s="8"/>
      <c r="G14" s="8"/>
      <c r="H14" s="1">
        <v>60472.29</v>
      </c>
    </row>
    <row r="15" spans="1:9" ht="18.75" customHeight="1" x14ac:dyDescent="0.3">
      <c r="A15" s="7" t="s">
        <v>4</v>
      </c>
      <c r="B15" s="8"/>
      <c r="C15" s="8"/>
      <c r="D15" s="8"/>
      <c r="E15" s="8"/>
      <c r="F15" s="8"/>
      <c r="G15" s="8"/>
      <c r="H15" s="1">
        <v>169139.12</v>
      </c>
    </row>
    <row r="16" spans="1:9" ht="18.75" customHeight="1" x14ac:dyDescent="0.3">
      <c r="A16" s="7" t="s">
        <v>5</v>
      </c>
      <c r="B16" s="8"/>
      <c r="C16" s="8"/>
      <c r="D16" s="8"/>
      <c r="E16" s="8"/>
      <c r="F16" s="8"/>
      <c r="G16" s="8"/>
      <c r="H16" s="1">
        <v>22403.85</v>
      </c>
    </row>
    <row r="17" spans="1:8" ht="18.75" customHeight="1" x14ac:dyDescent="0.3">
      <c r="A17" s="7" t="s">
        <v>7</v>
      </c>
      <c r="B17" s="8"/>
      <c r="C17" s="8"/>
      <c r="D17" s="8"/>
      <c r="E17" s="8"/>
      <c r="F17" s="8"/>
      <c r="G17" s="8"/>
      <c r="H17" s="1">
        <v>2361.33</v>
      </c>
    </row>
    <row r="18" spans="1:8" ht="18.75" customHeight="1" x14ac:dyDescent="0.3">
      <c r="A18" s="7" t="s">
        <v>6</v>
      </c>
      <c r="B18" s="8"/>
      <c r="C18" s="8"/>
      <c r="D18" s="8"/>
      <c r="E18" s="8"/>
      <c r="F18" s="8"/>
      <c r="G18" s="8"/>
      <c r="H18" s="1">
        <v>113.9</v>
      </c>
    </row>
    <row r="19" spans="1:8" ht="18.75" customHeight="1" x14ac:dyDescent="0.3">
      <c r="A19" s="9"/>
      <c r="B19" s="10"/>
      <c r="C19" s="10"/>
      <c r="D19" s="10"/>
      <c r="E19" s="10"/>
      <c r="F19" s="10"/>
      <c r="G19" s="10"/>
      <c r="H19" s="3"/>
    </row>
    <row r="20" spans="1:8" ht="21" customHeight="1" x14ac:dyDescent="0.3">
      <c r="A20" s="7"/>
      <c r="B20" s="8"/>
      <c r="C20" s="8"/>
      <c r="D20" s="8"/>
      <c r="E20" s="8"/>
      <c r="F20" s="2"/>
      <c r="G20" s="2"/>
      <c r="H20" s="1"/>
    </row>
    <row r="21" spans="1:8" ht="33" customHeight="1" x14ac:dyDescent="0.3">
      <c r="A21" s="78" t="s">
        <v>14</v>
      </c>
      <c r="B21" s="79"/>
      <c r="C21" s="79"/>
      <c r="D21" s="79"/>
      <c r="E21" s="79"/>
      <c r="F21" s="79"/>
      <c r="G21" s="79"/>
      <c r="H21" s="6">
        <f>1022745.7-H6</f>
        <v>385689.35</v>
      </c>
    </row>
    <row r="22" spans="1:8" ht="22.5" customHeight="1" x14ac:dyDescent="0.3">
      <c r="A22" s="80"/>
      <c r="B22" s="81"/>
      <c r="C22" s="81"/>
      <c r="D22" s="81"/>
      <c r="E22" s="81"/>
      <c r="F22" s="81"/>
      <c r="G22" s="81"/>
      <c r="H22" s="3"/>
    </row>
    <row r="23" spans="1:8" ht="86.25" customHeight="1" x14ac:dyDescent="0.3">
      <c r="A23" s="82"/>
      <c r="B23" s="83"/>
      <c r="C23" s="83"/>
      <c r="D23" s="83"/>
      <c r="E23" s="83"/>
      <c r="F23" s="83"/>
      <c r="G23" s="83"/>
      <c r="H23" s="84"/>
    </row>
    <row r="24" spans="1:8" ht="17.25" customHeight="1" x14ac:dyDescent="0.25">
      <c r="A24" s="95" t="s">
        <v>0</v>
      </c>
      <c r="B24" s="96"/>
      <c r="C24" s="96"/>
      <c r="D24" s="96"/>
      <c r="E24" s="96"/>
      <c r="F24" s="96"/>
      <c r="G24" s="96"/>
      <c r="H24" s="96"/>
    </row>
    <row r="25" spans="1:8" ht="15.75" customHeight="1" x14ac:dyDescent="0.25">
      <c r="A25" s="96"/>
      <c r="B25" s="96"/>
      <c r="C25" s="96"/>
      <c r="D25" s="96"/>
      <c r="E25" s="96"/>
      <c r="F25" s="96"/>
      <c r="G25" s="96"/>
      <c r="H25" s="96"/>
    </row>
  </sheetData>
  <mergeCells count="10">
    <mergeCell ref="A21:G21"/>
    <mergeCell ref="A22:G22"/>
    <mergeCell ref="A23:H23"/>
    <mergeCell ref="A24:H25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2" workbookViewId="0">
      <selection activeCell="A23" sqref="A23:G23"/>
    </sheetView>
  </sheetViews>
  <sheetFormatPr defaultColWidth="8.7109375" defaultRowHeight="15" x14ac:dyDescent="0.25"/>
  <cols>
    <col min="7" max="7" width="16.7109375" customWidth="1"/>
    <col min="8" max="8" width="20.140625" customWidth="1"/>
    <col min="9" max="9" width="13.28515625" bestFit="1" customWidth="1"/>
  </cols>
  <sheetData>
    <row r="1" spans="1:9" x14ac:dyDescent="0.25">
      <c r="A1" s="88" t="s">
        <v>132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133</v>
      </c>
      <c r="B4" s="91"/>
      <c r="C4" s="91"/>
      <c r="D4" s="91"/>
      <c r="E4" s="91"/>
      <c r="F4" s="91"/>
      <c r="G4" s="91"/>
      <c r="H4" s="5">
        <f>'сентябрь 2018'!H22</f>
        <v>956656.58000000007</v>
      </c>
    </row>
    <row r="5" spans="1:9" ht="18.75" x14ac:dyDescent="0.3">
      <c r="A5" s="72"/>
      <c r="B5" s="73"/>
      <c r="C5" s="73"/>
      <c r="D5" s="73"/>
      <c r="E5" s="73"/>
      <c r="F5" s="73"/>
      <c r="G5" s="73"/>
      <c r="H5" s="1"/>
    </row>
    <row r="6" spans="1:9" ht="18.75" customHeight="1" x14ac:dyDescent="0.3">
      <c r="A6" s="79" t="s">
        <v>134</v>
      </c>
      <c r="B6" s="79"/>
      <c r="C6" s="79"/>
      <c r="D6" s="79"/>
      <c r="E6" s="79"/>
      <c r="F6" s="79"/>
      <c r="G6" s="79"/>
      <c r="H6" s="43">
        <f>580879.53-29264.2</f>
        <v>551615.33000000007</v>
      </c>
      <c r="I6" s="4"/>
    </row>
    <row r="7" spans="1:9" ht="18.75" customHeight="1" x14ac:dyDescent="0.3">
      <c r="A7" s="72"/>
      <c r="B7" s="73"/>
      <c r="C7" s="73"/>
      <c r="D7" s="73"/>
      <c r="E7" s="73"/>
      <c r="F7" s="73"/>
      <c r="G7" s="73"/>
      <c r="H7" s="1"/>
      <c r="I7" s="4"/>
    </row>
    <row r="8" spans="1:9" ht="18.75" customHeight="1" x14ac:dyDescent="0.3">
      <c r="A8" s="92" t="s">
        <v>135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368459.84</v>
      </c>
      <c r="I9" s="4"/>
    </row>
    <row r="10" spans="1:9" ht="18.75" customHeight="1" x14ac:dyDescent="0.3">
      <c r="A10" s="72" t="s">
        <v>1</v>
      </c>
      <c r="B10" s="73"/>
      <c r="C10" s="73"/>
      <c r="D10" s="73"/>
      <c r="E10" s="73"/>
      <c r="F10" s="73"/>
      <c r="G10" s="73"/>
      <c r="H10" s="1">
        <v>31786.77</v>
      </c>
    </row>
    <row r="11" spans="1:9" ht="18.75" customHeight="1" x14ac:dyDescent="0.3">
      <c r="A11" s="72" t="s">
        <v>2</v>
      </c>
      <c r="B11" s="73"/>
      <c r="C11" s="73"/>
      <c r="D11" s="73"/>
      <c r="E11" s="73"/>
      <c r="F11" s="73"/>
      <c r="G11" s="73"/>
      <c r="H11" s="1">
        <v>29693.21</v>
      </c>
    </row>
    <row r="12" spans="1:9" ht="18.75" customHeight="1" x14ac:dyDescent="0.3">
      <c r="A12" s="72" t="s">
        <v>3</v>
      </c>
      <c r="B12" s="73"/>
      <c r="C12" s="73"/>
      <c r="D12" s="73"/>
      <c r="E12" s="73"/>
      <c r="F12" s="73"/>
      <c r="G12" s="73"/>
      <c r="H12" s="1">
        <v>47277.04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4699.58</v>
      </c>
    </row>
    <row r="14" spans="1:9" ht="18.75" customHeight="1" x14ac:dyDescent="0.3">
      <c r="A14" s="72" t="s">
        <v>8</v>
      </c>
      <c r="B14" s="73"/>
      <c r="C14" s="73"/>
      <c r="D14" s="73"/>
      <c r="E14" s="73"/>
      <c r="F14" s="73"/>
      <c r="G14" s="73"/>
      <c r="H14" s="1">
        <v>65949.240000000005</v>
      </c>
    </row>
    <row r="15" spans="1:9" ht="18.75" customHeight="1" x14ac:dyDescent="0.3">
      <c r="A15" s="72" t="s">
        <v>4</v>
      </c>
      <c r="B15" s="73"/>
      <c r="C15" s="73"/>
      <c r="D15" s="73"/>
      <c r="E15" s="73"/>
      <c r="F15" s="73"/>
      <c r="G15" s="73"/>
      <c r="H15" s="1">
        <f>155217.02+9.89+1713.51+891.62+556.09+2017.92+800</f>
        <v>161206.05000000002</v>
      </c>
    </row>
    <row r="16" spans="1:9" ht="18.75" customHeight="1" x14ac:dyDescent="0.3">
      <c r="A16" s="72" t="s">
        <v>5</v>
      </c>
      <c r="B16" s="73"/>
      <c r="C16" s="73"/>
      <c r="D16" s="73"/>
      <c r="E16" s="73"/>
      <c r="F16" s="73"/>
      <c r="G16" s="73"/>
      <c r="H16" s="1">
        <v>21408.27</v>
      </c>
    </row>
    <row r="17" spans="1:8" ht="18.75" customHeight="1" x14ac:dyDescent="0.3">
      <c r="A17" s="72" t="s">
        <v>7</v>
      </c>
      <c r="B17" s="73"/>
      <c r="C17" s="73"/>
      <c r="D17" s="73"/>
      <c r="E17" s="73"/>
      <c r="F17" s="73"/>
      <c r="G17" s="73"/>
      <c r="H17" s="1">
        <v>2102.4499999999998</v>
      </c>
    </row>
    <row r="18" spans="1:8" ht="18.75" customHeight="1" x14ac:dyDescent="0.3">
      <c r="A18" s="72" t="s">
        <v>20</v>
      </c>
      <c r="B18" s="73"/>
      <c r="C18" s="73"/>
      <c r="D18" s="73"/>
      <c r="E18" s="73"/>
      <c r="F18" s="73"/>
      <c r="G18" s="73"/>
      <c r="H18" s="1">
        <v>4324.16</v>
      </c>
    </row>
    <row r="19" spans="1:8" ht="18.75" customHeight="1" x14ac:dyDescent="0.3">
      <c r="A19" s="72" t="s">
        <v>6</v>
      </c>
      <c r="B19" s="73"/>
      <c r="C19" s="73"/>
      <c r="D19" s="73"/>
      <c r="E19" s="73"/>
      <c r="F19" s="73"/>
      <c r="G19" s="73"/>
      <c r="H19" s="1">
        <v>13.07</v>
      </c>
    </row>
    <row r="20" spans="1:8" ht="18.75" customHeight="1" x14ac:dyDescent="0.3">
      <c r="A20" s="72" t="s">
        <v>74</v>
      </c>
      <c r="B20" s="73"/>
      <c r="C20" s="73"/>
      <c r="D20" s="73"/>
      <c r="E20" s="73"/>
      <c r="F20" s="73"/>
      <c r="G20" s="73"/>
      <c r="H20" s="1">
        <v>0</v>
      </c>
    </row>
    <row r="21" spans="1:8" ht="21" customHeight="1" x14ac:dyDescent="0.3">
      <c r="A21" s="72"/>
      <c r="B21" s="73"/>
      <c r="C21" s="73"/>
      <c r="D21" s="73"/>
      <c r="E21" s="73"/>
      <c r="F21" s="2"/>
      <c r="G21" s="2"/>
      <c r="H21" s="1"/>
    </row>
    <row r="22" spans="1:8" ht="33" customHeight="1" x14ac:dyDescent="0.3">
      <c r="A22" s="78" t="s">
        <v>136</v>
      </c>
      <c r="B22" s="79"/>
      <c r="C22" s="79"/>
      <c r="D22" s="79"/>
      <c r="E22" s="79"/>
      <c r="F22" s="79"/>
      <c r="G22" s="79"/>
      <c r="H22" s="43">
        <f>1553738.43-H6</f>
        <v>1002123.0999999999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85" t="s">
        <v>120</v>
      </c>
      <c r="B25" s="86"/>
      <c r="C25" s="86"/>
      <c r="D25" s="86"/>
      <c r="E25" s="86"/>
      <c r="F25" s="86"/>
      <c r="G25" s="86"/>
      <c r="H25" s="86"/>
    </row>
    <row r="26" spans="1:8" ht="15.75" customHeight="1" x14ac:dyDescent="0.25">
      <c r="A26" s="87"/>
      <c r="B26" s="87"/>
      <c r="C26" s="87"/>
      <c r="D26" s="87"/>
      <c r="E26" s="87"/>
      <c r="F26" s="87"/>
      <c r="G26" s="87"/>
      <c r="H26" s="87"/>
    </row>
  </sheetData>
  <mergeCells count="10">
    <mergeCell ref="A22:G22"/>
    <mergeCell ref="A23:G23"/>
    <mergeCell ref="A25:H26"/>
    <mergeCell ref="A24:H24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9" workbookViewId="0">
      <selection activeCell="H17" sqref="H17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127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128</v>
      </c>
      <c r="B4" s="91"/>
      <c r="C4" s="91"/>
      <c r="D4" s="91"/>
      <c r="E4" s="91"/>
      <c r="F4" s="91"/>
      <c r="G4" s="91"/>
      <c r="H4" s="5">
        <f>'август 2018'!H22</f>
        <v>991506.18</v>
      </c>
    </row>
    <row r="5" spans="1:9" ht="18.75" x14ac:dyDescent="0.3">
      <c r="A5" s="70"/>
      <c r="B5" s="71"/>
      <c r="C5" s="71"/>
      <c r="D5" s="71"/>
      <c r="E5" s="71"/>
      <c r="F5" s="71"/>
      <c r="G5" s="71"/>
      <c r="H5" s="1"/>
    </row>
    <row r="6" spans="1:9" ht="18.75" customHeight="1" x14ac:dyDescent="0.3">
      <c r="A6" s="79" t="s">
        <v>129</v>
      </c>
      <c r="B6" s="79"/>
      <c r="C6" s="79"/>
      <c r="D6" s="79"/>
      <c r="E6" s="79"/>
      <c r="F6" s="79"/>
      <c r="G6" s="79"/>
      <c r="H6" s="43">
        <f>457582.99-43669.7</f>
        <v>413913.29</v>
      </c>
      <c r="I6" s="4"/>
    </row>
    <row r="7" spans="1:9" ht="18.75" customHeight="1" x14ac:dyDescent="0.3">
      <c r="A7" s="70"/>
      <c r="B7" s="71"/>
      <c r="C7" s="71"/>
      <c r="D7" s="71"/>
      <c r="E7" s="71"/>
      <c r="F7" s="71"/>
      <c r="G7" s="71"/>
      <c r="H7" s="1"/>
      <c r="I7" s="4"/>
    </row>
    <row r="8" spans="1:9" ht="18.75" customHeight="1" x14ac:dyDescent="0.3">
      <c r="A8" s="92" t="s">
        <v>130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421724.97000000003</v>
      </c>
      <c r="I9" s="4"/>
    </row>
    <row r="10" spans="1:9" ht="18.75" customHeight="1" x14ac:dyDescent="0.3">
      <c r="A10" s="70" t="s">
        <v>1</v>
      </c>
      <c r="B10" s="71"/>
      <c r="C10" s="71"/>
      <c r="D10" s="71"/>
      <c r="E10" s="71"/>
      <c r="F10" s="71"/>
      <c r="G10" s="71"/>
      <c r="H10" s="1">
        <v>28303.45</v>
      </c>
    </row>
    <row r="11" spans="1:9" ht="18.75" customHeight="1" x14ac:dyDescent="0.3">
      <c r="A11" s="70" t="s">
        <v>2</v>
      </c>
      <c r="B11" s="71"/>
      <c r="C11" s="71"/>
      <c r="D11" s="71"/>
      <c r="E11" s="71"/>
      <c r="F11" s="71"/>
      <c r="G11" s="71"/>
      <c r="H11" s="1">
        <v>27531.759999999998</v>
      </c>
    </row>
    <row r="12" spans="1:9" ht="18.75" customHeight="1" x14ac:dyDescent="0.3">
      <c r="A12" s="70" t="s">
        <v>3</v>
      </c>
      <c r="B12" s="71"/>
      <c r="C12" s="71"/>
      <c r="D12" s="71"/>
      <c r="E12" s="71"/>
      <c r="F12" s="71"/>
      <c r="G12" s="71"/>
      <c r="H12" s="1">
        <v>43334.62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32626.83</v>
      </c>
    </row>
    <row r="14" spans="1:9" ht="18.75" customHeight="1" x14ac:dyDescent="0.3">
      <c r="A14" s="70" t="s">
        <v>8</v>
      </c>
      <c r="B14" s="71"/>
      <c r="C14" s="71"/>
      <c r="D14" s="71"/>
      <c r="E14" s="71"/>
      <c r="F14" s="71"/>
      <c r="G14" s="71"/>
      <c r="H14" s="1">
        <v>55210.84</v>
      </c>
    </row>
    <row r="15" spans="1:9" ht="18.75" customHeight="1" x14ac:dyDescent="0.3">
      <c r="A15" s="70" t="s">
        <v>4</v>
      </c>
      <c r="B15" s="71"/>
      <c r="C15" s="71"/>
      <c r="D15" s="71"/>
      <c r="E15" s="71"/>
      <c r="F15" s="71"/>
      <c r="G15" s="71"/>
      <c r="H15" s="1">
        <f>185236.68+8.89+40.5+33.77+14.73+614.57+1907.35+1014.91+2324.98+5000</f>
        <v>196196.38000000003</v>
      </c>
    </row>
    <row r="16" spans="1:9" ht="18.75" customHeight="1" x14ac:dyDescent="0.3">
      <c r="A16" s="70" t="s">
        <v>5</v>
      </c>
      <c r="B16" s="71"/>
      <c r="C16" s="71"/>
      <c r="D16" s="71"/>
      <c r="E16" s="71"/>
      <c r="F16" s="71"/>
      <c r="G16" s="71"/>
      <c r="H16" s="1">
        <v>25291.33</v>
      </c>
    </row>
    <row r="17" spans="1:8" ht="18.75" customHeight="1" x14ac:dyDescent="0.3">
      <c r="A17" s="70" t="s">
        <v>7</v>
      </c>
      <c r="B17" s="71"/>
      <c r="C17" s="71"/>
      <c r="D17" s="71"/>
      <c r="E17" s="71"/>
      <c r="F17" s="71"/>
      <c r="G17" s="71"/>
      <c r="H17" s="1">
        <v>1899.28</v>
      </c>
    </row>
    <row r="18" spans="1:8" ht="18.75" customHeight="1" x14ac:dyDescent="0.3">
      <c r="A18" s="70" t="s">
        <v>20</v>
      </c>
      <c r="B18" s="71"/>
      <c r="C18" s="71"/>
      <c r="D18" s="71"/>
      <c r="E18" s="71"/>
      <c r="F18" s="71"/>
      <c r="G18" s="71"/>
      <c r="H18" s="1">
        <v>5098.5600000000004</v>
      </c>
    </row>
    <row r="19" spans="1:8" ht="18.75" customHeight="1" x14ac:dyDescent="0.3">
      <c r="A19" s="70" t="s">
        <v>6</v>
      </c>
      <c r="B19" s="71"/>
      <c r="C19" s="71"/>
      <c r="D19" s="71"/>
      <c r="E19" s="71"/>
      <c r="F19" s="71"/>
      <c r="G19" s="71"/>
      <c r="H19" s="1">
        <v>6231.92</v>
      </c>
    </row>
    <row r="20" spans="1:8" ht="18.75" customHeight="1" x14ac:dyDescent="0.3">
      <c r="A20" s="70" t="s">
        <v>74</v>
      </c>
      <c r="B20" s="71"/>
      <c r="C20" s="71"/>
      <c r="D20" s="71"/>
      <c r="E20" s="71"/>
      <c r="F20" s="71"/>
      <c r="G20" s="71"/>
      <c r="H20" s="1">
        <v>0</v>
      </c>
    </row>
    <row r="21" spans="1:8" ht="21" customHeight="1" x14ac:dyDescent="0.3">
      <c r="A21" s="70"/>
      <c r="B21" s="71"/>
      <c r="C21" s="71"/>
      <c r="D21" s="71"/>
      <c r="E21" s="71"/>
      <c r="F21" s="2"/>
      <c r="G21" s="2"/>
      <c r="H21" s="1"/>
    </row>
    <row r="22" spans="1:8" ht="33" customHeight="1" x14ac:dyDescent="0.3">
      <c r="A22" s="78" t="s">
        <v>131</v>
      </c>
      <c r="B22" s="79"/>
      <c r="C22" s="79"/>
      <c r="D22" s="79"/>
      <c r="E22" s="79"/>
      <c r="F22" s="79"/>
      <c r="G22" s="79"/>
      <c r="H22" s="43">
        <f>1370569.87-H6</f>
        <v>956656.58000000007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126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85" t="s">
        <v>120</v>
      </c>
      <c r="B25" s="86"/>
      <c r="C25" s="86"/>
      <c r="D25" s="86"/>
      <c r="E25" s="86"/>
      <c r="F25" s="86"/>
      <c r="G25" s="86"/>
      <c r="H25" s="86"/>
    </row>
    <row r="26" spans="1:8" ht="15.75" customHeight="1" x14ac:dyDescent="0.25">
      <c r="A26" s="87"/>
      <c r="B26" s="87"/>
      <c r="C26" s="87"/>
      <c r="D26" s="87"/>
      <c r="E26" s="87"/>
      <c r="F26" s="87"/>
      <c r="G26" s="87"/>
      <c r="H26" s="87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H15" sqref="H15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121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122</v>
      </c>
      <c r="B4" s="91"/>
      <c r="C4" s="91"/>
      <c r="D4" s="91"/>
      <c r="E4" s="91"/>
      <c r="F4" s="91"/>
      <c r="G4" s="91"/>
      <c r="H4" s="5">
        <f>'июль 2018'!H22</f>
        <v>971088.80999999994</v>
      </c>
    </row>
    <row r="5" spans="1:9" ht="18.75" x14ac:dyDescent="0.3">
      <c r="A5" s="68"/>
      <c r="B5" s="69"/>
      <c r="C5" s="69"/>
      <c r="D5" s="69"/>
      <c r="E5" s="69"/>
      <c r="F5" s="69"/>
      <c r="G5" s="69"/>
      <c r="H5" s="1"/>
    </row>
    <row r="6" spans="1:9" ht="18.75" customHeight="1" x14ac:dyDescent="0.3">
      <c r="A6" s="79" t="s">
        <v>123</v>
      </c>
      <c r="B6" s="79"/>
      <c r="C6" s="79"/>
      <c r="D6" s="79"/>
      <c r="E6" s="79"/>
      <c r="F6" s="79"/>
      <c r="G6" s="79"/>
      <c r="H6" s="43">
        <f>450648.29-63772.92</f>
        <v>386875.37</v>
      </c>
      <c r="I6" s="4"/>
    </row>
    <row r="7" spans="1:9" ht="18.75" customHeight="1" x14ac:dyDescent="0.3">
      <c r="A7" s="68"/>
      <c r="B7" s="69"/>
      <c r="C7" s="69"/>
      <c r="D7" s="69"/>
      <c r="E7" s="69"/>
      <c r="F7" s="69"/>
      <c r="G7" s="69"/>
      <c r="H7" s="1"/>
      <c r="I7" s="4"/>
    </row>
    <row r="8" spans="1:9" ht="18.75" customHeight="1" x14ac:dyDescent="0.3">
      <c r="A8" s="92" t="s">
        <v>124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411384.2699999999</v>
      </c>
      <c r="I9" s="4"/>
    </row>
    <row r="10" spans="1:9" ht="18.75" customHeight="1" x14ac:dyDescent="0.3">
      <c r="A10" s="68" t="s">
        <v>1</v>
      </c>
      <c r="B10" s="69"/>
      <c r="C10" s="69"/>
      <c r="D10" s="69"/>
      <c r="E10" s="69"/>
      <c r="F10" s="69"/>
      <c r="G10" s="69"/>
      <c r="H10" s="1">
        <v>32069.45</v>
      </c>
    </row>
    <row r="11" spans="1:9" ht="18.75" customHeight="1" x14ac:dyDescent="0.3">
      <c r="A11" s="68" t="s">
        <v>2</v>
      </c>
      <c r="B11" s="69"/>
      <c r="C11" s="69"/>
      <c r="D11" s="69"/>
      <c r="E11" s="69"/>
      <c r="F11" s="69"/>
      <c r="G11" s="69"/>
      <c r="H11" s="1">
        <v>33052.6</v>
      </c>
    </row>
    <row r="12" spans="1:9" ht="18.75" customHeight="1" x14ac:dyDescent="0.3">
      <c r="A12" s="68" t="s">
        <v>3</v>
      </c>
      <c r="B12" s="69"/>
      <c r="C12" s="69"/>
      <c r="D12" s="69"/>
      <c r="E12" s="69"/>
      <c r="F12" s="69"/>
      <c r="G12" s="69"/>
      <c r="H12" s="1">
        <v>53636.959999999999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21962.99</v>
      </c>
    </row>
    <row r="14" spans="1:9" ht="18.75" customHeight="1" x14ac:dyDescent="0.3">
      <c r="A14" s="68" t="s">
        <v>8</v>
      </c>
      <c r="B14" s="69"/>
      <c r="C14" s="69"/>
      <c r="D14" s="69"/>
      <c r="E14" s="69"/>
      <c r="F14" s="69"/>
      <c r="G14" s="69"/>
      <c r="H14" s="1">
        <v>65038.46</v>
      </c>
    </row>
    <row r="15" spans="1:9" ht="18.75" customHeight="1" x14ac:dyDescent="0.3">
      <c r="A15" s="68" t="s">
        <v>4</v>
      </c>
      <c r="B15" s="69"/>
      <c r="C15" s="69"/>
      <c r="D15" s="69"/>
      <c r="E15" s="69"/>
      <c r="F15" s="69"/>
      <c r="G15" s="69"/>
      <c r="H15" s="1">
        <f>169380.55+12.33+39.06+46.75+9.72+577.63+1821.41+920.5+2149.27</f>
        <v>174957.21999999997</v>
      </c>
    </row>
    <row r="16" spans="1:9" ht="18.75" customHeight="1" x14ac:dyDescent="0.3">
      <c r="A16" s="68" t="s">
        <v>5</v>
      </c>
      <c r="B16" s="69"/>
      <c r="C16" s="69"/>
      <c r="D16" s="69"/>
      <c r="E16" s="69"/>
      <c r="F16" s="69"/>
      <c r="G16" s="69"/>
      <c r="H16" s="1">
        <v>23032.61</v>
      </c>
    </row>
    <row r="17" spans="1:8" ht="18.75" customHeight="1" x14ac:dyDescent="0.3">
      <c r="A17" s="68" t="s">
        <v>7</v>
      </c>
      <c r="B17" s="69"/>
      <c r="C17" s="69"/>
      <c r="D17" s="69"/>
      <c r="E17" s="69"/>
      <c r="F17" s="69"/>
      <c r="G17" s="69"/>
      <c r="H17" s="1">
        <v>2378.6799999999998</v>
      </c>
    </row>
    <row r="18" spans="1:8" ht="18.75" customHeight="1" x14ac:dyDescent="0.3">
      <c r="A18" s="68" t="s">
        <v>20</v>
      </c>
      <c r="B18" s="69"/>
      <c r="C18" s="69"/>
      <c r="D18" s="69"/>
      <c r="E18" s="69"/>
      <c r="F18" s="69"/>
      <c r="G18" s="69"/>
      <c r="H18" s="1">
        <v>4631.7299999999996</v>
      </c>
    </row>
    <row r="19" spans="1:8" ht="18.75" customHeight="1" x14ac:dyDescent="0.3">
      <c r="A19" s="68" t="s">
        <v>6</v>
      </c>
      <c r="B19" s="69"/>
      <c r="C19" s="69"/>
      <c r="D19" s="69"/>
      <c r="E19" s="69"/>
      <c r="F19" s="69"/>
      <c r="G19" s="69"/>
      <c r="H19" s="1">
        <v>104.77</v>
      </c>
    </row>
    <row r="20" spans="1:8" ht="18.75" customHeight="1" x14ac:dyDescent="0.3">
      <c r="A20" s="68" t="s">
        <v>74</v>
      </c>
      <c r="B20" s="69"/>
      <c r="C20" s="69"/>
      <c r="D20" s="69"/>
      <c r="E20" s="69"/>
      <c r="F20" s="69"/>
      <c r="G20" s="69"/>
      <c r="H20" s="1">
        <v>518.79999999999995</v>
      </c>
    </row>
    <row r="21" spans="1:8" ht="21" customHeight="1" x14ac:dyDescent="0.3">
      <c r="A21" s="68"/>
      <c r="B21" s="69"/>
      <c r="C21" s="69"/>
      <c r="D21" s="69"/>
      <c r="E21" s="69"/>
      <c r="F21" s="2"/>
      <c r="G21" s="2"/>
      <c r="H21" s="1"/>
    </row>
    <row r="22" spans="1:8" ht="33" customHeight="1" x14ac:dyDescent="0.3">
      <c r="A22" s="78" t="s">
        <v>125</v>
      </c>
      <c r="B22" s="79"/>
      <c r="C22" s="79"/>
      <c r="D22" s="79"/>
      <c r="E22" s="79"/>
      <c r="F22" s="79"/>
      <c r="G22" s="79"/>
      <c r="H22" s="43">
        <f>1378381.55-H6</f>
        <v>991506.18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126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85" t="s">
        <v>120</v>
      </c>
      <c r="B25" s="86"/>
      <c r="C25" s="86"/>
      <c r="D25" s="86"/>
      <c r="E25" s="86"/>
      <c r="F25" s="86"/>
      <c r="G25" s="86"/>
      <c r="H25" s="86"/>
    </row>
    <row r="26" spans="1:8" ht="15.75" customHeight="1" x14ac:dyDescent="0.25">
      <c r="A26" s="87"/>
      <c r="B26" s="87"/>
      <c r="C26" s="87"/>
      <c r="D26" s="87"/>
      <c r="E26" s="87"/>
      <c r="F26" s="87"/>
      <c r="G26" s="87"/>
      <c r="H26" s="87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6" workbookViewId="0">
      <selection activeCell="H22" sqref="H22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116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117</v>
      </c>
      <c r="B4" s="91"/>
      <c r="C4" s="91"/>
      <c r="D4" s="91"/>
      <c r="E4" s="91"/>
      <c r="F4" s="91"/>
      <c r="G4" s="91"/>
      <c r="H4" s="5">
        <f>'июнь 2018 '!H22</f>
        <v>960835.95</v>
      </c>
    </row>
    <row r="5" spans="1:9" ht="18.75" x14ac:dyDescent="0.3">
      <c r="A5" s="66"/>
      <c r="B5" s="67"/>
      <c r="C5" s="67"/>
      <c r="D5" s="67"/>
      <c r="E5" s="67"/>
      <c r="F5" s="67"/>
      <c r="G5" s="67"/>
      <c r="H5" s="1"/>
    </row>
    <row r="6" spans="1:9" ht="18.75" customHeight="1" x14ac:dyDescent="0.3">
      <c r="A6" s="79" t="s">
        <v>115</v>
      </c>
      <c r="B6" s="79"/>
      <c r="C6" s="79"/>
      <c r="D6" s="79"/>
      <c r="E6" s="79"/>
      <c r="F6" s="79"/>
      <c r="G6" s="79"/>
      <c r="H6" s="43">
        <f>441834.86-10033.22</f>
        <v>431801.64</v>
      </c>
      <c r="I6" s="4"/>
    </row>
    <row r="7" spans="1:9" ht="18.75" customHeight="1" x14ac:dyDescent="0.3">
      <c r="A7" s="66"/>
      <c r="B7" s="67"/>
      <c r="C7" s="67"/>
      <c r="D7" s="67"/>
      <c r="E7" s="67"/>
      <c r="F7" s="67"/>
      <c r="G7" s="67"/>
      <c r="H7" s="1"/>
      <c r="I7" s="4"/>
    </row>
    <row r="8" spans="1:9" ht="18.75" customHeight="1" x14ac:dyDescent="0.3">
      <c r="A8" s="92" t="s">
        <v>118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384198.64</v>
      </c>
      <c r="I9" s="4"/>
    </row>
    <row r="10" spans="1:9" ht="18.75" customHeight="1" x14ac:dyDescent="0.3">
      <c r="A10" s="66" t="s">
        <v>1</v>
      </c>
      <c r="B10" s="67"/>
      <c r="C10" s="67"/>
      <c r="D10" s="67"/>
      <c r="E10" s="67"/>
      <c r="F10" s="67"/>
      <c r="G10" s="67"/>
      <c r="H10" s="1">
        <v>29900.720000000001</v>
      </c>
    </row>
    <row r="11" spans="1:9" ht="18.75" customHeight="1" x14ac:dyDescent="0.3">
      <c r="A11" s="66" t="s">
        <v>2</v>
      </c>
      <c r="B11" s="67"/>
      <c r="C11" s="67"/>
      <c r="D11" s="67"/>
      <c r="E11" s="67"/>
      <c r="F11" s="67"/>
      <c r="G11" s="67"/>
      <c r="H11" s="1">
        <v>32880.79</v>
      </c>
    </row>
    <row r="12" spans="1:9" ht="18.75" customHeight="1" x14ac:dyDescent="0.3">
      <c r="A12" s="66" t="s">
        <v>3</v>
      </c>
      <c r="B12" s="67"/>
      <c r="C12" s="67"/>
      <c r="D12" s="67"/>
      <c r="E12" s="67"/>
      <c r="F12" s="67"/>
      <c r="G12" s="67"/>
      <c r="H12" s="1">
        <v>50549.01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25658.81</v>
      </c>
    </row>
    <row r="14" spans="1:9" ht="18.75" customHeight="1" x14ac:dyDescent="0.3">
      <c r="A14" s="66" t="s">
        <v>8</v>
      </c>
      <c r="B14" s="67"/>
      <c r="C14" s="67"/>
      <c r="D14" s="67"/>
      <c r="E14" s="67"/>
      <c r="F14" s="67"/>
      <c r="G14" s="67"/>
      <c r="H14" s="1">
        <v>54924.94</v>
      </c>
    </row>
    <row r="15" spans="1:9" ht="18.75" customHeight="1" x14ac:dyDescent="0.3">
      <c r="A15" s="66" t="s">
        <v>4</v>
      </c>
      <c r="B15" s="67"/>
      <c r="C15" s="67"/>
      <c r="D15" s="67"/>
      <c r="E15" s="67"/>
      <c r="F15" s="67"/>
      <c r="G15" s="67"/>
      <c r="H15" s="1">
        <f>156470.91+117.93+1540.19+879.43+527.46+2005.4</f>
        <v>161541.31999999998</v>
      </c>
    </row>
    <row r="16" spans="1:9" ht="18.75" customHeight="1" x14ac:dyDescent="0.3">
      <c r="A16" s="66" t="s">
        <v>5</v>
      </c>
      <c r="B16" s="67"/>
      <c r="C16" s="67"/>
      <c r="D16" s="67"/>
      <c r="E16" s="67"/>
      <c r="F16" s="67"/>
      <c r="G16" s="67"/>
      <c r="H16" s="1">
        <v>21415.95</v>
      </c>
    </row>
    <row r="17" spans="1:8" ht="18.75" customHeight="1" x14ac:dyDescent="0.3">
      <c r="A17" s="66" t="s">
        <v>7</v>
      </c>
      <c r="B17" s="67"/>
      <c r="C17" s="67"/>
      <c r="D17" s="67"/>
      <c r="E17" s="67"/>
      <c r="F17" s="67"/>
      <c r="G17" s="67"/>
      <c r="H17" s="1">
        <v>2390.25</v>
      </c>
    </row>
    <row r="18" spans="1:8" ht="18.75" customHeight="1" x14ac:dyDescent="0.3">
      <c r="A18" s="66" t="s">
        <v>20</v>
      </c>
      <c r="B18" s="67"/>
      <c r="C18" s="67"/>
      <c r="D18" s="67"/>
      <c r="E18" s="67"/>
      <c r="F18" s="67"/>
      <c r="G18" s="67"/>
      <c r="H18" s="1">
        <v>4321.6499999999996</v>
      </c>
    </row>
    <row r="19" spans="1:8" ht="18.75" customHeight="1" x14ac:dyDescent="0.3">
      <c r="A19" s="66" t="s">
        <v>6</v>
      </c>
      <c r="B19" s="67"/>
      <c r="C19" s="67"/>
      <c r="D19" s="67"/>
      <c r="E19" s="67"/>
      <c r="F19" s="67"/>
      <c r="G19" s="67"/>
      <c r="H19" s="1">
        <v>138</v>
      </c>
    </row>
    <row r="20" spans="1:8" ht="18.75" customHeight="1" x14ac:dyDescent="0.3">
      <c r="A20" s="66" t="s">
        <v>74</v>
      </c>
      <c r="B20" s="67"/>
      <c r="C20" s="67"/>
      <c r="D20" s="67"/>
      <c r="E20" s="67"/>
      <c r="F20" s="67"/>
      <c r="G20" s="67"/>
      <c r="H20" s="1">
        <v>477.2</v>
      </c>
    </row>
    <row r="21" spans="1:8" ht="21" customHeight="1" x14ac:dyDescent="0.3">
      <c r="A21" s="66"/>
      <c r="B21" s="67"/>
      <c r="C21" s="67"/>
      <c r="D21" s="67"/>
      <c r="E21" s="67"/>
      <c r="F21" s="2"/>
      <c r="G21" s="2"/>
      <c r="H21" s="1"/>
    </row>
    <row r="22" spans="1:8" ht="33" customHeight="1" x14ac:dyDescent="0.3">
      <c r="A22" s="78" t="s">
        <v>119</v>
      </c>
      <c r="B22" s="79"/>
      <c r="C22" s="79"/>
      <c r="D22" s="79"/>
      <c r="E22" s="79"/>
      <c r="F22" s="79"/>
      <c r="G22" s="79"/>
      <c r="H22" s="43">
        <f>1402890.45-H6</f>
        <v>971088.80999999994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85" t="s">
        <v>120</v>
      </c>
      <c r="B25" s="86"/>
      <c r="C25" s="86"/>
      <c r="D25" s="86"/>
      <c r="E25" s="86"/>
      <c r="F25" s="86"/>
      <c r="G25" s="86"/>
      <c r="H25" s="86"/>
    </row>
    <row r="26" spans="1:8" ht="15.75" customHeight="1" x14ac:dyDescent="0.25">
      <c r="A26" s="87"/>
      <c r="B26" s="87"/>
      <c r="C26" s="87"/>
      <c r="D26" s="87"/>
      <c r="E26" s="87"/>
      <c r="F26" s="87"/>
      <c r="G26" s="87"/>
      <c r="H26" s="87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2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110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111</v>
      </c>
      <c r="B4" s="91"/>
      <c r="C4" s="91"/>
      <c r="D4" s="91"/>
      <c r="E4" s="91"/>
      <c r="F4" s="91"/>
      <c r="G4" s="91"/>
      <c r="H4" s="5">
        <f>'май 2018'!H22</f>
        <v>893204.85000000009</v>
      </c>
    </row>
    <row r="5" spans="1:9" ht="18.75" x14ac:dyDescent="0.3">
      <c r="A5" s="64"/>
      <c r="B5" s="65"/>
      <c r="C5" s="65"/>
      <c r="D5" s="65"/>
      <c r="E5" s="65"/>
      <c r="F5" s="65"/>
      <c r="G5" s="65"/>
      <c r="H5" s="1"/>
    </row>
    <row r="6" spans="1:9" ht="18.75" customHeight="1" x14ac:dyDescent="0.3">
      <c r="A6" s="79" t="s">
        <v>112</v>
      </c>
      <c r="B6" s="79"/>
      <c r="C6" s="79"/>
      <c r="D6" s="79"/>
      <c r="E6" s="79"/>
      <c r="F6" s="79"/>
      <c r="G6" s="79"/>
      <c r="H6" s="43">
        <f>424924.23-30472.73</f>
        <v>394451.5</v>
      </c>
      <c r="I6" s="4"/>
    </row>
    <row r="7" spans="1:9" ht="18.75" customHeight="1" x14ac:dyDescent="0.3">
      <c r="A7" s="64"/>
      <c r="B7" s="65"/>
      <c r="C7" s="65"/>
      <c r="D7" s="65"/>
      <c r="E7" s="65"/>
      <c r="F7" s="65"/>
      <c r="G7" s="65"/>
      <c r="H7" s="1"/>
      <c r="I7" s="4"/>
    </row>
    <row r="8" spans="1:9" ht="18.75" customHeight="1" x14ac:dyDescent="0.3">
      <c r="A8" s="92" t="s">
        <v>113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336769.66</v>
      </c>
      <c r="I9" s="4"/>
    </row>
    <row r="10" spans="1:9" ht="18.75" customHeight="1" x14ac:dyDescent="0.3">
      <c r="A10" s="64" t="s">
        <v>1</v>
      </c>
      <c r="B10" s="65"/>
      <c r="C10" s="65"/>
      <c r="D10" s="65"/>
      <c r="E10" s="65"/>
      <c r="F10" s="65"/>
      <c r="G10" s="65"/>
      <c r="H10" s="1">
        <v>23726.45</v>
      </c>
    </row>
    <row r="11" spans="1:9" ht="18.75" customHeight="1" x14ac:dyDescent="0.3">
      <c r="A11" s="64" t="s">
        <v>2</v>
      </c>
      <c r="B11" s="65"/>
      <c r="C11" s="65"/>
      <c r="D11" s="65"/>
      <c r="E11" s="65"/>
      <c r="F11" s="65"/>
      <c r="G11" s="65"/>
      <c r="H11" s="1">
        <v>24480.38</v>
      </c>
    </row>
    <row r="12" spans="1:9" ht="18.75" customHeight="1" x14ac:dyDescent="0.3">
      <c r="A12" s="64" t="s">
        <v>3</v>
      </c>
      <c r="B12" s="65"/>
      <c r="C12" s="65"/>
      <c r="D12" s="65"/>
      <c r="E12" s="65"/>
      <c r="F12" s="65"/>
      <c r="G12" s="65"/>
      <c r="H12" s="1">
        <v>43556.9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25635.32</v>
      </c>
    </row>
    <row r="14" spans="1:9" ht="18.75" customHeight="1" x14ac:dyDescent="0.3">
      <c r="A14" s="64" t="s">
        <v>8</v>
      </c>
      <c r="B14" s="65"/>
      <c r="C14" s="65"/>
      <c r="D14" s="65"/>
      <c r="E14" s="65"/>
      <c r="F14" s="65"/>
      <c r="G14" s="65"/>
      <c r="H14" s="1">
        <v>48890.239999999998</v>
      </c>
    </row>
    <row r="15" spans="1:9" ht="18.75" customHeight="1" x14ac:dyDescent="0.3">
      <c r="A15" s="64" t="s">
        <v>4</v>
      </c>
      <c r="B15" s="65"/>
      <c r="C15" s="65"/>
      <c r="D15" s="65"/>
      <c r="E15" s="65"/>
      <c r="F15" s="65"/>
      <c r="G15" s="65"/>
      <c r="H15" s="1">
        <f>13.02+1499.95+781.22+140771.34+477.32+1816.58</f>
        <v>145359.43</v>
      </c>
    </row>
    <row r="16" spans="1:9" ht="18.75" customHeight="1" x14ac:dyDescent="0.3">
      <c r="A16" s="64" t="s">
        <v>5</v>
      </c>
      <c r="B16" s="65"/>
      <c r="C16" s="65"/>
      <c r="D16" s="65"/>
      <c r="E16" s="65"/>
      <c r="F16" s="65"/>
      <c r="G16" s="65"/>
      <c r="H16" s="1">
        <v>19195.22</v>
      </c>
    </row>
    <row r="17" spans="1:8" ht="18.75" customHeight="1" x14ac:dyDescent="0.3">
      <c r="A17" s="64" t="s">
        <v>7</v>
      </c>
      <c r="B17" s="65"/>
      <c r="C17" s="65"/>
      <c r="D17" s="65"/>
      <c r="E17" s="65"/>
      <c r="F17" s="65"/>
      <c r="G17" s="65"/>
      <c r="H17" s="1">
        <v>1994.34</v>
      </c>
    </row>
    <row r="18" spans="1:8" ht="18.75" customHeight="1" x14ac:dyDescent="0.3">
      <c r="A18" s="64" t="s">
        <v>20</v>
      </c>
      <c r="B18" s="65"/>
      <c r="C18" s="65"/>
      <c r="D18" s="65"/>
      <c r="E18" s="65"/>
      <c r="F18" s="65"/>
      <c r="G18" s="65"/>
      <c r="H18" s="1">
        <v>3822.01</v>
      </c>
    </row>
    <row r="19" spans="1:8" ht="18.75" customHeight="1" x14ac:dyDescent="0.3">
      <c r="A19" s="64" t="s">
        <v>6</v>
      </c>
      <c r="B19" s="65"/>
      <c r="C19" s="65"/>
      <c r="D19" s="65"/>
      <c r="E19" s="65"/>
      <c r="F19" s="65"/>
      <c r="G19" s="65"/>
      <c r="H19" s="1">
        <v>109.37</v>
      </c>
    </row>
    <row r="20" spans="1:8" ht="18.75" customHeight="1" x14ac:dyDescent="0.3">
      <c r="A20" s="64" t="s">
        <v>74</v>
      </c>
      <c r="B20" s="65"/>
      <c r="C20" s="65"/>
      <c r="D20" s="65"/>
      <c r="E20" s="65"/>
      <c r="F20" s="65"/>
      <c r="G20" s="65"/>
      <c r="H20" s="1"/>
    </row>
    <row r="21" spans="1:8" ht="21" customHeight="1" x14ac:dyDescent="0.3">
      <c r="A21" s="64"/>
      <c r="B21" s="65"/>
      <c r="C21" s="65"/>
      <c r="D21" s="65"/>
      <c r="E21" s="65"/>
      <c r="F21" s="2"/>
      <c r="G21" s="2"/>
      <c r="H21" s="1"/>
    </row>
    <row r="22" spans="1:8" ht="33" customHeight="1" x14ac:dyDescent="0.3">
      <c r="A22" s="78" t="s">
        <v>114</v>
      </c>
      <c r="B22" s="79"/>
      <c r="C22" s="79"/>
      <c r="D22" s="79"/>
      <c r="E22" s="79"/>
      <c r="F22" s="79"/>
      <c r="G22" s="79"/>
      <c r="H22" s="43">
        <f>1355287.45-H6</f>
        <v>960835.95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6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105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106</v>
      </c>
      <c r="B4" s="91"/>
      <c r="C4" s="91"/>
      <c r="D4" s="91"/>
      <c r="E4" s="91"/>
      <c r="F4" s="91"/>
      <c r="G4" s="91"/>
      <c r="H4" s="5">
        <f>'апрель 2018'!H22</f>
        <v>842634.23</v>
      </c>
    </row>
    <row r="5" spans="1:9" ht="18.75" x14ac:dyDescent="0.3">
      <c r="A5" s="62"/>
      <c r="B5" s="63"/>
      <c r="C5" s="63"/>
      <c r="D5" s="63"/>
      <c r="E5" s="63"/>
      <c r="F5" s="63"/>
      <c r="G5" s="63"/>
      <c r="H5" s="1"/>
    </row>
    <row r="6" spans="1:9" ht="18.75" customHeight="1" x14ac:dyDescent="0.3">
      <c r="A6" s="79" t="s">
        <v>107</v>
      </c>
      <c r="B6" s="79"/>
      <c r="C6" s="79"/>
      <c r="D6" s="79"/>
      <c r="E6" s="79"/>
      <c r="F6" s="79"/>
      <c r="G6" s="79"/>
      <c r="H6" s="43">
        <f>452681.69-48280.93</f>
        <v>404400.76</v>
      </c>
      <c r="I6" s="4"/>
    </row>
    <row r="7" spans="1:9" ht="18.75" customHeight="1" x14ac:dyDescent="0.3">
      <c r="A7" s="62"/>
      <c r="B7" s="63"/>
      <c r="C7" s="63"/>
      <c r="D7" s="63"/>
      <c r="E7" s="63"/>
      <c r="F7" s="63"/>
      <c r="G7" s="63"/>
      <c r="H7" s="1"/>
      <c r="I7" s="4"/>
    </row>
    <row r="8" spans="1:9" ht="18.75" customHeight="1" x14ac:dyDescent="0.3">
      <c r="A8" s="92" t="s">
        <v>108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590466.11</v>
      </c>
      <c r="I9" s="4"/>
    </row>
    <row r="10" spans="1:9" ht="18.75" customHeight="1" x14ac:dyDescent="0.3">
      <c r="A10" s="62" t="s">
        <v>1</v>
      </c>
      <c r="B10" s="63"/>
      <c r="C10" s="63"/>
      <c r="D10" s="63"/>
      <c r="E10" s="63"/>
      <c r="F10" s="63"/>
      <c r="G10" s="63"/>
      <c r="H10" s="1">
        <v>33193.480000000003</v>
      </c>
    </row>
    <row r="11" spans="1:9" ht="18.75" customHeight="1" x14ac:dyDescent="0.3">
      <c r="A11" s="62" t="s">
        <v>2</v>
      </c>
      <c r="B11" s="63"/>
      <c r="C11" s="63"/>
      <c r="D11" s="63"/>
      <c r="E11" s="63"/>
      <c r="F11" s="63"/>
      <c r="G11" s="63"/>
      <c r="H11" s="1">
        <v>34160.480000000003</v>
      </c>
    </row>
    <row r="12" spans="1:9" ht="18.75" customHeight="1" x14ac:dyDescent="0.3">
      <c r="A12" s="62" t="s">
        <v>3</v>
      </c>
      <c r="B12" s="63"/>
      <c r="C12" s="63"/>
      <c r="D12" s="63"/>
      <c r="E12" s="63"/>
      <c r="F12" s="63"/>
      <c r="G12" s="63"/>
      <c r="H12" s="1">
        <v>54433.440000000002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211076.75</v>
      </c>
    </row>
    <row r="14" spans="1:9" ht="18.75" customHeight="1" x14ac:dyDescent="0.3">
      <c r="A14" s="62" t="s">
        <v>8</v>
      </c>
      <c r="B14" s="63"/>
      <c r="C14" s="63"/>
      <c r="D14" s="63"/>
      <c r="E14" s="63"/>
      <c r="F14" s="63"/>
      <c r="G14" s="63"/>
      <c r="H14" s="1">
        <v>55855.199999999997</v>
      </c>
    </row>
    <row r="15" spans="1:9" ht="18.75" customHeight="1" x14ac:dyDescent="0.3">
      <c r="A15" s="62" t="s">
        <v>4</v>
      </c>
      <c r="B15" s="63"/>
      <c r="C15" s="63"/>
      <c r="D15" s="63"/>
      <c r="E15" s="63"/>
      <c r="F15" s="63"/>
      <c r="G15" s="63"/>
      <c r="H15" s="1">
        <f>221.98+1585.06+917.76+573.79+2180.94+166627.37</f>
        <v>172106.9</v>
      </c>
    </row>
    <row r="16" spans="1:9" ht="18.75" customHeight="1" x14ac:dyDescent="0.3">
      <c r="A16" s="62" t="s">
        <v>5</v>
      </c>
      <c r="B16" s="63"/>
      <c r="C16" s="63"/>
      <c r="D16" s="63"/>
      <c r="E16" s="63"/>
      <c r="F16" s="63"/>
      <c r="G16" s="63"/>
      <c r="H16" s="1">
        <v>23095.13</v>
      </c>
    </row>
    <row r="17" spans="1:8" ht="18.75" customHeight="1" x14ac:dyDescent="0.3">
      <c r="A17" s="62" t="s">
        <v>7</v>
      </c>
      <c r="B17" s="63"/>
      <c r="C17" s="63"/>
      <c r="D17" s="63"/>
      <c r="E17" s="63"/>
      <c r="F17" s="63"/>
      <c r="G17" s="63"/>
      <c r="H17" s="1">
        <v>1856.61</v>
      </c>
    </row>
    <row r="18" spans="1:8" ht="18.75" customHeight="1" x14ac:dyDescent="0.3">
      <c r="A18" s="62" t="s">
        <v>20</v>
      </c>
      <c r="B18" s="63"/>
      <c r="C18" s="63"/>
      <c r="D18" s="63"/>
      <c r="E18" s="63"/>
      <c r="F18" s="63"/>
      <c r="G18" s="63"/>
      <c r="H18" s="1">
        <v>4688.12</v>
      </c>
    </row>
    <row r="19" spans="1:8" ht="18.75" customHeight="1" x14ac:dyDescent="0.3">
      <c r="A19" s="62" t="s">
        <v>6</v>
      </c>
      <c r="B19" s="63"/>
      <c r="C19" s="63"/>
      <c r="D19" s="63"/>
      <c r="E19" s="63"/>
      <c r="F19" s="63"/>
      <c r="G19" s="63"/>
      <c r="H19" s="1">
        <v>0</v>
      </c>
    </row>
    <row r="20" spans="1:8" ht="18.75" customHeight="1" x14ac:dyDescent="0.3">
      <c r="A20" s="62" t="s">
        <v>74</v>
      </c>
      <c r="B20" s="63"/>
      <c r="C20" s="63"/>
      <c r="D20" s="63"/>
      <c r="E20" s="63"/>
      <c r="F20" s="63"/>
      <c r="G20" s="63"/>
      <c r="H20" s="1"/>
    </row>
    <row r="21" spans="1:8" ht="21" customHeight="1" x14ac:dyDescent="0.3">
      <c r="A21" s="62"/>
      <c r="B21" s="63"/>
      <c r="C21" s="63"/>
      <c r="D21" s="63"/>
      <c r="E21" s="63"/>
      <c r="F21" s="2"/>
      <c r="G21" s="2"/>
      <c r="H21" s="1"/>
    </row>
    <row r="22" spans="1:8" ht="33" customHeight="1" x14ac:dyDescent="0.3">
      <c r="A22" s="78" t="s">
        <v>109</v>
      </c>
      <c r="B22" s="79"/>
      <c r="C22" s="79"/>
      <c r="D22" s="79"/>
      <c r="E22" s="79"/>
      <c r="F22" s="79"/>
      <c r="G22" s="79"/>
      <c r="H22" s="43">
        <f>1297605.61-H6</f>
        <v>893204.85000000009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88" t="s">
        <v>100</v>
      </c>
      <c r="B1" s="88"/>
      <c r="C1" s="88"/>
      <c r="D1" s="88"/>
      <c r="E1" s="88"/>
      <c r="F1" s="88"/>
      <c r="G1" s="88"/>
      <c r="H1" s="88"/>
    </row>
    <row r="2" spans="1:9" ht="39" customHeight="1" x14ac:dyDescent="0.25">
      <c r="A2" s="88"/>
      <c r="B2" s="88"/>
      <c r="C2" s="88"/>
      <c r="D2" s="88"/>
      <c r="E2" s="88"/>
      <c r="F2" s="88"/>
      <c r="G2" s="88"/>
      <c r="H2" s="88"/>
    </row>
    <row r="3" spans="1:9" ht="20.25" x14ac:dyDescent="0.3">
      <c r="A3" s="89"/>
      <c r="B3" s="89"/>
      <c r="C3" s="89"/>
      <c r="D3" s="89"/>
      <c r="E3" s="89"/>
      <c r="F3" s="89"/>
      <c r="G3" s="89"/>
      <c r="H3" s="89"/>
    </row>
    <row r="4" spans="1:9" ht="18.75" x14ac:dyDescent="0.3">
      <c r="A4" s="90" t="s">
        <v>101</v>
      </c>
      <c r="B4" s="91"/>
      <c r="C4" s="91"/>
      <c r="D4" s="91"/>
      <c r="E4" s="91"/>
      <c r="F4" s="91"/>
      <c r="G4" s="91"/>
      <c r="H4" s="5">
        <f>'март 2018 '!H22</f>
        <v>772596.80999999994</v>
      </c>
    </row>
    <row r="5" spans="1:9" ht="18.75" x14ac:dyDescent="0.3">
      <c r="A5" s="60"/>
      <c r="B5" s="61"/>
      <c r="C5" s="61"/>
      <c r="D5" s="61"/>
      <c r="E5" s="61"/>
      <c r="F5" s="61"/>
      <c r="G5" s="61"/>
      <c r="H5" s="1"/>
    </row>
    <row r="6" spans="1:9" ht="18.75" customHeight="1" x14ac:dyDescent="0.3">
      <c r="A6" s="79" t="s">
        <v>102</v>
      </c>
      <c r="B6" s="79"/>
      <c r="C6" s="79"/>
      <c r="D6" s="79"/>
      <c r="E6" s="79"/>
      <c r="F6" s="79"/>
      <c r="G6" s="79"/>
      <c r="H6" s="43">
        <f>680352.94-39316.21</f>
        <v>641036.73</v>
      </c>
      <c r="I6" s="4"/>
    </row>
    <row r="7" spans="1:9" ht="18.75" customHeight="1" x14ac:dyDescent="0.3">
      <c r="A7" s="60"/>
      <c r="B7" s="61"/>
      <c r="C7" s="61"/>
      <c r="D7" s="61"/>
      <c r="E7" s="61"/>
      <c r="F7" s="61"/>
      <c r="G7" s="61"/>
      <c r="H7" s="1"/>
      <c r="I7" s="4"/>
    </row>
    <row r="8" spans="1:9" ht="18.75" customHeight="1" x14ac:dyDescent="0.3">
      <c r="A8" s="92" t="s">
        <v>103</v>
      </c>
      <c r="B8" s="93"/>
      <c r="C8" s="93"/>
      <c r="D8" s="93"/>
      <c r="E8" s="93"/>
      <c r="F8" s="93"/>
      <c r="G8" s="93"/>
      <c r="H8" s="1"/>
      <c r="I8" s="4"/>
    </row>
    <row r="9" spans="1:9" ht="18.75" customHeight="1" x14ac:dyDescent="0.3">
      <c r="A9" s="92"/>
      <c r="B9" s="93"/>
      <c r="C9" s="93"/>
      <c r="D9" s="93"/>
      <c r="E9" s="93"/>
      <c r="F9" s="93"/>
      <c r="G9" s="93"/>
      <c r="H9" s="6">
        <f>H10+H11+H12+H13+H14+H15+H16+H17+H18+H19+H20</f>
        <v>576958.16000000015</v>
      </c>
      <c r="I9" s="4"/>
    </row>
    <row r="10" spans="1:9" ht="18.75" customHeight="1" x14ac:dyDescent="0.3">
      <c r="A10" s="60" t="s">
        <v>1</v>
      </c>
      <c r="B10" s="61"/>
      <c r="C10" s="61"/>
      <c r="D10" s="61"/>
      <c r="E10" s="61"/>
      <c r="F10" s="61"/>
      <c r="G10" s="61"/>
      <c r="H10" s="1">
        <v>30933.98</v>
      </c>
    </row>
    <row r="11" spans="1:9" ht="18.75" customHeight="1" x14ac:dyDescent="0.3">
      <c r="A11" s="60" t="s">
        <v>2</v>
      </c>
      <c r="B11" s="61"/>
      <c r="C11" s="61"/>
      <c r="D11" s="61"/>
      <c r="E11" s="61"/>
      <c r="F11" s="61"/>
      <c r="G11" s="61"/>
      <c r="H11" s="1">
        <v>33752</v>
      </c>
    </row>
    <row r="12" spans="1:9" ht="18.75" customHeight="1" x14ac:dyDescent="0.3">
      <c r="A12" s="60" t="s">
        <v>3</v>
      </c>
      <c r="B12" s="61"/>
      <c r="C12" s="61"/>
      <c r="D12" s="61"/>
      <c r="E12" s="61"/>
      <c r="F12" s="61"/>
      <c r="G12" s="61"/>
      <c r="H12" s="1">
        <v>56511.31</v>
      </c>
    </row>
    <row r="13" spans="1:9" ht="18.75" customHeight="1" x14ac:dyDescent="0.3">
      <c r="A13" s="78" t="s">
        <v>9</v>
      </c>
      <c r="B13" s="94"/>
      <c r="C13" s="94"/>
      <c r="D13" s="94"/>
      <c r="E13" s="94"/>
      <c r="F13" s="94"/>
      <c r="G13" s="94"/>
      <c r="H13" s="1">
        <v>214385.03</v>
      </c>
    </row>
    <row r="14" spans="1:9" ht="18.75" customHeight="1" x14ac:dyDescent="0.3">
      <c r="A14" s="60" t="s">
        <v>8</v>
      </c>
      <c r="B14" s="61"/>
      <c r="C14" s="61"/>
      <c r="D14" s="61"/>
      <c r="E14" s="61"/>
      <c r="F14" s="61"/>
      <c r="G14" s="61"/>
      <c r="H14" s="1">
        <v>56720.08</v>
      </c>
    </row>
    <row r="15" spans="1:9" ht="18.75" customHeight="1" x14ac:dyDescent="0.3">
      <c r="A15" s="60" t="s">
        <v>4</v>
      </c>
      <c r="B15" s="61"/>
      <c r="C15" s="61"/>
      <c r="D15" s="61"/>
      <c r="E15" s="61"/>
      <c r="F15" s="61"/>
      <c r="G15" s="61"/>
      <c r="H15" s="1">
        <f>149685.67+154.23+1531.68+806.92+524.99+2001.68+2000</f>
        <v>156705.17000000001</v>
      </c>
    </row>
    <row r="16" spans="1:9" ht="18.75" customHeight="1" x14ac:dyDescent="0.3">
      <c r="A16" s="60" t="s">
        <v>5</v>
      </c>
      <c r="B16" s="61"/>
      <c r="C16" s="61"/>
      <c r="D16" s="61"/>
      <c r="E16" s="61"/>
      <c r="F16" s="61"/>
      <c r="G16" s="61"/>
      <c r="H16" s="1">
        <v>21564.42</v>
      </c>
    </row>
    <row r="17" spans="1:8" ht="18.75" customHeight="1" x14ac:dyDescent="0.3">
      <c r="A17" s="60" t="s">
        <v>7</v>
      </c>
      <c r="B17" s="61"/>
      <c r="C17" s="61"/>
      <c r="D17" s="61"/>
      <c r="E17" s="61"/>
      <c r="F17" s="61"/>
      <c r="G17" s="61"/>
      <c r="H17" s="1">
        <v>2159.2399999999998</v>
      </c>
    </row>
    <row r="18" spans="1:8" ht="18.75" customHeight="1" x14ac:dyDescent="0.3">
      <c r="A18" s="60" t="s">
        <v>20</v>
      </c>
      <c r="B18" s="61"/>
      <c r="C18" s="61"/>
      <c r="D18" s="61"/>
      <c r="E18" s="61"/>
      <c r="F18" s="61"/>
      <c r="G18" s="61"/>
      <c r="H18" s="1">
        <v>4226.93</v>
      </c>
    </row>
    <row r="19" spans="1:8" ht="18.75" customHeight="1" x14ac:dyDescent="0.3">
      <c r="A19" s="60" t="s">
        <v>6</v>
      </c>
      <c r="B19" s="61"/>
      <c r="C19" s="61"/>
      <c r="D19" s="61"/>
      <c r="E19" s="61"/>
      <c r="F19" s="61"/>
      <c r="G19" s="61"/>
      <c r="H19" s="1">
        <v>0</v>
      </c>
    </row>
    <row r="20" spans="1:8" ht="18.75" customHeight="1" x14ac:dyDescent="0.3">
      <c r="A20" s="60" t="s">
        <v>74</v>
      </c>
      <c r="B20" s="61"/>
      <c r="C20" s="61"/>
      <c r="D20" s="61"/>
      <c r="E20" s="61"/>
      <c r="F20" s="61"/>
      <c r="G20" s="61"/>
      <c r="H20" s="1"/>
    </row>
    <row r="21" spans="1:8" ht="21" customHeight="1" x14ac:dyDescent="0.3">
      <c r="A21" s="60"/>
      <c r="B21" s="61"/>
      <c r="C21" s="61"/>
      <c r="D21" s="61"/>
      <c r="E21" s="61"/>
      <c r="F21" s="2"/>
      <c r="G21" s="2"/>
      <c r="H21" s="1"/>
    </row>
    <row r="22" spans="1:8" ht="33" customHeight="1" x14ac:dyDescent="0.3">
      <c r="A22" s="78" t="s">
        <v>104</v>
      </c>
      <c r="B22" s="79"/>
      <c r="C22" s="79"/>
      <c r="D22" s="79"/>
      <c r="E22" s="79"/>
      <c r="F22" s="79"/>
      <c r="G22" s="79"/>
      <c r="H22" s="43">
        <f>1483670.96-H6</f>
        <v>842634.23</v>
      </c>
    </row>
    <row r="23" spans="1:8" ht="22.5" customHeight="1" x14ac:dyDescent="0.3">
      <c r="A23" s="80"/>
      <c r="B23" s="81"/>
      <c r="C23" s="81"/>
      <c r="D23" s="81"/>
      <c r="E23" s="81"/>
      <c r="F23" s="81"/>
      <c r="G23" s="81"/>
      <c r="H23" s="3"/>
    </row>
    <row r="24" spans="1:8" ht="86.25" customHeight="1" x14ac:dyDescent="0.3">
      <c r="A24" s="82" t="s">
        <v>33</v>
      </c>
      <c r="B24" s="83"/>
      <c r="C24" s="83"/>
      <c r="D24" s="83"/>
      <c r="E24" s="83"/>
      <c r="F24" s="83"/>
      <c r="G24" s="83"/>
      <c r="H24" s="84"/>
    </row>
    <row r="25" spans="1:8" ht="17.25" customHeight="1" x14ac:dyDescent="0.25">
      <c r="A25" s="95" t="s">
        <v>0</v>
      </c>
      <c r="B25" s="96"/>
      <c r="C25" s="96"/>
      <c r="D25" s="96"/>
      <c r="E25" s="96"/>
      <c r="F25" s="96"/>
      <c r="G25" s="96"/>
      <c r="H25" s="96"/>
    </row>
    <row r="26" spans="1:8" ht="15.75" customHeight="1" x14ac:dyDescent="0.25">
      <c r="A26" s="96"/>
      <c r="B26" s="96"/>
      <c r="C26" s="96"/>
      <c r="D26" s="96"/>
      <c r="E26" s="96"/>
      <c r="F26" s="96"/>
      <c r="G26" s="96"/>
      <c r="H26" s="96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  </vt:lpstr>
      <vt:lpstr>ноябрь 2018 </vt:lpstr>
      <vt:lpstr>октябрь 2018</vt:lpstr>
      <vt:lpstr>сентябрь 2018</vt:lpstr>
      <vt:lpstr>август 2018</vt:lpstr>
      <vt:lpstr>июль 2018</vt:lpstr>
      <vt:lpstr>июнь 2018 </vt:lpstr>
      <vt:lpstr>май 2018</vt:lpstr>
      <vt:lpstr>апрель 2018</vt:lpstr>
      <vt:lpstr>март 2018 </vt:lpstr>
      <vt:lpstr>февраль 2018</vt:lpstr>
      <vt:lpstr>январь 2018</vt:lpstr>
      <vt:lpstr>декабрь 2017 </vt:lpstr>
      <vt:lpstr>ноябрь 2017 </vt:lpstr>
      <vt:lpstr>октябрь 2017 </vt:lpstr>
      <vt:lpstr>сент 2017</vt:lpstr>
      <vt:lpstr>август 2017</vt:lpstr>
      <vt:lpstr>июль 2017</vt:lpstr>
      <vt:lpstr>июнь 2017 </vt:lpstr>
      <vt:lpstr>май 2017 </vt:lpstr>
      <vt:lpstr>апрель 2017</vt:lpstr>
      <vt:lpstr>март 2017</vt:lpstr>
      <vt:lpstr>февраль 2017</vt:lpstr>
      <vt:lpstr>январь 2017</vt:lpstr>
      <vt:lpstr>декабрь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2019-01-05T05:24:44Z</dcterms:modified>
</cp:coreProperties>
</file>