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450" windowWidth="19410" windowHeight="11010" tabRatio="908"/>
  </bookViews>
  <sheets>
    <sheet name="ноябрь 2018 " sheetId="68" r:id="rId1"/>
    <sheet name="октябрь 2018" sheetId="67" r:id="rId2"/>
    <sheet name="сентябрь 2018" sheetId="66" r:id="rId3"/>
    <sheet name="август 2018" sheetId="65" r:id="rId4"/>
    <sheet name="июль 2018" sheetId="64" r:id="rId5"/>
    <sheet name="июнь 2018 " sheetId="63" r:id="rId6"/>
    <sheet name="май 2018 " sheetId="62" r:id="rId7"/>
    <sheet name="апрель 2018 " sheetId="61" r:id="rId8"/>
    <sheet name="март 2018 " sheetId="60" r:id="rId9"/>
    <sheet name="февраль 2018 " sheetId="59" r:id="rId10"/>
    <sheet name="январь 2018" sheetId="58" r:id="rId11"/>
    <sheet name="декабрь 2017" sheetId="57" r:id="rId12"/>
    <sheet name="ноябрь 2017" sheetId="56" r:id="rId13"/>
    <sheet name="октябрь 2017 " sheetId="55" r:id="rId14"/>
    <sheet name="сент. 2017" sheetId="54" r:id="rId15"/>
    <sheet name="август 2017" sheetId="53" r:id="rId16"/>
    <sheet name="июль 2017" sheetId="52" r:id="rId17"/>
    <sheet name="июнь 2017" sheetId="51" r:id="rId18"/>
    <sheet name="май 2017 " sheetId="50" r:id="rId19"/>
    <sheet name="апрель 2017" sheetId="49" r:id="rId20"/>
    <sheet name="март 2017 " sheetId="48" r:id="rId21"/>
    <sheet name="февраль 2017 " sheetId="47" r:id="rId22"/>
    <sheet name="январь 2017" sheetId="46" r:id="rId23"/>
    <sheet name="декабрь 2016" sheetId="45" r:id="rId24"/>
  </sheets>
  <externalReferences>
    <externalReference r:id="rId25"/>
  </externalReferences>
  <calcPr calcId="145621" refMode="R1C1"/>
</workbook>
</file>

<file path=xl/calcChain.xml><?xml version="1.0" encoding="utf-8"?>
<calcChain xmlns="http://schemas.openxmlformats.org/spreadsheetml/2006/main">
  <c r="H23" i="68" l="1"/>
  <c r="H14" i="68"/>
  <c r="H8" i="68" s="1"/>
  <c r="H6" i="68"/>
  <c r="H4" i="68"/>
  <c r="H23" i="67" l="1"/>
  <c r="H23" i="66"/>
  <c r="H4" i="67" s="1"/>
  <c r="H14" i="67"/>
  <c r="H8" i="67" s="1"/>
  <c r="H6" i="67"/>
  <c r="H8" i="66" l="1"/>
  <c r="H14" i="66" l="1"/>
  <c r="H6" i="66"/>
  <c r="H4" i="66"/>
  <c r="H24" i="65" l="1"/>
  <c r="H14" i="65"/>
  <c r="H8" i="65" s="1"/>
  <c r="H6" i="65"/>
  <c r="H4" i="65"/>
  <c r="H24" i="64" l="1"/>
  <c r="H14" i="64"/>
  <c r="H6" i="64"/>
  <c r="H4" i="64"/>
  <c r="H8" i="64" l="1"/>
  <c r="H24" i="63" l="1"/>
  <c r="H14" i="63"/>
  <c r="H8" i="63"/>
  <c r="H6" i="63"/>
  <c r="H4" i="63"/>
  <c r="H24" i="62" l="1"/>
  <c r="H14" i="62"/>
  <c r="H6" i="62"/>
  <c r="H4" i="62"/>
  <c r="H8" i="62"/>
  <c r="H24" i="61" l="1"/>
  <c r="H14" i="61"/>
  <c r="H6" i="61"/>
  <c r="H4" i="61"/>
  <c r="H8" i="61"/>
  <c r="H24" i="60" l="1"/>
  <c r="H14" i="60"/>
  <c r="H8" i="60" s="1"/>
  <c r="H6" i="60"/>
  <c r="H4" i="60"/>
  <c r="H24" i="59" l="1"/>
  <c r="H8" i="59"/>
  <c r="H14" i="59"/>
  <c r="H6" i="59"/>
  <c r="H4" i="59"/>
  <c r="H24" i="58" l="1"/>
  <c r="H14" i="58"/>
  <c r="H6" i="58"/>
  <c r="H4" i="58" l="1"/>
  <c r="H8" i="58"/>
  <c r="H24" i="57" l="1"/>
  <c r="H14" i="57"/>
  <c r="H8" i="57" s="1"/>
  <c r="H6" i="57"/>
  <c r="H4" i="57"/>
  <c r="H24" i="56" l="1"/>
  <c r="H14" i="56"/>
  <c r="H6" i="56"/>
  <c r="H4" i="56"/>
  <c r="H8" i="56" l="1"/>
  <c r="H24" i="55" l="1"/>
  <c r="H14" i="55"/>
  <c r="H8" i="55" s="1"/>
  <c r="H6" i="55"/>
  <c r="H4" i="55"/>
  <c r="H14" i="54" l="1"/>
  <c r="H8" i="54" s="1"/>
  <c r="H6" i="54"/>
  <c r="H24" i="54" s="1"/>
  <c r="H4" i="54"/>
  <c r="H6" i="53" l="1"/>
  <c r="H24" i="53" s="1"/>
  <c r="H14" i="53"/>
  <c r="H8" i="53" s="1"/>
  <c r="H6" i="52"/>
  <c r="H24" i="52"/>
  <c r="H4" i="53" s="1"/>
  <c r="H14" i="52"/>
  <c r="H8" i="52"/>
  <c r="H24" i="51"/>
  <c r="H4" i="52" s="1"/>
  <c r="H14" i="51"/>
  <c r="H6" i="51"/>
  <c r="H4" i="51"/>
  <c r="H8" i="51"/>
  <c r="H6" i="50"/>
  <c r="H24" i="50"/>
  <c r="H14" i="50"/>
  <c r="H6" i="49"/>
  <c r="H24" i="49" s="1"/>
  <c r="H4" i="50" s="1"/>
  <c r="H8" i="50"/>
  <c r="H14" i="49"/>
  <c r="H8" i="49" s="1"/>
  <c r="H6" i="48"/>
  <c r="H24" i="48"/>
  <c r="H4" i="49"/>
  <c r="H14" i="48"/>
  <c r="H6" i="47"/>
  <c r="H24" i="47"/>
  <c r="H4" i="48"/>
  <c r="H8" i="48"/>
  <c r="H14" i="47"/>
  <c r="H8" i="47"/>
  <c r="H6" i="46"/>
  <c r="H24" i="46" s="1"/>
  <c r="H4" i="47" s="1"/>
  <c r="H4" i="45"/>
  <c r="H6" i="45"/>
  <c r="H24" i="45" s="1"/>
  <c r="H4" i="46" s="1"/>
  <c r="H8" i="46"/>
  <c r="H8" i="45"/>
</calcChain>
</file>

<file path=xl/sharedStrings.xml><?xml version="1.0" encoding="utf-8"?>
<sst xmlns="http://schemas.openxmlformats.org/spreadsheetml/2006/main" count="477" uniqueCount="148">
  <si>
    <t>С уважением, ООО "Мой дом"</t>
  </si>
  <si>
    <t>холодная вода</t>
  </si>
  <si>
    <t>водоотведение</t>
  </si>
  <si>
    <t>горячая вода</t>
  </si>
  <si>
    <t>отопление</t>
  </si>
  <si>
    <t>электроэнергия</t>
  </si>
  <si>
    <t>содержание и ремонт жилья</t>
  </si>
  <si>
    <t>капитальный ремонт</t>
  </si>
  <si>
    <t>домофон</t>
  </si>
  <si>
    <t>аренда помещений</t>
  </si>
  <si>
    <t>пеня</t>
  </si>
  <si>
    <t>установка ИПУ</t>
  </si>
  <si>
    <t>телевидение</t>
  </si>
  <si>
    <t>Отчет ТСЖ "Единство"                                                         за период 01.12.2016 - 31.12.2016</t>
  </si>
  <si>
    <t>Задолженность собственников на 01.12.2016 г.</t>
  </si>
  <si>
    <t>Начислено за декабрь 2016 г</t>
  </si>
  <si>
    <t>Поступило в счет оплаты содержания и ремонта жилья,коммунальных услуг в декабре 2016 г:</t>
  </si>
  <si>
    <t>Просроченная задолженность собственников на 31.12.2016 г.</t>
  </si>
  <si>
    <t>гос.пошлина за рассмотрение дела в суде</t>
  </si>
  <si>
    <t>Выполненные работы: 1. Завершены работы по ремонту этажных электрощитов во втором подъезде. 2. Начаты работы по утеплению торцевой стены.</t>
  </si>
  <si>
    <t>Отчет ТСЖ "Единство"                                                         за период 01.01.2017 - 31.01.2017</t>
  </si>
  <si>
    <t>Задолженность собственников на 01.01.2017 г.</t>
  </si>
  <si>
    <t>Начислено за январь 2017 г</t>
  </si>
  <si>
    <t>Поступило в счет оплаты содержания и ремонта жилья,коммунальных услуг в январе 2017 г:</t>
  </si>
  <si>
    <t>Просроченная задолженность собственников на 31.01.2017 г.</t>
  </si>
  <si>
    <t>Выполненные работы: 1. Завершены работы по утеплению торцевой стены.</t>
  </si>
  <si>
    <t xml:space="preserve">Выполненные работы: </t>
  </si>
  <si>
    <t>Отчет ТСЖ "Единство"                                                         за период 01.03.2017 - 31.03.2017</t>
  </si>
  <si>
    <t>Задолженность собственников на 01.03.2017 г.</t>
  </si>
  <si>
    <t>Начислено за март 2017 г</t>
  </si>
  <si>
    <t>Поступило в счет оплаты содержания и ремонта жилья,коммунальных услуг в марте 2017 г:</t>
  </si>
  <si>
    <t>Просроченная задолженность собственников на 31.03.2017 г.</t>
  </si>
  <si>
    <t>Отчет ТСЖ "Единство"                                                         за период 01.02.2017 - 28.02.2017</t>
  </si>
  <si>
    <t>Задолженность собственников на 01.02.2017 г.</t>
  </si>
  <si>
    <t>Начислено за февраль 2017 г</t>
  </si>
  <si>
    <t>Поступило в счет оплаты содержания и ремонта жилья,коммунальных услуг в феврале 2017 г:</t>
  </si>
  <si>
    <t>Просроченная задолженность собственников на 28.02.2017 г.</t>
  </si>
  <si>
    <t>Отчет ТСЖ "Единство"                                                         за период 01.04.2017 - 30.04.2017</t>
  </si>
  <si>
    <t>Задолженность собственников на 01.04.2017 г.</t>
  </si>
  <si>
    <t>Начислено за апрель 2017 г</t>
  </si>
  <si>
    <t>Поступило в счет оплаты содержания и ремонта жилья,коммунальных услуг в апреле 2017 г:</t>
  </si>
  <si>
    <t>Просроченная задолженность собственников на 30.04.2017 г.</t>
  </si>
  <si>
    <t xml:space="preserve">Выполненные работы: 1. Начаты работы по замене лифтового оборудования. 2. Рассмотрена положительно заявка на участие дома в программе Муниципальных грантов. </t>
  </si>
  <si>
    <t>Отчет ТСЖ "Единство"                                                         за период 01.05.2017 - 31.05.2017</t>
  </si>
  <si>
    <t>Задолженность собственников на 01.05.2017 г.</t>
  </si>
  <si>
    <t>Начислено за май 2017 г</t>
  </si>
  <si>
    <t>Поступило в счет оплаты содержания и ремонта жилья,коммунальных услуг в мае 2017 г:</t>
  </si>
  <si>
    <t>Просроченная задолженность собственников на 31.05.2017 г.</t>
  </si>
  <si>
    <t>Выполненные работы: 1. Начаты работы по замене лифтового оборудования. 2. Начаты работы по благоустройству во дворе.</t>
  </si>
  <si>
    <t>Отчет ТСЖ "Единство"                                                         за период 01.06.2017 - 30.06.2017</t>
  </si>
  <si>
    <t>Задолженность собственников на 01.06.2017 г.</t>
  </si>
  <si>
    <t>Начислено за июнь 2017 г</t>
  </si>
  <si>
    <t>Поступило в счет оплаты содержания и ремонта жилья,коммунальных услуг в июне 2017 г:</t>
  </si>
  <si>
    <t>Просроченная задолженность собственников на 30.06.2017 г.</t>
  </si>
  <si>
    <t>Выполненные работы: 1. Завершены работы по замене лифтового оборудования. 2. Начаты работы по благоустройству во дворе. 2. Завершены работы по благоустройству дворовой территории с использованием средств гранта.</t>
  </si>
  <si>
    <t>Отчет ТСЖ "Единство"                                                         за период 01.07.2017 - 31.07.2017</t>
  </si>
  <si>
    <t>Задолженность собственников на 01.07.2017 г.</t>
  </si>
  <si>
    <t>Начислено за июль 2017 г</t>
  </si>
  <si>
    <t>Поступило в счет оплаты содержания и ремонта жилья,коммунальных услуг в июле 2017 г:</t>
  </si>
  <si>
    <t>Просроченная задолженность собственников на 31.07.2017 г.</t>
  </si>
  <si>
    <t>Отчет ТСЖ "Единство"                                                         за период 01.08.2017 - 31.08.2017</t>
  </si>
  <si>
    <t>Задолженность собственников на 01.08.2017 г.</t>
  </si>
  <si>
    <t>Начислено за август 2017 г</t>
  </si>
  <si>
    <t>Поступило в счет оплаты содержания и ремонта жилья,коммунальных услуг в августе 2017 г:</t>
  </si>
  <si>
    <t>Просроченная задолженность собственников на 31.08.2017 г.</t>
  </si>
  <si>
    <t>Отчет ТСЖ "Единство"                                                         за период 01.09.2017 - 30.09.2017</t>
  </si>
  <si>
    <t>Задолженность собственников на 01.09.2017 г.</t>
  </si>
  <si>
    <t>Начислено за сентябрь 2017 г</t>
  </si>
  <si>
    <t>Поступило в счет оплаты содержания и ремонта жилья,коммунальных услуг в сентябре 2017 г:</t>
  </si>
  <si>
    <t>Просроченная задолженность собственников на 30.09.2017 г.</t>
  </si>
  <si>
    <t>Отчет ТСЖ "Единство"                                                         за период 01.10.2017 - 31.10.2017</t>
  </si>
  <si>
    <t>Задолженность собственников на 01.10.2017 г.</t>
  </si>
  <si>
    <t>Начислено за октябрь 2017 г</t>
  </si>
  <si>
    <t>Поступило в счет оплаты содержания и ремонта жилья,коммунальных услуг в октябре 2017 г:</t>
  </si>
  <si>
    <t>Просроченная задолженность собственников на 31.10.2017 г.</t>
  </si>
  <si>
    <t>Просроченная задолженность собственников на 30.11.2017 г.</t>
  </si>
  <si>
    <t>Поступило в счет оплаты содержания и ремонта жилья,коммунальных услуг в ноябре 2017 г:</t>
  </si>
  <si>
    <t>Начислено за ноябрь 2017 г</t>
  </si>
  <si>
    <t>Задолженность собственников на 01.11.2017 г.</t>
  </si>
  <si>
    <t>Отчет ТСЖ "Единство"                                                         за период 01.11.2017 - 30.11.2017</t>
  </si>
  <si>
    <t>Просроченная задолженность собственников на 31.12.2017 г.</t>
  </si>
  <si>
    <t>Поступило в счет оплаты содержания и ремонта жилья,коммунальных услуг в декабре 2017 г:</t>
  </si>
  <si>
    <t>Начислено за декабрь 2017 г</t>
  </si>
  <si>
    <t>Задолженность собственников на 01.12.2017 г.</t>
  </si>
  <si>
    <t>Отчет ТСЖ "Единство"                                                         за период 01.12.2017 - 31.12.2017</t>
  </si>
  <si>
    <t xml:space="preserve">Выполненные работы: Начаты работы по ремонту этажных электрощитов в первом подъезде. </t>
  </si>
  <si>
    <t>Отчет ТСЖ "Единство"                                                         за период 01.01.2018 - 31.01.2018</t>
  </si>
  <si>
    <t>Задолженность собственников на 01.01.2018 г.</t>
  </si>
  <si>
    <t>Начислено за январь 2018 г</t>
  </si>
  <si>
    <t>Поступило в счет оплаты содержания и ремонта жилья,коммунальных услуг в январе 2018 г:</t>
  </si>
  <si>
    <t>Просроченная задолженность собственников на 31.01.2018 г.</t>
  </si>
  <si>
    <t xml:space="preserve">Выполненные работы: 1. Завершены работы по ремонту этажных электрощитов в первом подъезде. </t>
  </si>
  <si>
    <t>Отчет ТСЖ "Единство"                                                         за период 01.02.2018 - 28.02.2018</t>
  </si>
  <si>
    <t>Задолженность собственников на 01.02.2018 г.</t>
  </si>
  <si>
    <t>Начислено за февраль 2018 г</t>
  </si>
  <si>
    <t>Поступило в счет оплаты содержания и ремонта жилья,коммунальных услуг в феврале 2018 г:</t>
  </si>
  <si>
    <t>Просроченная задолженность собственников на 28.02.2018 г.</t>
  </si>
  <si>
    <t>Отчет ТСЖ "Единство"                                                         за период 01.03.2018 - 31.03.2018</t>
  </si>
  <si>
    <t>Задолженность собственников на 01.03.2018 г.</t>
  </si>
  <si>
    <t>Начислено за март 2018 г</t>
  </si>
  <si>
    <t>Поступило в счет оплаты содержания и ремонта жилья,коммунальных услуг в марте 2018 г:</t>
  </si>
  <si>
    <t>Просроченная задолженность собственников на 31.03.2018 г.</t>
  </si>
  <si>
    <t>Отчет ТСЖ "Единство"                                                         за период 01.04.2018 - 30.04.2018</t>
  </si>
  <si>
    <t>Задолженность собственников на 01.04.2018 г.</t>
  </si>
  <si>
    <t>Начислено за апрель 2018 г</t>
  </si>
  <si>
    <t>Поступило в счет оплаты содержания и ремонта жилья,коммунальных услуг в апреле 2018 г:</t>
  </si>
  <si>
    <t>Просроченная задолженность собственников на 30.04.2018 г.</t>
  </si>
  <si>
    <t>Отчет ТСЖ "Единство"                                                         за период 01.05.2018 - 31.05.2018</t>
  </si>
  <si>
    <t>Задолженность собственников на 01.05.2018 г.</t>
  </si>
  <si>
    <t>Начислено за май 2018 г</t>
  </si>
  <si>
    <t>Поступило в счет оплаты содержания и ремонта жилья,коммунальных услуг в мае 2018 г:</t>
  </si>
  <si>
    <t>Просроченная задолженность собственников на 31.05.2018 г.</t>
  </si>
  <si>
    <t>Отчет ТСЖ "Единство"                                                         за период 01.06.2018 - 30.06.2018</t>
  </si>
  <si>
    <t>Задолженность собственников на 01.06.2018 г.</t>
  </si>
  <si>
    <t>Начислено за июнь 2018 г</t>
  </si>
  <si>
    <t>Поступило в счет оплаты содержания и ремонта жилья,коммунальных услуг в июне 2018 г:</t>
  </si>
  <si>
    <t>Просроченная задолженность собственников на 30.06.2018 г.</t>
  </si>
  <si>
    <t xml:space="preserve">Выполненные работы: Приобретены урны </t>
  </si>
  <si>
    <t>Просроченная задолженность собственников на 31.07.2018 г.</t>
  </si>
  <si>
    <t>Поступило в счет оплаты содержания и ремонта жилья,коммунальных услуг в июле 2018 г:</t>
  </si>
  <si>
    <t>Начислено за июль 2018 г</t>
  </si>
  <si>
    <t>Задолженность собственников на 01.07.2018 г.</t>
  </si>
  <si>
    <t>Отчет ТСЖ "Единство"                                                         за период 01.07.2018 - 31.07.2018</t>
  </si>
  <si>
    <t>С уважением,  ООО «РОЗЕНТАЛЬ ГРУПП «ИЦАР»</t>
  </si>
  <si>
    <t>платные услуги</t>
  </si>
  <si>
    <t>Отчет ТСЖ "Единство"                                                         за период 01.08.2018 - 31.08.2018</t>
  </si>
  <si>
    <t>Задолженность собственников на 01.08.2018 г.</t>
  </si>
  <si>
    <t>Начислено за август 2018 г</t>
  </si>
  <si>
    <t>Поступило в счет оплаты содержания и ремонта жилья,коммунальных услуг в августе 2018 г:</t>
  </si>
  <si>
    <t>Просроченная задолженность собственников на 31.08.2018 г.</t>
  </si>
  <si>
    <t>Выполненные работы: 1. Приобретены и установлены скамейки на площадке.</t>
  </si>
  <si>
    <t>Отчет ТСЖ "Единство"                                                         за период 01.09.2018 - 30.09.2018</t>
  </si>
  <si>
    <t>Задолженность собственников на 01.09.2018 г.</t>
  </si>
  <si>
    <t>Начислено за сентябрь 2018 г</t>
  </si>
  <si>
    <t>Поступило в счет оплаты содержания и ремонта жилья,коммунальных услуг в сентябре 2018 г:</t>
  </si>
  <si>
    <t>Просроченная задолженность собственников на 30.09.2018 г.</t>
  </si>
  <si>
    <t>Отчет ТСЖ "Единство"                                                         за период 01.10.2018 - 31.10.2018</t>
  </si>
  <si>
    <t>Задолженность собственников на 01.10.2018 г.</t>
  </si>
  <si>
    <t>Начислено за октябрь 2018 г</t>
  </si>
  <si>
    <t>Поступило в счет оплаты содержания и ремонта жилья,коммунальных услуг в октябре 2018 г:</t>
  </si>
  <si>
    <t>Просроченная задолженность собственников на 31.10.2018 г.</t>
  </si>
  <si>
    <t>Выполненные работы: 1. Начаты работы по изготовлению  ограждений полисадников возле подъездов</t>
  </si>
  <si>
    <t>Отчет ТСЖ "Единство"                                                         за период 01.11.2018 - 30.11.2018</t>
  </si>
  <si>
    <t>Задолженность собственников на 01.11.2018 г.</t>
  </si>
  <si>
    <t>Начислено за ноябрь 2018 г</t>
  </si>
  <si>
    <t>Поступило в счет оплаты содержания и ремонта жилья,коммунальных услуг в ноябре 2018 г:</t>
  </si>
  <si>
    <t>Просроченная задолженность собственников на 30.11.2018 г.</t>
  </si>
  <si>
    <t>Выполненные работы: 1. Завершены работы по изготовлению  ограждений полисадников возле подъездов.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</si>
</sst>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.00_р_._-;\-* #,##0.00_р_._-;_-* &quot;-&quot;??_р_._-;_-@_-"/>
  </numFmts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164" fontId="1" fillId="0" borderId="2" xfId="0" applyNumberFormat="1" applyFont="1" applyBorder="1"/>
    <xf numFmtId="0" fontId="2" fillId="0" borderId="0" xfId="0" applyFont="1" applyBorder="1" applyAlignment="1">
      <alignment horizontal="left"/>
    </xf>
    <xf numFmtId="164" fontId="1" fillId="0" borderId="3" xfId="0" applyNumberFormat="1" applyFont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4" fontId="3" fillId="2" borderId="1" xfId="0" applyNumberFormat="1" applyFont="1" applyFill="1" applyBorder="1"/>
    <xf numFmtId="164" fontId="3" fillId="2" borderId="2" xfId="0" applyNumberFormat="1" applyFont="1" applyFill="1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0" xfId="0"/>
    <xf numFmtId="164" fontId="1" fillId="0" borderId="2" xfId="0" applyNumberFormat="1" applyFont="1" applyBorder="1"/>
    <xf numFmtId="0" fontId="2" fillId="0" borderId="0" xfId="0" applyFont="1" applyBorder="1" applyAlignment="1">
      <alignment horizontal="left"/>
    </xf>
    <xf numFmtId="164" fontId="1" fillId="0" borderId="3" xfId="0" applyNumberFormat="1" applyFont="1" applyBorder="1"/>
    <xf numFmtId="164" fontId="3" fillId="0" borderId="1" xfId="0" applyNumberFormat="1" applyFont="1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4" fontId="3" fillId="2" borderId="1" xfId="0" applyNumberFormat="1" applyFont="1" applyFill="1" applyBorder="1"/>
    <xf numFmtId="164" fontId="3" fillId="2" borderId="2" xfId="0" applyNumberFormat="1" applyFont="1" applyFill="1" applyBorder="1"/>
    <xf numFmtId="0" fontId="3" fillId="0" borderId="2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43" fontId="3" fillId="0" borderId="2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7" xfId="0" applyNumberFormat="1" applyFont="1" applyBorder="1" applyAlignment="1">
      <alignment vertical="top" wrapText="1"/>
    </xf>
    <xf numFmtId="0" fontId="1" fillId="0" borderId="8" xfId="0" applyNumberFormat="1" applyFont="1" applyBorder="1" applyAlignment="1">
      <alignment vertical="top" wrapText="1"/>
    </xf>
    <xf numFmtId="0" fontId="1" fillId="0" borderId="9" xfId="0" applyNumberFormat="1" applyFont="1" applyBorder="1" applyAlignment="1">
      <alignment vertical="top" wrapText="1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distributed"/>
    </xf>
    <xf numFmtId="0" fontId="5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3;&#1083;&#1072;&#1074;%20&#1073;&#1091;&#1093;\&#1045;&#1078;&#1077;&#1084;&#1077;&#1089;&#1103;&#1095;&#1085;&#1099;&#1077;%20&#1086;&#1090;&#1095;&#1077;&#1090;&#1099;%20&#1058;&#1057;&#1046;\2017\&#1057;&#1077;&#1085;&#1090;&#1103;&#1073;&#1088;&#1100;%202017\Edinstvo2017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ентябрь 2017"/>
      <sheetName val="август 2017"/>
      <sheetName val="июль 2017"/>
      <sheetName val="июнь 2017"/>
      <sheetName val="май 2017 "/>
      <sheetName val="апрель 2017"/>
      <sheetName val="март 2017 "/>
      <sheetName val="февраль 2017 "/>
      <sheetName val="январь 2017"/>
      <sheetName val="декабрь 2016"/>
    </sheetNames>
    <sheetDataSet>
      <sheetData sheetId="0"/>
      <sheetData sheetId="1">
        <row r="24">
          <cell r="H24">
            <v>2107425.5300000003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A25" sqref="A25:H25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20" t="s">
        <v>142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143</v>
      </c>
      <c r="B4" s="123"/>
      <c r="C4" s="123"/>
      <c r="D4" s="123"/>
      <c r="E4" s="123"/>
      <c r="F4" s="123"/>
      <c r="G4" s="123"/>
      <c r="H4" s="68">
        <f>'октябрь 2018'!H23</f>
        <v>2306421.12</v>
      </c>
    </row>
    <row r="5" spans="1:8" ht="18.75" x14ac:dyDescent="0.3">
      <c r="A5" s="106"/>
      <c r="B5" s="107"/>
      <c r="C5" s="107"/>
      <c r="D5" s="107"/>
      <c r="E5" s="107"/>
      <c r="F5" s="107"/>
      <c r="G5" s="107"/>
      <c r="H5" s="65"/>
    </row>
    <row r="6" spans="1:8" ht="18.75" customHeight="1" x14ac:dyDescent="0.3">
      <c r="A6" s="122" t="s">
        <v>144</v>
      </c>
      <c r="B6" s="123"/>
      <c r="C6" s="123"/>
      <c r="D6" s="123"/>
      <c r="E6" s="123"/>
      <c r="F6" s="123"/>
      <c r="G6" s="123"/>
      <c r="H6" s="73">
        <f>1103557.1-80695.63</f>
        <v>1022861.4700000001</v>
      </c>
    </row>
    <row r="7" spans="1:8" ht="18.75" customHeight="1" x14ac:dyDescent="0.3">
      <c r="A7" s="124" t="s">
        <v>145</v>
      </c>
      <c r="B7" s="125"/>
      <c r="C7" s="125"/>
      <c r="D7" s="125"/>
      <c r="E7" s="125"/>
      <c r="F7" s="125"/>
      <c r="G7" s="125"/>
      <c r="H7" s="65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105">
        <f>H9+H10+H11+H12+H13+H14+H15+H16+H17+H18+H19+H20</f>
        <v>898478.89</v>
      </c>
    </row>
    <row r="9" spans="1:8" ht="18.75" customHeight="1" x14ac:dyDescent="0.3">
      <c r="A9" s="106" t="s">
        <v>1</v>
      </c>
      <c r="B9" s="107"/>
      <c r="C9" s="107"/>
      <c r="D9" s="107"/>
      <c r="E9" s="107"/>
      <c r="F9" s="107"/>
      <c r="G9" s="107"/>
      <c r="H9" s="65">
        <v>54712.23</v>
      </c>
    </row>
    <row r="10" spans="1:8" ht="18.75" customHeight="1" x14ac:dyDescent="0.3">
      <c r="A10" s="106" t="s">
        <v>2</v>
      </c>
      <c r="B10" s="107"/>
      <c r="C10" s="107"/>
      <c r="D10" s="107"/>
      <c r="E10" s="107"/>
      <c r="F10" s="107"/>
      <c r="G10" s="107"/>
      <c r="H10" s="65">
        <v>59434.67</v>
      </c>
    </row>
    <row r="11" spans="1:8" ht="18.75" customHeight="1" x14ac:dyDescent="0.3">
      <c r="A11" s="106" t="s">
        <v>3</v>
      </c>
      <c r="B11" s="107"/>
      <c r="C11" s="107"/>
      <c r="D11" s="107"/>
      <c r="E11" s="107"/>
      <c r="F11" s="107"/>
      <c r="G11" s="107"/>
      <c r="H11" s="65">
        <v>96848.74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65">
        <v>149502.19</v>
      </c>
    </row>
    <row r="13" spans="1:8" ht="18.75" customHeight="1" x14ac:dyDescent="0.3">
      <c r="A13" s="106" t="s">
        <v>5</v>
      </c>
      <c r="B13" s="107"/>
      <c r="C13" s="107"/>
      <c r="D13" s="107"/>
      <c r="E13" s="107"/>
      <c r="F13" s="107"/>
      <c r="G13" s="107"/>
      <c r="H13" s="65">
        <v>115519.99</v>
      </c>
    </row>
    <row r="14" spans="1:8" ht="18.75" customHeight="1" x14ac:dyDescent="0.3">
      <c r="A14" s="106" t="s">
        <v>6</v>
      </c>
      <c r="B14" s="107"/>
      <c r="C14" s="107"/>
      <c r="D14" s="107"/>
      <c r="E14" s="107"/>
      <c r="F14" s="107"/>
      <c r="G14" s="107"/>
      <c r="H14" s="65">
        <f>348521.57+340.92+4651.26+2406.69+1612.46+21338.22+6950</f>
        <v>385821.12</v>
      </c>
    </row>
    <row r="15" spans="1:8" ht="18.75" customHeight="1" x14ac:dyDescent="0.3">
      <c r="A15" s="106" t="s">
        <v>7</v>
      </c>
      <c r="B15" s="107"/>
      <c r="C15" s="107"/>
      <c r="D15" s="107"/>
      <c r="E15" s="107"/>
      <c r="F15" s="107"/>
      <c r="G15" s="107"/>
      <c r="H15" s="96">
        <v>0</v>
      </c>
    </row>
    <row r="16" spans="1:8" ht="18.75" customHeight="1" x14ac:dyDescent="0.3">
      <c r="A16" s="106" t="s">
        <v>8</v>
      </c>
      <c r="B16" s="107"/>
      <c r="C16" s="107"/>
      <c r="D16" s="107"/>
      <c r="E16" s="107"/>
      <c r="F16" s="107"/>
      <c r="G16" s="107"/>
      <c r="H16" s="65">
        <v>8058.05</v>
      </c>
    </row>
    <row r="17" spans="1:8" ht="18.75" customHeight="1" x14ac:dyDescent="0.3">
      <c r="A17" s="106" t="s">
        <v>12</v>
      </c>
      <c r="B17" s="107"/>
      <c r="C17" s="107"/>
      <c r="D17" s="107"/>
      <c r="E17" s="107"/>
      <c r="F17" s="107"/>
      <c r="G17" s="107"/>
      <c r="H17" s="65">
        <v>2771.63</v>
      </c>
    </row>
    <row r="18" spans="1:8" ht="18.75" customHeight="1" x14ac:dyDescent="0.3">
      <c r="A18" s="106" t="s">
        <v>9</v>
      </c>
      <c r="B18" s="107"/>
      <c r="C18" s="107"/>
      <c r="D18" s="107"/>
      <c r="E18" s="107"/>
      <c r="F18" s="107"/>
      <c r="G18" s="107"/>
      <c r="H18" s="65">
        <v>24763.4</v>
      </c>
    </row>
    <row r="19" spans="1:8" ht="18.75" customHeight="1" x14ac:dyDescent="0.3">
      <c r="A19" s="106" t="s">
        <v>18</v>
      </c>
      <c r="B19" s="107"/>
      <c r="C19" s="107"/>
      <c r="D19" s="107"/>
      <c r="E19" s="107"/>
      <c r="F19" s="107"/>
      <c r="G19" s="107"/>
      <c r="H19" s="65">
        <v>0</v>
      </c>
    </row>
    <row r="20" spans="1:8" ht="18" customHeight="1" x14ac:dyDescent="0.3">
      <c r="A20" s="106" t="s">
        <v>10</v>
      </c>
      <c r="B20" s="107"/>
      <c r="C20" s="107"/>
      <c r="D20" s="107"/>
      <c r="E20" s="107"/>
      <c r="F20" s="107"/>
      <c r="G20" s="107"/>
      <c r="H20" s="65">
        <v>1046.8699999999999</v>
      </c>
    </row>
    <row r="21" spans="1:8" ht="18.75" customHeight="1" x14ac:dyDescent="0.3">
      <c r="A21" s="108"/>
      <c r="B21" s="109"/>
      <c r="C21" s="109"/>
      <c r="D21" s="109"/>
      <c r="E21" s="109"/>
      <c r="F21" s="109"/>
      <c r="G21" s="109"/>
      <c r="H21" s="67"/>
    </row>
    <row r="22" spans="1:8" ht="21" customHeight="1" x14ac:dyDescent="0.3">
      <c r="A22" s="106"/>
      <c r="B22" s="107"/>
      <c r="C22" s="107"/>
      <c r="D22" s="107"/>
      <c r="E22" s="107"/>
      <c r="F22" s="66"/>
      <c r="G22" s="66"/>
      <c r="H22" s="65"/>
    </row>
    <row r="23" spans="1:8" ht="33" customHeight="1" x14ac:dyDescent="0.3">
      <c r="A23" s="110" t="s">
        <v>146</v>
      </c>
      <c r="B23" s="111"/>
      <c r="C23" s="111"/>
      <c r="D23" s="111"/>
      <c r="E23" s="111"/>
      <c r="F23" s="111"/>
      <c r="G23" s="111"/>
      <c r="H23" s="74">
        <f>3324706.68-H6</f>
        <v>2301845.21</v>
      </c>
    </row>
    <row r="24" spans="1:8" ht="22.5" customHeight="1" x14ac:dyDescent="0.3">
      <c r="A24" s="112"/>
      <c r="B24" s="113"/>
      <c r="C24" s="113"/>
      <c r="D24" s="113"/>
      <c r="E24" s="113"/>
      <c r="F24" s="113"/>
      <c r="G24" s="113"/>
      <c r="H24" s="67"/>
    </row>
    <row r="25" spans="1:8" ht="81.75" customHeight="1" x14ac:dyDescent="0.25">
      <c r="A25" s="114" t="s">
        <v>147</v>
      </c>
      <c r="B25" s="115"/>
      <c r="C25" s="115"/>
      <c r="D25" s="115"/>
      <c r="E25" s="115"/>
      <c r="F25" s="115"/>
      <c r="G25" s="115"/>
      <c r="H25" s="116"/>
    </row>
    <row r="26" spans="1:8" ht="17.25" customHeight="1" x14ac:dyDescent="0.25">
      <c r="A26" s="117" t="s">
        <v>123</v>
      </c>
      <c r="B26" s="118"/>
      <c r="C26" s="118"/>
      <c r="D26" s="118"/>
      <c r="E26" s="118"/>
      <c r="F26" s="118"/>
      <c r="G26" s="118"/>
      <c r="H26" s="118"/>
    </row>
    <row r="27" spans="1:8" ht="15.75" customHeight="1" x14ac:dyDescent="0.25">
      <c r="A27" s="119"/>
      <c r="B27" s="119"/>
      <c r="C27" s="119"/>
      <c r="D27" s="119"/>
      <c r="E27" s="119"/>
      <c r="F27" s="119"/>
      <c r="G27" s="119"/>
      <c r="H27" s="119"/>
    </row>
  </sheetData>
  <mergeCells count="10">
    <mergeCell ref="A23:G23"/>
    <mergeCell ref="A24:G24"/>
    <mergeCell ref="A25:H25"/>
    <mergeCell ref="A26:H27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N17" sqref="N17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20" t="s">
        <v>92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93</v>
      </c>
      <c r="B4" s="123"/>
      <c r="C4" s="123"/>
      <c r="D4" s="123"/>
      <c r="E4" s="123"/>
      <c r="F4" s="123"/>
      <c r="G4" s="123"/>
      <c r="H4" s="68">
        <f>'январь 2018'!H24</f>
        <v>2035211.36</v>
      </c>
    </row>
    <row r="5" spans="1:8" ht="18.75" x14ac:dyDescent="0.3">
      <c r="A5" s="69"/>
      <c r="B5" s="70"/>
      <c r="C5" s="70"/>
      <c r="D5" s="70"/>
      <c r="E5" s="70"/>
      <c r="F5" s="70"/>
      <c r="G5" s="70"/>
      <c r="H5" s="65"/>
    </row>
    <row r="6" spans="1:8" ht="18.75" customHeight="1" x14ac:dyDescent="0.3">
      <c r="A6" s="122" t="s">
        <v>94</v>
      </c>
      <c r="B6" s="123"/>
      <c r="C6" s="123"/>
      <c r="D6" s="123"/>
      <c r="E6" s="123"/>
      <c r="F6" s="123"/>
      <c r="G6" s="123"/>
      <c r="H6" s="73">
        <f>1213823.79-61726.5</f>
        <v>1152097.29</v>
      </c>
    </row>
    <row r="7" spans="1:8" ht="18.75" customHeight="1" x14ac:dyDescent="0.3">
      <c r="A7" s="124" t="s">
        <v>95</v>
      </c>
      <c r="B7" s="125"/>
      <c r="C7" s="125"/>
      <c r="D7" s="125"/>
      <c r="E7" s="125"/>
      <c r="F7" s="125"/>
      <c r="G7" s="125"/>
      <c r="H7" s="65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75">
        <f>H9+H10+H11+H12+H13+H14+H15+H16+H17+H18+H19+H20+H21</f>
        <v>1129903.6500000001</v>
      </c>
    </row>
    <row r="9" spans="1:8" ht="18.75" customHeight="1" x14ac:dyDescent="0.3">
      <c r="A9" s="69" t="s">
        <v>1</v>
      </c>
      <c r="B9" s="70"/>
      <c r="C9" s="70"/>
      <c r="D9" s="70"/>
      <c r="E9" s="70"/>
      <c r="F9" s="70"/>
      <c r="G9" s="70"/>
      <c r="H9" s="65">
        <v>58129.66</v>
      </c>
    </row>
    <row r="10" spans="1:8" ht="18.75" customHeight="1" x14ac:dyDescent="0.3">
      <c r="A10" s="69" t="s">
        <v>2</v>
      </c>
      <c r="B10" s="70"/>
      <c r="C10" s="70"/>
      <c r="D10" s="70"/>
      <c r="E10" s="70"/>
      <c r="F10" s="70"/>
      <c r="G10" s="70"/>
      <c r="H10" s="65">
        <v>62074.03</v>
      </c>
    </row>
    <row r="11" spans="1:8" ht="18.75" customHeight="1" x14ac:dyDescent="0.3">
      <c r="A11" s="69" t="s">
        <v>3</v>
      </c>
      <c r="B11" s="70"/>
      <c r="C11" s="70"/>
      <c r="D11" s="70"/>
      <c r="E11" s="70"/>
      <c r="F11" s="70"/>
      <c r="G11" s="70"/>
      <c r="H11" s="65">
        <v>83271.100000000006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65">
        <v>380837.81</v>
      </c>
    </row>
    <row r="13" spans="1:8" ht="18.75" customHeight="1" x14ac:dyDescent="0.3">
      <c r="A13" s="69" t="s">
        <v>5</v>
      </c>
      <c r="B13" s="70"/>
      <c r="C13" s="70"/>
      <c r="D13" s="70"/>
      <c r="E13" s="70"/>
      <c r="F13" s="70"/>
      <c r="G13" s="70"/>
      <c r="H13" s="65">
        <v>105685.52</v>
      </c>
    </row>
    <row r="14" spans="1:8" ht="18.75" customHeight="1" x14ac:dyDescent="0.3">
      <c r="A14" s="69" t="s">
        <v>6</v>
      </c>
      <c r="B14" s="70"/>
      <c r="C14" s="70"/>
      <c r="D14" s="70"/>
      <c r="E14" s="70"/>
      <c r="F14" s="70"/>
      <c r="G14" s="70"/>
      <c r="H14" s="65">
        <f>323343.33+299.09+1021.15+3737.68+341.26+1027.01+3227.09+1701.95+14124.93</f>
        <v>348823.49000000011</v>
      </c>
    </row>
    <row r="15" spans="1:8" ht="18.75" customHeight="1" x14ac:dyDescent="0.3">
      <c r="A15" s="69" t="s">
        <v>7</v>
      </c>
      <c r="B15" s="70"/>
      <c r="C15" s="70"/>
      <c r="D15" s="70"/>
      <c r="E15" s="70"/>
      <c r="F15" s="70"/>
      <c r="G15" s="70"/>
      <c r="H15" s="65">
        <v>54418.62</v>
      </c>
    </row>
    <row r="16" spans="1:8" ht="18.75" customHeight="1" x14ac:dyDescent="0.3">
      <c r="A16" s="69" t="s">
        <v>8</v>
      </c>
      <c r="B16" s="70"/>
      <c r="C16" s="70"/>
      <c r="D16" s="70"/>
      <c r="E16" s="70"/>
      <c r="F16" s="70"/>
      <c r="G16" s="70"/>
      <c r="H16" s="65">
        <v>7656.22</v>
      </c>
    </row>
    <row r="17" spans="1:8" ht="18.75" customHeight="1" x14ac:dyDescent="0.3">
      <c r="A17" s="69" t="s">
        <v>12</v>
      </c>
      <c r="B17" s="70"/>
      <c r="C17" s="70"/>
      <c r="D17" s="70"/>
      <c r="E17" s="70"/>
      <c r="F17" s="70"/>
      <c r="G17" s="70"/>
      <c r="H17" s="65">
        <v>2314.5100000000002</v>
      </c>
    </row>
    <row r="18" spans="1:8" ht="18.75" customHeight="1" x14ac:dyDescent="0.3">
      <c r="A18" s="69" t="s">
        <v>9</v>
      </c>
      <c r="B18" s="70"/>
      <c r="C18" s="70"/>
      <c r="D18" s="70"/>
      <c r="E18" s="70"/>
      <c r="F18" s="70"/>
      <c r="G18" s="70"/>
      <c r="H18" s="65">
        <v>24302.73</v>
      </c>
    </row>
    <row r="19" spans="1:8" ht="18.75" customHeight="1" x14ac:dyDescent="0.3">
      <c r="A19" s="69" t="s">
        <v>18</v>
      </c>
      <c r="B19" s="70"/>
      <c r="C19" s="70"/>
      <c r="D19" s="70"/>
      <c r="E19" s="70"/>
      <c r="F19" s="70"/>
      <c r="G19" s="70"/>
      <c r="H19" s="65"/>
    </row>
    <row r="20" spans="1:8" ht="18.75" customHeight="1" x14ac:dyDescent="0.3">
      <c r="A20" s="69" t="s">
        <v>11</v>
      </c>
      <c r="B20" s="70"/>
      <c r="C20" s="70"/>
      <c r="D20" s="70"/>
      <c r="E20" s="70"/>
      <c r="F20" s="70"/>
      <c r="G20" s="70"/>
      <c r="H20" s="65"/>
    </row>
    <row r="21" spans="1:8" ht="18" customHeight="1" x14ac:dyDescent="0.3">
      <c r="A21" s="69" t="s">
        <v>10</v>
      </c>
      <c r="B21" s="70"/>
      <c r="C21" s="70"/>
      <c r="D21" s="70"/>
      <c r="E21" s="70"/>
      <c r="F21" s="70"/>
      <c r="G21" s="70"/>
      <c r="H21" s="65">
        <v>2389.96</v>
      </c>
    </row>
    <row r="22" spans="1:8" ht="18.75" customHeight="1" x14ac:dyDescent="0.3">
      <c r="A22" s="71"/>
      <c r="B22" s="72"/>
      <c r="C22" s="72"/>
      <c r="D22" s="72"/>
      <c r="E22" s="72"/>
      <c r="F22" s="72"/>
      <c r="G22" s="72"/>
      <c r="H22" s="67"/>
    </row>
    <row r="23" spans="1:8" ht="21" customHeight="1" x14ac:dyDescent="0.3">
      <c r="A23" s="69"/>
      <c r="B23" s="70"/>
      <c r="C23" s="70"/>
      <c r="D23" s="70"/>
      <c r="E23" s="70"/>
      <c r="F23" s="66"/>
      <c r="G23" s="66"/>
      <c r="H23" s="65"/>
    </row>
    <row r="24" spans="1:8" ht="33" customHeight="1" x14ac:dyDescent="0.3">
      <c r="A24" s="110" t="s">
        <v>96</v>
      </c>
      <c r="B24" s="111"/>
      <c r="C24" s="111"/>
      <c r="D24" s="111"/>
      <c r="E24" s="111"/>
      <c r="F24" s="111"/>
      <c r="G24" s="111"/>
      <c r="H24" s="74">
        <f>3237784.68-H6</f>
        <v>2085687.3900000001</v>
      </c>
    </row>
    <row r="25" spans="1:8" ht="22.5" customHeight="1" x14ac:dyDescent="0.3">
      <c r="A25" s="112"/>
      <c r="B25" s="113"/>
      <c r="C25" s="113"/>
      <c r="D25" s="113"/>
      <c r="E25" s="113"/>
      <c r="F25" s="113"/>
      <c r="G25" s="113"/>
      <c r="H25" s="67"/>
    </row>
    <row r="26" spans="1:8" ht="81.75" customHeight="1" x14ac:dyDescent="0.3">
      <c r="A26" s="114" t="s">
        <v>91</v>
      </c>
      <c r="B26" s="127"/>
      <c r="C26" s="127"/>
      <c r="D26" s="127"/>
      <c r="E26" s="127"/>
      <c r="F26" s="127"/>
      <c r="G26" s="127"/>
      <c r="H26" s="128"/>
    </row>
    <row r="27" spans="1:8" ht="17.25" customHeight="1" x14ac:dyDescent="0.25">
      <c r="A27" s="129" t="s">
        <v>0</v>
      </c>
      <c r="B27" s="130"/>
      <c r="C27" s="130"/>
      <c r="D27" s="130"/>
      <c r="E27" s="130"/>
      <c r="F27" s="130"/>
      <c r="G27" s="130"/>
      <c r="H27" s="130"/>
    </row>
    <row r="28" spans="1:8" ht="15.75" customHeight="1" x14ac:dyDescent="0.25">
      <c r="A28" s="130"/>
      <c r="B28" s="130"/>
      <c r="C28" s="130"/>
      <c r="D28" s="130"/>
      <c r="E28" s="130"/>
      <c r="F28" s="130"/>
      <c r="G28" s="130"/>
      <c r="H28" s="130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H8" sqref="H8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0" t="s">
        <v>86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87</v>
      </c>
      <c r="B4" s="123"/>
      <c r="C4" s="123"/>
      <c r="D4" s="123"/>
      <c r="E4" s="123"/>
      <c r="F4" s="123"/>
      <c r="G4" s="123"/>
      <c r="H4" s="4">
        <f>'декабрь 2017'!H24</f>
        <v>1828381.59</v>
      </c>
    </row>
    <row r="5" spans="1:8" ht="18.75" x14ac:dyDescent="0.3">
      <c r="A5" s="60"/>
      <c r="B5" s="61"/>
      <c r="C5" s="61"/>
      <c r="D5" s="61"/>
      <c r="E5" s="61"/>
      <c r="F5" s="61"/>
      <c r="G5" s="61"/>
      <c r="H5" s="1"/>
    </row>
    <row r="6" spans="1:8" ht="18.75" customHeight="1" x14ac:dyDescent="0.3">
      <c r="A6" s="122" t="s">
        <v>88</v>
      </c>
      <c r="B6" s="123"/>
      <c r="C6" s="123"/>
      <c r="D6" s="123"/>
      <c r="E6" s="123"/>
      <c r="F6" s="123"/>
      <c r="G6" s="123"/>
      <c r="H6" s="42">
        <f>1274272.45-93892.77</f>
        <v>1180379.68</v>
      </c>
    </row>
    <row r="7" spans="1:8" ht="18.75" customHeight="1" x14ac:dyDescent="0.3">
      <c r="A7" s="124" t="s">
        <v>89</v>
      </c>
      <c r="B7" s="125"/>
      <c r="C7" s="125"/>
      <c r="D7" s="125"/>
      <c r="E7" s="125"/>
      <c r="F7" s="125"/>
      <c r="G7" s="125"/>
      <c r="H7" s="1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5">
        <f>H9+H10+H11+H12+H13+H14+H15+H16+H17+H18+H20+H19+H21</f>
        <v>1043002.2100000001</v>
      </c>
    </row>
    <row r="9" spans="1:8" ht="18.75" customHeight="1" x14ac:dyDescent="0.3">
      <c r="A9" s="60" t="s">
        <v>1</v>
      </c>
      <c r="B9" s="61"/>
      <c r="C9" s="61"/>
      <c r="D9" s="61"/>
      <c r="E9" s="61"/>
      <c r="F9" s="61"/>
      <c r="G9" s="61"/>
      <c r="H9" s="1">
        <v>50860.29</v>
      </c>
    </row>
    <row r="10" spans="1:8" ht="18.75" customHeight="1" x14ac:dyDescent="0.3">
      <c r="A10" s="60" t="s">
        <v>2</v>
      </c>
      <c r="B10" s="61"/>
      <c r="C10" s="61"/>
      <c r="D10" s="61"/>
      <c r="E10" s="61"/>
      <c r="F10" s="61"/>
      <c r="G10" s="61"/>
      <c r="H10" s="1">
        <v>52846.6</v>
      </c>
    </row>
    <row r="11" spans="1:8" ht="18.75" customHeight="1" x14ac:dyDescent="0.3">
      <c r="A11" s="60" t="s">
        <v>3</v>
      </c>
      <c r="B11" s="61"/>
      <c r="C11" s="61"/>
      <c r="D11" s="61"/>
      <c r="E11" s="61"/>
      <c r="F11" s="61"/>
      <c r="G11" s="61"/>
      <c r="H11" s="1">
        <v>74404.73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1">
        <v>371005.89</v>
      </c>
    </row>
    <row r="13" spans="1:8" ht="18.75" customHeight="1" x14ac:dyDescent="0.3">
      <c r="A13" s="60" t="s">
        <v>5</v>
      </c>
      <c r="B13" s="61"/>
      <c r="C13" s="61"/>
      <c r="D13" s="61"/>
      <c r="E13" s="61"/>
      <c r="F13" s="61"/>
      <c r="G13" s="61"/>
      <c r="H13" s="1">
        <v>96223.1</v>
      </c>
    </row>
    <row r="14" spans="1:8" ht="18.75" customHeight="1" x14ac:dyDescent="0.3">
      <c r="A14" s="60" t="s">
        <v>6</v>
      </c>
      <c r="B14" s="61"/>
      <c r="C14" s="61"/>
      <c r="D14" s="61"/>
      <c r="E14" s="61"/>
      <c r="F14" s="61"/>
      <c r="G14" s="61"/>
      <c r="H14" s="1">
        <f>299793.77+3890.51+1980.88+1286.32+17561.48</f>
        <v>324512.96000000002</v>
      </c>
    </row>
    <row r="15" spans="1:8" ht="18.75" customHeight="1" x14ac:dyDescent="0.3">
      <c r="A15" s="60" t="s">
        <v>7</v>
      </c>
      <c r="B15" s="61"/>
      <c r="C15" s="61"/>
      <c r="D15" s="61"/>
      <c r="E15" s="61"/>
      <c r="F15" s="61"/>
      <c r="G15" s="61"/>
      <c r="H15" s="1">
        <v>48723.24</v>
      </c>
    </row>
    <row r="16" spans="1:8" ht="18.75" customHeight="1" x14ac:dyDescent="0.3">
      <c r="A16" s="60" t="s">
        <v>8</v>
      </c>
      <c r="B16" s="61"/>
      <c r="C16" s="61"/>
      <c r="D16" s="61"/>
      <c r="E16" s="61"/>
      <c r="F16" s="61"/>
      <c r="G16" s="61"/>
      <c r="H16" s="1">
        <v>6759.93</v>
      </c>
    </row>
    <row r="17" spans="1:8" ht="18.75" customHeight="1" x14ac:dyDescent="0.3">
      <c r="A17" s="60" t="s">
        <v>12</v>
      </c>
      <c r="B17" s="61"/>
      <c r="C17" s="61"/>
      <c r="D17" s="61"/>
      <c r="E17" s="61"/>
      <c r="F17" s="61"/>
      <c r="G17" s="61"/>
      <c r="H17" s="1">
        <v>2281.09</v>
      </c>
    </row>
    <row r="18" spans="1:8" ht="18.75" customHeight="1" x14ac:dyDescent="0.3">
      <c r="A18" s="60" t="s">
        <v>9</v>
      </c>
      <c r="B18" s="61"/>
      <c r="C18" s="61"/>
      <c r="D18" s="61"/>
      <c r="E18" s="61"/>
      <c r="F18" s="61"/>
      <c r="G18" s="61"/>
      <c r="H18" s="1">
        <v>15305.91</v>
      </c>
    </row>
    <row r="19" spans="1:8" ht="18.75" customHeight="1" x14ac:dyDescent="0.3">
      <c r="A19" s="60" t="s">
        <v>18</v>
      </c>
      <c r="B19" s="61"/>
      <c r="C19" s="61"/>
      <c r="D19" s="61"/>
      <c r="E19" s="61"/>
      <c r="F19" s="61"/>
      <c r="G19" s="61"/>
      <c r="H19" s="1"/>
    </row>
    <row r="20" spans="1:8" ht="18.75" customHeight="1" x14ac:dyDescent="0.3">
      <c r="A20" s="60" t="s">
        <v>11</v>
      </c>
      <c r="B20" s="61"/>
      <c r="C20" s="61"/>
      <c r="D20" s="61"/>
      <c r="E20" s="61"/>
      <c r="F20" s="61"/>
      <c r="G20" s="61"/>
      <c r="H20" s="1"/>
    </row>
    <row r="21" spans="1:8" ht="18" customHeight="1" x14ac:dyDescent="0.3">
      <c r="A21" s="60" t="s">
        <v>10</v>
      </c>
      <c r="B21" s="61"/>
      <c r="C21" s="61"/>
      <c r="D21" s="61"/>
      <c r="E21" s="61"/>
      <c r="F21" s="61"/>
      <c r="G21" s="61"/>
      <c r="H21" s="1">
        <v>78.47</v>
      </c>
    </row>
    <row r="22" spans="1:8" ht="18.75" customHeight="1" x14ac:dyDescent="0.3">
      <c r="A22" s="62"/>
      <c r="B22" s="63"/>
      <c r="C22" s="63"/>
      <c r="D22" s="63"/>
      <c r="E22" s="63"/>
      <c r="F22" s="63"/>
      <c r="G22" s="63"/>
      <c r="H22" s="3"/>
    </row>
    <row r="23" spans="1:8" ht="21" customHeight="1" x14ac:dyDescent="0.3">
      <c r="A23" s="60"/>
      <c r="B23" s="61"/>
      <c r="C23" s="61"/>
      <c r="D23" s="61"/>
      <c r="E23" s="61"/>
      <c r="F23" s="2"/>
      <c r="G23" s="2"/>
      <c r="H23" s="1"/>
    </row>
    <row r="24" spans="1:8" ht="33" customHeight="1" x14ac:dyDescent="0.3">
      <c r="A24" s="110" t="s">
        <v>90</v>
      </c>
      <c r="B24" s="111"/>
      <c r="C24" s="111"/>
      <c r="D24" s="111"/>
      <c r="E24" s="111"/>
      <c r="F24" s="111"/>
      <c r="G24" s="111"/>
      <c r="H24" s="43">
        <f>3215591.04-H6</f>
        <v>2035211.36</v>
      </c>
    </row>
    <row r="25" spans="1:8" ht="22.5" customHeight="1" x14ac:dyDescent="0.3">
      <c r="A25" s="112"/>
      <c r="B25" s="113"/>
      <c r="C25" s="113"/>
      <c r="D25" s="113"/>
      <c r="E25" s="113"/>
      <c r="F25" s="113"/>
      <c r="G25" s="113"/>
      <c r="H25" s="3"/>
    </row>
    <row r="26" spans="1:8" ht="81.75" customHeight="1" x14ac:dyDescent="0.3">
      <c r="A26" s="114" t="s">
        <v>91</v>
      </c>
      <c r="B26" s="127"/>
      <c r="C26" s="127"/>
      <c r="D26" s="127"/>
      <c r="E26" s="127"/>
      <c r="F26" s="127"/>
      <c r="G26" s="127"/>
      <c r="H26" s="128"/>
    </row>
    <row r="27" spans="1:8" ht="17.25" customHeight="1" x14ac:dyDescent="0.25">
      <c r="A27" s="129" t="s">
        <v>0</v>
      </c>
      <c r="B27" s="130"/>
      <c r="C27" s="130"/>
      <c r="D27" s="130"/>
      <c r="E27" s="130"/>
      <c r="F27" s="130"/>
      <c r="G27" s="130"/>
      <c r="H27" s="130"/>
    </row>
    <row r="28" spans="1:8" ht="15.75" customHeight="1" x14ac:dyDescent="0.25">
      <c r="A28" s="130"/>
      <c r="B28" s="130"/>
      <c r="C28" s="130"/>
      <c r="D28" s="130"/>
      <c r="E28" s="130"/>
      <c r="F28" s="130"/>
      <c r="G28" s="130"/>
      <c r="H28" s="130"/>
    </row>
  </sheetData>
  <mergeCells count="10">
    <mergeCell ref="A24:G24"/>
    <mergeCell ref="A25:G25"/>
    <mergeCell ref="A27:H28"/>
    <mergeCell ref="A1:H2"/>
    <mergeCell ref="A3:H3"/>
    <mergeCell ref="A4:G4"/>
    <mergeCell ref="A6:G6"/>
    <mergeCell ref="A7:G8"/>
    <mergeCell ref="A12:G12"/>
    <mergeCell ref="A26:H2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3" workbookViewId="0">
      <selection activeCell="C20" sqref="C20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0" t="s">
        <v>84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83</v>
      </c>
      <c r="B4" s="123"/>
      <c r="C4" s="123"/>
      <c r="D4" s="123"/>
      <c r="E4" s="123"/>
      <c r="F4" s="123"/>
      <c r="G4" s="123"/>
      <c r="H4" s="4">
        <f>'ноябрь 2017'!H24</f>
        <v>1959849.5699999998</v>
      </c>
    </row>
    <row r="5" spans="1:8" ht="18.75" x14ac:dyDescent="0.3">
      <c r="A5" s="56"/>
      <c r="B5" s="57"/>
      <c r="C5" s="57"/>
      <c r="D5" s="57"/>
      <c r="E5" s="57"/>
      <c r="F5" s="57"/>
      <c r="G5" s="57"/>
      <c r="H5" s="1"/>
    </row>
    <row r="6" spans="1:8" ht="18.75" customHeight="1" x14ac:dyDescent="0.3">
      <c r="A6" s="122" t="s">
        <v>82</v>
      </c>
      <c r="B6" s="123"/>
      <c r="C6" s="123"/>
      <c r="D6" s="123"/>
      <c r="E6" s="123"/>
      <c r="F6" s="123"/>
      <c r="G6" s="123"/>
      <c r="H6" s="42">
        <f>1290729.46-52868.07</f>
        <v>1237861.3899999999</v>
      </c>
    </row>
    <row r="7" spans="1:8" ht="18.75" customHeight="1" x14ac:dyDescent="0.3">
      <c r="A7" s="124" t="s">
        <v>81</v>
      </c>
      <c r="B7" s="125"/>
      <c r="C7" s="125"/>
      <c r="D7" s="125"/>
      <c r="E7" s="125"/>
      <c r="F7" s="125"/>
      <c r="G7" s="125"/>
      <c r="H7" s="1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5">
        <f>H9+H10+H11+H12+H13+H14+H15+H16+H17+H18+H20+H19+H21</f>
        <v>1239771.4099999999</v>
      </c>
    </row>
    <row r="9" spans="1:8" ht="18.75" customHeight="1" x14ac:dyDescent="0.3">
      <c r="A9" s="56" t="s">
        <v>1</v>
      </c>
      <c r="B9" s="57"/>
      <c r="C9" s="57"/>
      <c r="D9" s="57"/>
      <c r="E9" s="57"/>
      <c r="F9" s="57"/>
      <c r="G9" s="57"/>
      <c r="H9" s="1">
        <v>65751.34</v>
      </c>
    </row>
    <row r="10" spans="1:8" ht="18.75" customHeight="1" x14ac:dyDescent="0.3">
      <c r="A10" s="56" t="s">
        <v>2</v>
      </c>
      <c r="B10" s="57"/>
      <c r="C10" s="57"/>
      <c r="D10" s="57"/>
      <c r="E10" s="57"/>
      <c r="F10" s="57"/>
      <c r="G10" s="57"/>
      <c r="H10" s="1">
        <v>67788.009999999995</v>
      </c>
    </row>
    <row r="11" spans="1:8" ht="18.75" customHeight="1" x14ac:dyDescent="0.3">
      <c r="A11" s="56" t="s">
        <v>3</v>
      </c>
      <c r="B11" s="57"/>
      <c r="C11" s="57"/>
      <c r="D11" s="57"/>
      <c r="E11" s="57"/>
      <c r="F11" s="57"/>
      <c r="G11" s="57"/>
      <c r="H11" s="1">
        <v>110021.29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1">
        <v>335437.93</v>
      </c>
    </row>
    <row r="13" spans="1:8" ht="18.75" customHeight="1" x14ac:dyDescent="0.3">
      <c r="A13" s="56" t="s">
        <v>5</v>
      </c>
      <c r="B13" s="57"/>
      <c r="C13" s="57"/>
      <c r="D13" s="57"/>
      <c r="E13" s="57"/>
      <c r="F13" s="57"/>
      <c r="G13" s="57"/>
      <c r="H13" s="1">
        <v>103388.39</v>
      </c>
    </row>
    <row r="14" spans="1:8" ht="18.75" customHeight="1" x14ac:dyDescent="0.3">
      <c r="A14" s="56" t="s">
        <v>6</v>
      </c>
      <c r="B14" s="57"/>
      <c r="C14" s="57"/>
      <c r="D14" s="57"/>
      <c r="E14" s="57"/>
      <c r="F14" s="57"/>
      <c r="G14" s="57"/>
      <c r="H14" s="1">
        <f>381422.67+4676.2+2128.89+1571.92+20548.7</f>
        <v>410348.38</v>
      </c>
    </row>
    <row r="15" spans="1:8" ht="18.75" customHeight="1" x14ac:dyDescent="0.3">
      <c r="A15" s="56" t="s">
        <v>7</v>
      </c>
      <c r="B15" s="57"/>
      <c r="C15" s="57"/>
      <c r="D15" s="57"/>
      <c r="E15" s="57"/>
      <c r="F15" s="57"/>
      <c r="G15" s="57"/>
      <c r="H15" s="1">
        <v>63075.81</v>
      </c>
    </row>
    <row r="16" spans="1:8" ht="18.75" customHeight="1" x14ac:dyDescent="0.3">
      <c r="A16" s="56" t="s">
        <v>8</v>
      </c>
      <c r="B16" s="57"/>
      <c r="C16" s="57"/>
      <c r="D16" s="57"/>
      <c r="E16" s="57"/>
      <c r="F16" s="57"/>
      <c r="G16" s="57"/>
      <c r="H16" s="1">
        <v>8272.83</v>
      </c>
    </row>
    <row r="17" spans="1:8" ht="18.75" customHeight="1" x14ac:dyDescent="0.3">
      <c r="A17" s="56" t="s">
        <v>12</v>
      </c>
      <c r="B17" s="57"/>
      <c r="C17" s="57"/>
      <c r="D17" s="57"/>
      <c r="E17" s="57"/>
      <c r="F17" s="57"/>
      <c r="G17" s="57"/>
      <c r="H17" s="1">
        <v>2303.0300000000002</v>
      </c>
    </row>
    <row r="18" spans="1:8" ht="18.75" customHeight="1" x14ac:dyDescent="0.3">
      <c r="A18" s="56" t="s">
        <v>9</v>
      </c>
      <c r="B18" s="57"/>
      <c r="C18" s="57"/>
      <c r="D18" s="57"/>
      <c r="E18" s="57"/>
      <c r="F18" s="57"/>
      <c r="G18" s="57"/>
      <c r="H18" s="1">
        <v>23800</v>
      </c>
    </row>
    <row r="19" spans="1:8" ht="18.75" customHeight="1" x14ac:dyDescent="0.3">
      <c r="A19" s="56" t="s">
        <v>18</v>
      </c>
      <c r="B19" s="57"/>
      <c r="C19" s="57"/>
      <c r="D19" s="57"/>
      <c r="E19" s="57"/>
      <c r="F19" s="57"/>
      <c r="G19" s="57"/>
      <c r="H19" s="1">
        <v>1134</v>
      </c>
    </row>
    <row r="20" spans="1:8" ht="18.75" customHeight="1" x14ac:dyDescent="0.3">
      <c r="A20" s="56" t="s">
        <v>11</v>
      </c>
      <c r="B20" s="57"/>
      <c r="C20" s="57"/>
      <c r="D20" s="57"/>
      <c r="E20" s="57"/>
      <c r="F20" s="57"/>
      <c r="G20" s="57"/>
      <c r="H20" s="1"/>
    </row>
    <row r="21" spans="1:8" ht="18" customHeight="1" x14ac:dyDescent="0.3">
      <c r="A21" s="56" t="s">
        <v>10</v>
      </c>
      <c r="B21" s="57"/>
      <c r="C21" s="57"/>
      <c r="D21" s="57"/>
      <c r="E21" s="57"/>
      <c r="F21" s="57"/>
      <c r="G21" s="57"/>
      <c r="H21" s="1">
        <v>48450.400000000001</v>
      </c>
    </row>
    <row r="22" spans="1:8" ht="18.75" customHeight="1" x14ac:dyDescent="0.3">
      <c r="A22" s="58"/>
      <c r="B22" s="59"/>
      <c r="C22" s="59"/>
      <c r="D22" s="59"/>
      <c r="E22" s="59"/>
      <c r="F22" s="59"/>
      <c r="G22" s="59"/>
      <c r="H22" s="3"/>
    </row>
    <row r="23" spans="1:8" ht="21" customHeight="1" x14ac:dyDescent="0.3">
      <c r="A23" s="56"/>
      <c r="B23" s="57"/>
      <c r="C23" s="57"/>
      <c r="D23" s="57"/>
      <c r="E23" s="57"/>
      <c r="F23" s="2"/>
      <c r="G23" s="2"/>
      <c r="H23" s="1"/>
    </row>
    <row r="24" spans="1:8" ht="33" customHeight="1" x14ac:dyDescent="0.3">
      <c r="A24" s="110" t="s">
        <v>80</v>
      </c>
      <c r="B24" s="111"/>
      <c r="C24" s="111"/>
      <c r="D24" s="111"/>
      <c r="E24" s="111"/>
      <c r="F24" s="111"/>
      <c r="G24" s="111"/>
      <c r="H24" s="43">
        <f>3066242.98-H6</f>
        <v>1828381.59</v>
      </c>
    </row>
    <row r="25" spans="1:8" ht="22.5" customHeight="1" x14ac:dyDescent="0.3">
      <c r="A25" s="112"/>
      <c r="B25" s="113"/>
      <c r="C25" s="113"/>
      <c r="D25" s="113"/>
      <c r="E25" s="113"/>
      <c r="F25" s="113"/>
      <c r="G25" s="113"/>
      <c r="H25" s="3"/>
    </row>
    <row r="26" spans="1:8" ht="81.75" customHeight="1" x14ac:dyDescent="0.3">
      <c r="A26" s="114" t="s">
        <v>85</v>
      </c>
      <c r="B26" s="127"/>
      <c r="C26" s="127"/>
      <c r="D26" s="127"/>
      <c r="E26" s="127"/>
      <c r="F26" s="127"/>
      <c r="G26" s="127"/>
      <c r="H26" s="128"/>
    </row>
    <row r="27" spans="1:8" ht="17.25" customHeight="1" x14ac:dyDescent="0.25">
      <c r="A27" s="129" t="s">
        <v>0</v>
      </c>
      <c r="B27" s="130"/>
      <c r="C27" s="130"/>
      <c r="D27" s="130"/>
      <c r="E27" s="130"/>
      <c r="F27" s="130"/>
      <c r="G27" s="130"/>
      <c r="H27" s="130"/>
    </row>
    <row r="28" spans="1:8" ht="15.75" customHeight="1" x14ac:dyDescent="0.25">
      <c r="A28" s="130"/>
      <c r="B28" s="130"/>
      <c r="C28" s="130"/>
      <c r="D28" s="130"/>
      <c r="E28" s="130"/>
      <c r="F28" s="130"/>
      <c r="G28" s="130"/>
      <c r="H28" s="130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8" workbookViewId="0">
      <selection activeCell="A26" sqref="A26:H26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0" t="s">
        <v>79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78</v>
      </c>
      <c r="B4" s="123"/>
      <c r="C4" s="123"/>
      <c r="D4" s="123"/>
      <c r="E4" s="123"/>
      <c r="F4" s="123"/>
      <c r="G4" s="123"/>
      <c r="H4" s="4">
        <f>'октябрь 2017 '!H24</f>
        <v>1744794.5199999996</v>
      </c>
    </row>
    <row r="5" spans="1:8" ht="18.75" x14ac:dyDescent="0.3">
      <c r="A5" s="52"/>
      <c r="B5" s="53"/>
      <c r="C5" s="53"/>
      <c r="D5" s="53"/>
      <c r="E5" s="53"/>
      <c r="F5" s="53"/>
      <c r="G5" s="53"/>
      <c r="H5" s="1"/>
    </row>
    <row r="6" spans="1:8" ht="18.75" customHeight="1" x14ac:dyDescent="0.3">
      <c r="A6" s="122" t="s">
        <v>77</v>
      </c>
      <c r="B6" s="123"/>
      <c r="C6" s="123"/>
      <c r="D6" s="123"/>
      <c r="E6" s="123"/>
      <c r="F6" s="123"/>
      <c r="G6" s="123"/>
      <c r="H6" s="42">
        <f>1205944.6-97641.17</f>
        <v>1108303.4300000002</v>
      </c>
    </row>
    <row r="7" spans="1:8" ht="18.75" customHeight="1" x14ac:dyDescent="0.3">
      <c r="A7" s="124" t="s">
        <v>76</v>
      </c>
      <c r="B7" s="125"/>
      <c r="C7" s="125"/>
      <c r="D7" s="125"/>
      <c r="E7" s="125"/>
      <c r="F7" s="125"/>
      <c r="G7" s="125"/>
      <c r="H7" s="1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5">
        <f>H9+H10+H11+H12+H13+H14+H15+H16+H17+H18+H20+H19+H21</f>
        <v>855223.69000000006</v>
      </c>
    </row>
    <row r="9" spans="1:8" ht="18.75" customHeight="1" x14ac:dyDescent="0.3">
      <c r="A9" s="52" t="s">
        <v>1</v>
      </c>
      <c r="B9" s="53"/>
      <c r="C9" s="53"/>
      <c r="D9" s="53"/>
      <c r="E9" s="53"/>
      <c r="F9" s="53"/>
      <c r="G9" s="53"/>
      <c r="H9" s="1">
        <v>50233.25</v>
      </c>
    </row>
    <row r="10" spans="1:8" ht="18.75" customHeight="1" x14ac:dyDescent="0.3">
      <c r="A10" s="52" t="s">
        <v>2</v>
      </c>
      <c r="B10" s="53"/>
      <c r="C10" s="53"/>
      <c r="D10" s="53"/>
      <c r="E10" s="53"/>
      <c r="F10" s="53"/>
      <c r="G10" s="53"/>
      <c r="H10" s="1">
        <v>52021.39</v>
      </c>
    </row>
    <row r="11" spans="1:8" ht="18.75" customHeight="1" x14ac:dyDescent="0.3">
      <c r="A11" s="52" t="s">
        <v>3</v>
      </c>
      <c r="B11" s="53"/>
      <c r="C11" s="53"/>
      <c r="D11" s="53"/>
      <c r="E11" s="53"/>
      <c r="F11" s="53"/>
      <c r="G11" s="53"/>
      <c r="H11" s="1">
        <v>80950.8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1">
        <v>173892.99</v>
      </c>
    </row>
    <row r="13" spans="1:8" ht="18.75" customHeight="1" x14ac:dyDescent="0.3">
      <c r="A13" s="52" t="s">
        <v>5</v>
      </c>
      <c r="B13" s="53"/>
      <c r="C13" s="53"/>
      <c r="D13" s="53"/>
      <c r="E13" s="53"/>
      <c r="F13" s="53"/>
      <c r="G13" s="53"/>
      <c r="H13" s="1">
        <v>100859.95</v>
      </c>
    </row>
    <row r="14" spans="1:8" ht="18.75" customHeight="1" x14ac:dyDescent="0.3">
      <c r="A14" s="52" t="s">
        <v>6</v>
      </c>
      <c r="B14" s="53"/>
      <c r="C14" s="53"/>
      <c r="D14" s="53"/>
      <c r="E14" s="53"/>
      <c r="F14" s="53"/>
      <c r="G14" s="53"/>
      <c r="H14" s="1">
        <f>292155.38+3863.24+1736.04+1262.4+16889.39</f>
        <v>315906.45</v>
      </c>
    </row>
    <row r="15" spans="1:8" ht="18.75" customHeight="1" x14ac:dyDescent="0.3">
      <c r="A15" s="52" t="s">
        <v>7</v>
      </c>
      <c r="B15" s="53"/>
      <c r="C15" s="53"/>
      <c r="D15" s="53"/>
      <c r="E15" s="53"/>
      <c r="F15" s="53"/>
      <c r="G15" s="53"/>
      <c r="H15" s="1">
        <v>47346.87</v>
      </c>
    </row>
    <row r="16" spans="1:8" ht="18.75" customHeight="1" x14ac:dyDescent="0.3">
      <c r="A16" s="52" t="s">
        <v>8</v>
      </c>
      <c r="B16" s="53"/>
      <c r="C16" s="53"/>
      <c r="D16" s="53"/>
      <c r="E16" s="53"/>
      <c r="F16" s="53"/>
      <c r="G16" s="53"/>
      <c r="H16" s="1">
        <v>6442.1</v>
      </c>
    </row>
    <row r="17" spans="1:8" ht="18.75" customHeight="1" x14ac:dyDescent="0.3">
      <c r="A17" s="52" t="s">
        <v>12</v>
      </c>
      <c r="B17" s="53"/>
      <c r="C17" s="53"/>
      <c r="D17" s="53"/>
      <c r="E17" s="53"/>
      <c r="F17" s="53"/>
      <c r="G17" s="53"/>
      <c r="H17" s="1">
        <v>2174.6</v>
      </c>
    </row>
    <row r="18" spans="1:8" ht="18.75" customHeight="1" x14ac:dyDescent="0.3">
      <c r="A18" s="52" t="s">
        <v>9</v>
      </c>
      <c r="B18" s="53"/>
      <c r="C18" s="53"/>
      <c r="D18" s="53"/>
      <c r="E18" s="53"/>
      <c r="F18" s="53"/>
      <c r="G18" s="53"/>
      <c r="H18" s="1">
        <v>23800</v>
      </c>
    </row>
    <row r="19" spans="1:8" ht="18.75" customHeight="1" x14ac:dyDescent="0.3">
      <c r="A19" s="52" t="s">
        <v>18</v>
      </c>
      <c r="B19" s="53"/>
      <c r="C19" s="53"/>
      <c r="D19" s="53"/>
      <c r="E19" s="53"/>
      <c r="F19" s="53"/>
      <c r="G19" s="53"/>
      <c r="H19" s="1"/>
    </row>
    <row r="20" spans="1:8" ht="18.75" customHeight="1" x14ac:dyDescent="0.3">
      <c r="A20" s="52" t="s">
        <v>11</v>
      </c>
      <c r="B20" s="53"/>
      <c r="C20" s="53"/>
      <c r="D20" s="53"/>
      <c r="E20" s="53"/>
      <c r="F20" s="53"/>
      <c r="G20" s="53"/>
      <c r="H20" s="1"/>
    </row>
    <row r="21" spans="1:8" ht="18" customHeight="1" x14ac:dyDescent="0.3">
      <c r="A21" s="52" t="s">
        <v>10</v>
      </c>
      <c r="B21" s="53"/>
      <c r="C21" s="53"/>
      <c r="D21" s="53"/>
      <c r="E21" s="53"/>
      <c r="F21" s="53"/>
      <c r="G21" s="53"/>
      <c r="H21" s="1">
        <v>1595.29</v>
      </c>
    </row>
    <row r="22" spans="1:8" ht="18.75" customHeight="1" x14ac:dyDescent="0.3">
      <c r="A22" s="54"/>
      <c r="B22" s="55"/>
      <c r="C22" s="55"/>
      <c r="D22" s="55"/>
      <c r="E22" s="55"/>
      <c r="F22" s="55"/>
      <c r="G22" s="55"/>
      <c r="H22" s="3"/>
    </row>
    <row r="23" spans="1:8" ht="21" customHeight="1" x14ac:dyDescent="0.3">
      <c r="A23" s="52"/>
      <c r="B23" s="53"/>
      <c r="C23" s="53"/>
      <c r="D23" s="53"/>
      <c r="E23" s="53"/>
      <c r="F23" s="2"/>
      <c r="G23" s="2"/>
      <c r="H23" s="1"/>
    </row>
    <row r="24" spans="1:8" ht="33" customHeight="1" x14ac:dyDescent="0.3">
      <c r="A24" s="110" t="s">
        <v>75</v>
      </c>
      <c r="B24" s="111"/>
      <c r="C24" s="111"/>
      <c r="D24" s="111"/>
      <c r="E24" s="111"/>
      <c r="F24" s="111"/>
      <c r="G24" s="111"/>
      <c r="H24" s="43">
        <f>3068153-H6</f>
        <v>1959849.5699999998</v>
      </c>
    </row>
    <row r="25" spans="1:8" ht="22.5" customHeight="1" x14ac:dyDescent="0.3">
      <c r="A25" s="112"/>
      <c r="B25" s="113"/>
      <c r="C25" s="113"/>
      <c r="D25" s="113"/>
      <c r="E25" s="113"/>
      <c r="F25" s="113"/>
      <c r="G25" s="113"/>
      <c r="H25" s="3"/>
    </row>
    <row r="26" spans="1:8" ht="81.75" customHeight="1" x14ac:dyDescent="0.3">
      <c r="A26" s="114" t="s">
        <v>26</v>
      </c>
      <c r="B26" s="127"/>
      <c r="C26" s="127"/>
      <c r="D26" s="127"/>
      <c r="E26" s="127"/>
      <c r="F26" s="127"/>
      <c r="G26" s="127"/>
      <c r="H26" s="128"/>
    </row>
    <row r="27" spans="1:8" ht="17.25" customHeight="1" x14ac:dyDescent="0.25">
      <c r="A27" s="129" t="s">
        <v>0</v>
      </c>
      <c r="B27" s="130"/>
      <c r="C27" s="130"/>
      <c r="D27" s="130"/>
      <c r="E27" s="130"/>
      <c r="F27" s="130"/>
      <c r="G27" s="130"/>
      <c r="H27" s="130"/>
    </row>
    <row r="28" spans="1:8" ht="15.75" customHeight="1" x14ac:dyDescent="0.25">
      <c r="A28" s="130"/>
      <c r="B28" s="130"/>
      <c r="C28" s="130"/>
      <c r="D28" s="130"/>
      <c r="E28" s="130"/>
      <c r="F28" s="130"/>
      <c r="G28" s="130"/>
      <c r="H28" s="130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1" workbookViewId="0">
      <selection activeCell="A26" sqref="A26:H26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0" t="s">
        <v>70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71</v>
      </c>
      <c r="B4" s="123"/>
      <c r="C4" s="123"/>
      <c r="D4" s="123"/>
      <c r="E4" s="123"/>
      <c r="F4" s="123"/>
      <c r="G4" s="123"/>
      <c r="H4" s="4">
        <f>'сент. 2017'!H24</f>
        <v>2199169.9</v>
      </c>
    </row>
    <row r="5" spans="1:8" ht="18.75" x14ac:dyDescent="0.3">
      <c r="A5" s="48"/>
      <c r="B5" s="49"/>
      <c r="C5" s="49"/>
      <c r="D5" s="49"/>
      <c r="E5" s="49"/>
      <c r="F5" s="49"/>
      <c r="G5" s="49"/>
      <c r="H5" s="1"/>
    </row>
    <row r="6" spans="1:8" ht="18.75" customHeight="1" x14ac:dyDescent="0.3">
      <c r="A6" s="122" t="s">
        <v>72</v>
      </c>
      <c r="B6" s="123"/>
      <c r="C6" s="123"/>
      <c r="D6" s="123"/>
      <c r="E6" s="123"/>
      <c r="F6" s="123"/>
      <c r="G6" s="123"/>
      <c r="H6" s="42">
        <f>1165404.12-95125.38</f>
        <v>1070278.7400000002</v>
      </c>
    </row>
    <row r="7" spans="1:8" ht="18.75" customHeight="1" x14ac:dyDescent="0.3">
      <c r="A7" s="124" t="s">
        <v>73</v>
      </c>
      <c r="B7" s="125"/>
      <c r="C7" s="125"/>
      <c r="D7" s="125"/>
      <c r="E7" s="125"/>
      <c r="F7" s="125"/>
      <c r="G7" s="125"/>
      <c r="H7" s="1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5">
        <f>H9+H10+H11+H12+H13+H14+H15+H16+H17+H18+H20+H19+H21</f>
        <v>1189866.6500000001</v>
      </c>
    </row>
    <row r="9" spans="1:8" ht="18.75" customHeight="1" x14ac:dyDescent="0.3">
      <c r="A9" s="48" t="s">
        <v>1</v>
      </c>
      <c r="B9" s="49"/>
      <c r="C9" s="49"/>
      <c r="D9" s="49"/>
      <c r="E9" s="49"/>
      <c r="F9" s="49"/>
      <c r="G9" s="49"/>
      <c r="H9" s="1">
        <v>92987.92</v>
      </c>
    </row>
    <row r="10" spans="1:8" ht="18.75" customHeight="1" x14ac:dyDescent="0.3">
      <c r="A10" s="48" t="s">
        <v>2</v>
      </c>
      <c r="B10" s="49"/>
      <c r="C10" s="49"/>
      <c r="D10" s="49"/>
      <c r="E10" s="49"/>
      <c r="F10" s="49"/>
      <c r="G10" s="49"/>
      <c r="H10" s="1">
        <v>92116.7</v>
      </c>
    </row>
    <row r="11" spans="1:8" ht="18.75" customHeight="1" x14ac:dyDescent="0.3">
      <c r="A11" s="48" t="s">
        <v>3</v>
      </c>
      <c r="B11" s="49"/>
      <c r="C11" s="49"/>
      <c r="D11" s="49"/>
      <c r="E11" s="49"/>
      <c r="F11" s="49"/>
      <c r="G11" s="49"/>
      <c r="H11" s="1">
        <v>127852.89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1">
        <v>57606.23</v>
      </c>
    </row>
    <row r="13" spans="1:8" ht="18.75" customHeight="1" x14ac:dyDescent="0.3">
      <c r="A13" s="48" t="s">
        <v>5</v>
      </c>
      <c r="B13" s="49"/>
      <c r="C13" s="49"/>
      <c r="D13" s="49"/>
      <c r="E13" s="49"/>
      <c r="F13" s="49"/>
      <c r="G13" s="49"/>
      <c r="H13" s="1">
        <v>200257.11</v>
      </c>
    </row>
    <row r="14" spans="1:8" ht="18.75" customHeight="1" x14ac:dyDescent="0.3">
      <c r="A14" s="48" t="s">
        <v>6</v>
      </c>
      <c r="B14" s="49"/>
      <c r="C14" s="49"/>
      <c r="D14" s="49"/>
      <c r="E14" s="49"/>
      <c r="F14" s="49"/>
      <c r="G14" s="49"/>
      <c r="H14" s="1">
        <f>409614.22+5251.4+1817.05+1761.64+21450.96</f>
        <v>439895.27</v>
      </c>
    </row>
    <row r="15" spans="1:8" ht="18.75" customHeight="1" x14ac:dyDescent="0.3">
      <c r="A15" s="48" t="s">
        <v>7</v>
      </c>
      <c r="B15" s="49"/>
      <c r="C15" s="49"/>
      <c r="D15" s="49"/>
      <c r="E15" s="49"/>
      <c r="F15" s="49"/>
      <c r="G15" s="49"/>
      <c r="H15" s="1">
        <v>73545.69</v>
      </c>
    </row>
    <row r="16" spans="1:8" ht="18.75" customHeight="1" x14ac:dyDescent="0.3">
      <c r="A16" s="48" t="s">
        <v>8</v>
      </c>
      <c r="B16" s="49"/>
      <c r="C16" s="49"/>
      <c r="D16" s="49"/>
      <c r="E16" s="49"/>
      <c r="F16" s="49"/>
      <c r="G16" s="49"/>
      <c r="H16" s="1">
        <v>9475.56</v>
      </c>
    </row>
    <row r="17" spans="1:8" ht="18.75" customHeight="1" x14ac:dyDescent="0.3">
      <c r="A17" s="48" t="s">
        <v>12</v>
      </c>
      <c r="B17" s="49"/>
      <c r="C17" s="49"/>
      <c r="D17" s="49"/>
      <c r="E17" s="49"/>
      <c r="F17" s="49"/>
      <c r="G17" s="49"/>
      <c r="H17" s="1">
        <v>2057.7199999999998</v>
      </c>
    </row>
    <row r="18" spans="1:8" ht="18.75" customHeight="1" x14ac:dyDescent="0.3">
      <c r="A18" s="48" t="s">
        <v>9</v>
      </c>
      <c r="B18" s="49"/>
      <c r="C18" s="49"/>
      <c r="D18" s="49"/>
      <c r="E18" s="49"/>
      <c r="F18" s="49"/>
      <c r="G18" s="49"/>
      <c r="H18" s="1">
        <v>24992.11</v>
      </c>
    </row>
    <row r="19" spans="1:8" ht="18.75" customHeight="1" x14ac:dyDescent="0.3">
      <c r="A19" s="48" t="s">
        <v>18</v>
      </c>
      <c r="B19" s="49"/>
      <c r="C19" s="49"/>
      <c r="D19" s="49"/>
      <c r="E19" s="49"/>
      <c r="F19" s="49"/>
      <c r="G19" s="49"/>
      <c r="H19" s="1">
        <v>4515</v>
      </c>
    </row>
    <row r="20" spans="1:8" ht="18.75" customHeight="1" x14ac:dyDescent="0.3">
      <c r="A20" s="48" t="s">
        <v>11</v>
      </c>
      <c r="B20" s="49"/>
      <c r="C20" s="49"/>
      <c r="D20" s="49"/>
      <c r="E20" s="49"/>
      <c r="F20" s="49"/>
      <c r="G20" s="49"/>
      <c r="H20" s="1"/>
    </row>
    <row r="21" spans="1:8" ht="18" customHeight="1" x14ac:dyDescent="0.3">
      <c r="A21" s="48" t="s">
        <v>10</v>
      </c>
      <c r="B21" s="49"/>
      <c r="C21" s="49"/>
      <c r="D21" s="49"/>
      <c r="E21" s="49"/>
      <c r="F21" s="49"/>
      <c r="G21" s="49"/>
      <c r="H21" s="1">
        <v>64564.45</v>
      </c>
    </row>
    <row r="22" spans="1:8" ht="18.75" customHeight="1" x14ac:dyDescent="0.3">
      <c r="A22" s="50"/>
      <c r="B22" s="51"/>
      <c r="C22" s="51"/>
      <c r="D22" s="51"/>
      <c r="E22" s="51"/>
      <c r="F22" s="51"/>
      <c r="G22" s="51"/>
      <c r="H22" s="3"/>
    </row>
    <row r="23" spans="1:8" ht="21" customHeight="1" x14ac:dyDescent="0.3">
      <c r="A23" s="48"/>
      <c r="B23" s="49"/>
      <c r="C23" s="49"/>
      <c r="D23" s="49"/>
      <c r="E23" s="49"/>
      <c r="F23" s="2"/>
      <c r="G23" s="2"/>
      <c r="H23" s="1"/>
    </row>
    <row r="24" spans="1:8" ht="33" customHeight="1" x14ac:dyDescent="0.3">
      <c r="A24" s="110" t="s">
        <v>74</v>
      </c>
      <c r="B24" s="111"/>
      <c r="C24" s="111"/>
      <c r="D24" s="111"/>
      <c r="E24" s="111"/>
      <c r="F24" s="111"/>
      <c r="G24" s="111"/>
      <c r="H24" s="43">
        <f>2815073.26-H6</f>
        <v>1744794.5199999996</v>
      </c>
    </row>
    <row r="25" spans="1:8" ht="22.5" customHeight="1" x14ac:dyDescent="0.3">
      <c r="A25" s="112"/>
      <c r="B25" s="113"/>
      <c r="C25" s="113"/>
      <c r="D25" s="113"/>
      <c r="E25" s="113"/>
      <c r="F25" s="113"/>
      <c r="G25" s="113"/>
      <c r="H25" s="3"/>
    </row>
    <row r="26" spans="1:8" ht="81.75" customHeight="1" x14ac:dyDescent="0.3">
      <c r="A26" s="114" t="s">
        <v>26</v>
      </c>
      <c r="B26" s="127"/>
      <c r="C26" s="127"/>
      <c r="D26" s="127"/>
      <c r="E26" s="127"/>
      <c r="F26" s="127"/>
      <c r="G26" s="127"/>
      <c r="H26" s="128"/>
    </row>
    <row r="27" spans="1:8" ht="17.25" customHeight="1" x14ac:dyDescent="0.25">
      <c r="A27" s="129" t="s">
        <v>0</v>
      </c>
      <c r="B27" s="130"/>
      <c r="C27" s="130"/>
      <c r="D27" s="130"/>
      <c r="E27" s="130"/>
      <c r="F27" s="130"/>
      <c r="G27" s="130"/>
      <c r="H27" s="130"/>
    </row>
    <row r="28" spans="1:8" ht="15.75" customHeight="1" x14ac:dyDescent="0.25">
      <c r="A28" s="130"/>
      <c r="B28" s="130"/>
      <c r="C28" s="130"/>
      <c r="D28" s="130"/>
      <c r="E28" s="130"/>
      <c r="F28" s="130"/>
      <c r="G28" s="130"/>
      <c r="H28" s="130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A26" sqref="A26:H26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0" t="s">
        <v>65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66</v>
      </c>
      <c r="B4" s="123"/>
      <c r="C4" s="123"/>
      <c r="D4" s="123"/>
      <c r="E4" s="123"/>
      <c r="F4" s="123"/>
      <c r="G4" s="123"/>
      <c r="H4" s="4">
        <f>'[1]август 2017'!H24</f>
        <v>2107425.5300000003</v>
      </c>
    </row>
    <row r="5" spans="1:8" ht="18.75" x14ac:dyDescent="0.3">
      <c r="A5" s="44"/>
      <c r="B5" s="45"/>
      <c r="C5" s="45"/>
      <c r="D5" s="45"/>
      <c r="E5" s="45"/>
      <c r="F5" s="45"/>
      <c r="G5" s="45"/>
      <c r="H5" s="1"/>
    </row>
    <row r="6" spans="1:8" ht="18.75" customHeight="1" x14ac:dyDescent="0.3">
      <c r="A6" s="122" t="s">
        <v>67</v>
      </c>
      <c r="B6" s="123"/>
      <c r="C6" s="123"/>
      <c r="D6" s="123"/>
      <c r="E6" s="123"/>
      <c r="F6" s="123"/>
      <c r="G6" s="123"/>
      <c r="H6" s="42">
        <f>829787.75-94296.48</f>
        <v>735491.27</v>
      </c>
    </row>
    <row r="7" spans="1:8" ht="18.75" customHeight="1" x14ac:dyDescent="0.3">
      <c r="A7" s="124" t="s">
        <v>68</v>
      </c>
      <c r="B7" s="125"/>
      <c r="C7" s="125"/>
      <c r="D7" s="125"/>
      <c r="E7" s="125"/>
      <c r="F7" s="125"/>
      <c r="G7" s="125"/>
      <c r="H7" s="1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5">
        <f>H9+H10+H11+H12+H13+H14+H15+H16+H17+H18+H20+H19+H21</f>
        <v>710958.50999999989</v>
      </c>
    </row>
    <row r="9" spans="1:8" ht="18.75" customHeight="1" x14ac:dyDescent="0.3">
      <c r="A9" s="44" t="s">
        <v>1</v>
      </c>
      <c r="B9" s="45"/>
      <c r="C9" s="45"/>
      <c r="D9" s="45"/>
      <c r="E9" s="45"/>
      <c r="F9" s="45"/>
      <c r="G9" s="45"/>
      <c r="H9" s="1">
        <v>52974.74</v>
      </c>
    </row>
    <row r="10" spans="1:8" ht="18.75" customHeight="1" x14ac:dyDescent="0.3">
      <c r="A10" s="44" t="s">
        <v>2</v>
      </c>
      <c r="B10" s="45"/>
      <c r="C10" s="45"/>
      <c r="D10" s="45"/>
      <c r="E10" s="45"/>
      <c r="F10" s="45"/>
      <c r="G10" s="45"/>
      <c r="H10" s="1">
        <v>54545.05</v>
      </c>
    </row>
    <row r="11" spans="1:8" ht="18.75" customHeight="1" x14ac:dyDescent="0.3">
      <c r="A11" s="44" t="s">
        <v>3</v>
      </c>
      <c r="B11" s="45"/>
      <c r="C11" s="45"/>
      <c r="D11" s="45"/>
      <c r="E11" s="45"/>
      <c r="F11" s="45"/>
      <c r="G11" s="45"/>
      <c r="H11" s="1">
        <v>83228.19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1">
        <v>18761.3</v>
      </c>
    </row>
    <row r="13" spans="1:8" ht="18.75" customHeight="1" x14ac:dyDescent="0.3">
      <c r="A13" s="44" t="s">
        <v>5</v>
      </c>
      <c r="B13" s="45"/>
      <c r="C13" s="45"/>
      <c r="D13" s="45"/>
      <c r="E13" s="45"/>
      <c r="F13" s="45"/>
      <c r="G13" s="45"/>
      <c r="H13" s="1">
        <v>92993.59</v>
      </c>
    </row>
    <row r="14" spans="1:8" ht="18.75" customHeight="1" x14ac:dyDescent="0.3">
      <c r="A14" s="44" t="s">
        <v>6</v>
      </c>
      <c r="B14" s="45"/>
      <c r="C14" s="45"/>
      <c r="D14" s="45"/>
      <c r="E14" s="45"/>
      <c r="F14" s="45"/>
      <c r="G14" s="45"/>
      <c r="H14" s="1">
        <f>305766.61+4172.87+1407.47+17513.61</f>
        <v>328860.55999999994</v>
      </c>
    </row>
    <row r="15" spans="1:8" ht="18.75" customHeight="1" x14ac:dyDescent="0.3">
      <c r="A15" s="44" t="s">
        <v>7</v>
      </c>
      <c r="B15" s="45"/>
      <c r="C15" s="45"/>
      <c r="D15" s="45"/>
      <c r="E15" s="45"/>
      <c r="F15" s="45"/>
      <c r="G15" s="45"/>
      <c r="H15" s="1">
        <v>49632.6</v>
      </c>
    </row>
    <row r="16" spans="1:8" ht="18.75" customHeight="1" x14ac:dyDescent="0.3">
      <c r="A16" s="44" t="s">
        <v>8</v>
      </c>
      <c r="B16" s="45"/>
      <c r="C16" s="45"/>
      <c r="D16" s="45"/>
      <c r="E16" s="45"/>
      <c r="F16" s="45"/>
      <c r="G16" s="45"/>
      <c r="H16" s="1">
        <v>6887.14</v>
      </c>
    </row>
    <row r="17" spans="1:8" ht="18.75" customHeight="1" x14ac:dyDescent="0.3">
      <c r="A17" s="44" t="s">
        <v>12</v>
      </c>
      <c r="B17" s="45"/>
      <c r="C17" s="45"/>
      <c r="D17" s="45"/>
      <c r="E17" s="45"/>
      <c r="F17" s="45"/>
      <c r="G17" s="45"/>
      <c r="H17" s="1">
        <v>1868.26</v>
      </c>
    </row>
    <row r="18" spans="1:8" ht="18.75" customHeight="1" x14ac:dyDescent="0.3">
      <c r="A18" s="44" t="s">
        <v>9</v>
      </c>
      <c r="B18" s="45"/>
      <c r="C18" s="45"/>
      <c r="D18" s="45"/>
      <c r="E18" s="45"/>
      <c r="F18" s="45"/>
      <c r="G18" s="45"/>
      <c r="H18" s="1">
        <v>15300</v>
      </c>
    </row>
    <row r="19" spans="1:8" ht="18.75" customHeight="1" x14ac:dyDescent="0.3">
      <c r="A19" s="44" t="s">
        <v>18</v>
      </c>
      <c r="B19" s="45"/>
      <c r="C19" s="45"/>
      <c r="D19" s="45"/>
      <c r="E19" s="45"/>
      <c r="F19" s="45"/>
      <c r="G19" s="45"/>
      <c r="H19" s="1"/>
    </row>
    <row r="20" spans="1:8" ht="18.75" customHeight="1" x14ac:dyDescent="0.3">
      <c r="A20" s="44" t="s">
        <v>11</v>
      </c>
      <c r="B20" s="45"/>
      <c r="C20" s="45"/>
      <c r="D20" s="45"/>
      <c r="E20" s="45"/>
      <c r="F20" s="45"/>
      <c r="G20" s="45"/>
      <c r="H20" s="1"/>
    </row>
    <row r="21" spans="1:8" ht="18" customHeight="1" x14ac:dyDescent="0.3">
      <c r="A21" s="44" t="s">
        <v>10</v>
      </c>
      <c r="B21" s="45"/>
      <c r="C21" s="45"/>
      <c r="D21" s="45"/>
      <c r="E21" s="45"/>
      <c r="F21" s="45"/>
      <c r="G21" s="45"/>
      <c r="H21" s="1">
        <v>5907.08</v>
      </c>
    </row>
    <row r="22" spans="1:8" ht="18.75" customHeight="1" x14ac:dyDescent="0.3">
      <c r="A22" s="46"/>
      <c r="B22" s="47"/>
      <c r="C22" s="47"/>
      <c r="D22" s="47"/>
      <c r="E22" s="47"/>
      <c r="F22" s="47"/>
      <c r="G22" s="47"/>
      <c r="H22" s="3"/>
    </row>
    <row r="23" spans="1:8" ht="21" customHeight="1" x14ac:dyDescent="0.3">
      <c r="A23" s="44"/>
      <c r="B23" s="45"/>
      <c r="C23" s="45"/>
      <c r="D23" s="45"/>
      <c r="E23" s="45"/>
      <c r="F23" s="2"/>
      <c r="G23" s="2"/>
      <c r="H23" s="1"/>
    </row>
    <row r="24" spans="1:8" ht="33" customHeight="1" x14ac:dyDescent="0.3">
      <c r="A24" s="110" t="s">
        <v>69</v>
      </c>
      <c r="B24" s="111"/>
      <c r="C24" s="111"/>
      <c r="D24" s="111"/>
      <c r="E24" s="111"/>
      <c r="F24" s="111"/>
      <c r="G24" s="111"/>
      <c r="H24" s="43">
        <f>2934661.17-H6</f>
        <v>2199169.9</v>
      </c>
    </row>
    <row r="25" spans="1:8" ht="22.5" customHeight="1" x14ac:dyDescent="0.3">
      <c r="A25" s="112"/>
      <c r="B25" s="113"/>
      <c r="C25" s="113"/>
      <c r="D25" s="113"/>
      <c r="E25" s="113"/>
      <c r="F25" s="113"/>
      <c r="G25" s="113"/>
      <c r="H25" s="3"/>
    </row>
    <row r="26" spans="1:8" ht="81.75" customHeight="1" x14ac:dyDescent="0.3">
      <c r="A26" s="114" t="s">
        <v>26</v>
      </c>
      <c r="B26" s="127"/>
      <c r="C26" s="127"/>
      <c r="D26" s="127"/>
      <c r="E26" s="127"/>
      <c r="F26" s="127"/>
      <c r="G26" s="127"/>
      <c r="H26" s="128"/>
    </row>
    <row r="27" spans="1:8" ht="17.25" customHeight="1" x14ac:dyDescent="0.25">
      <c r="A27" s="129" t="s">
        <v>0</v>
      </c>
      <c r="B27" s="130"/>
      <c r="C27" s="130"/>
      <c r="D27" s="130"/>
      <c r="E27" s="130"/>
      <c r="F27" s="130"/>
      <c r="G27" s="130"/>
      <c r="H27" s="130"/>
    </row>
    <row r="28" spans="1:8" ht="15.75" customHeight="1" x14ac:dyDescent="0.25">
      <c r="A28" s="130"/>
      <c r="B28" s="130"/>
      <c r="C28" s="130"/>
      <c r="D28" s="130"/>
      <c r="E28" s="130"/>
      <c r="F28" s="130"/>
      <c r="G28" s="130"/>
      <c r="H28" s="130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A26" sqref="A26:H26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0" t="s">
        <v>60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61</v>
      </c>
      <c r="B4" s="123"/>
      <c r="C4" s="123"/>
      <c r="D4" s="123"/>
      <c r="E4" s="123"/>
      <c r="F4" s="123"/>
      <c r="G4" s="123"/>
      <c r="H4" s="4">
        <f>'июль 2017'!H24</f>
        <v>1939378.84</v>
      </c>
    </row>
    <row r="5" spans="1:8" ht="18.75" x14ac:dyDescent="0.3">
      <c r="A5" s="38"/>
      <c r="B5" s="39"/>
      <c r="C5" s="39"/>
      <c r="D5" s="39"/>
      <c r="E5" s="39"/>
      <c r="F5" s="39"/>
      <c r="G5" s="39"/>
      <c r="H5" s="1"/>
    </row>
    <row r="6" spans="1:8" ht="18.75" customHeight="1" x14ac:dyDescent="0.3">
      <c r="A6" s="122" t="s">
        <v>62</v>
      </c>
      <c r="B6" s="123"/>
      <c r="C6" s="123"/>
      <c r="D6" s="123"/>
      <c r="E6" s="123"/>
      <c r="F6" s="123"/>
      <c r="G6" s="123"/>
      <c r="H6" s="42">
        <f>855962.47-52126.26</f>
        <v>803836.21</v>
      </c>
    </row>
    <row r="7" spans="1:8" ht="18.75" customHeight="1" x14ac:dyDescent="0.3">
      <c r="A7" s="124" t="s">
        <v>63</v>
      </c>
      <c r="B7" s="125"/>
      <c r="C7" s="125"/>
      <c r="D7" s="125"/>
      <c r="E7" s="125"/>
      <c r="F7" s="125"/>
      <c r="G7" s="125"/>
      <c r="H7" s="1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5">
        <f>H9+H10+H11+H12+H13+H14+H15+H16+H17+H18+H20+H19+H21</f>
        <v>656138.14</v>
      </c>
    </row>
    <row r="9" spans="1:8" ht="18.75" customHeight="1" x14ac:dyDescent="0.3">
      <c r="A9" s="38" t="s">
        <v>1</v>
      </c>
      <c r="B9" s="39"/>
      <c r="C9" s="39"/>
      <c r="D9" s="39"/>
      <c r="E9" s="39"/>
      <c r="F9" s="39"/>
      <c r="G9" s="39"/>
      <c r="H9" s="1">
        <v>58145.64</v>
      </c>
    </row>
    <row r="10" spans="1:8" ht="18.75" customHeight="1" x14ac:dyDescent="0.3">
      <c r="A10" s="38" t="s">
        <v>2</v>
      </c>
      <c r="B10" s="39"/>
      <c r="C10" s="39"/>
      <c r="D10" s="39"/>
      <c r="E10" s="39"/>
      <c r="F10" s="39"/>
      <c r="G10" s="39"/>
      <c r="H10" s="1">
        <v>48311.78</v>
      </c>
    </row>
    <row r="11" spans="1:8" ht="18.75" customHeight="1" x14ac:dyDescent="0.3">
      <c r="A11" s="38" t="s">
        <v>3</v>
      </c>
      <c r="B11" s="39"/>
      <c r="C11" s="39"/>
      <c r="D11" s="39"/>
      <c r="E11" s="39"/>
      <c r="F11" s="39"/>
      <c r="G11" s="39"/>
      <c r="H11" s="1">
        <v>71934.63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1">
        <v>19034.57</v>
      </c>
    </row>
    <row r="13" spans="1:8" ht="18.75" customHeight="1" x14ac:dyDescent="0.3">
      <c r="A13" s="38" t="s">
        <v>5</v>
      </c>
      <c r="B13" s="39"/>
      <c r="C13" s="39"/>
      <c r="D13" s="39"/>
      <c r="E13" s="39"/>
      <c r="F13" s="39"/>
      <c r="G13" s="39"/>
      <c r="H13" s="1">
        <v>89723.83</v>
      </c>
    </row>
    <row r="14" spans="1:8" ht="18.75" customHeight="1" x14ac:dyDescent="0.3">
      <c r="A14" s="38" t="s">
        <v>6</v>
      </c>
      <c r="B14" s="39"/>
      <c r="C14" s="39"/>
      <c r="D14" s="39"/>
      <c r="E14" s="39"/>
      <c r="F14" s="39"/>
      <c r="G14" s="39"/>
      <c r="H14" s="1">
        <f>278613.14+1303.73+3342.05+15530.26</f>
        <v>298789.18</v>
      </c>
    </row>
    <row r="15" spans="1:8" ht="18.75" customHeight="1" x14ac:dyDescent="0.3">
      <c r="A15" s="38" t="s">
        <v>7</v>
      </c>
      <c r="B15" s="39"/>
      <c r="C15" s="39"/>
      <c r="D15" s="39"/>
      <c r="E15" s="39"/>
      <c r="F15" s="39"/>
      <c r="G15" s="39"/>
      <c r="H15" s="1">
        <v>45547.85</v>
      </c>
    </row>
    <row r="16" spans="1:8" ht="18.75" customHeight="1" x14ac:dyDescent="0.3">
      <c r="A16" s="38" t="s">
        <v>8</v>
      </c>
      <c r="B16" s="39"/>
      <c r="C16" s="39"/>
      <c r="D16" s="39"/>
      <c r="E16" s="39"/>
      <c r="F16" s="39"/>
      <c r="G16" s="39"/>
      <c r="H16" s="1">
        <v>6091.1</v>
      </c>
    </row>
    <row r="17" spans="1:8" ht="18.75" customHeight="1" x14ac:dyDescent="0.3">
      <c r="A17" s="38" t="s">
        <v>12</v>
      </c>
      <c r="B17" s="39"/>
      <c r="C17" s="39"/>
      <c r="D17" s="39"/>
      <c r="E17" s="39"/>
      <c r="F17" s="39"/>
      <c r="G17" s="39"/>
      <c r="H17" s="1">
        <v>2148.63</v>
      </c>
    </row>
    <row r="18" spans="1:8" ht="18.75" customHeight="1" x14ac:dyDescent="0.3">
      <c r="A18" s="38" t="s">
        <v>9</v>
      </c>
      <c r="B18" s="39"/>
      <c r="C18" s="39"/>
      <c r="D18" s="39"/>
      <c r="E18" s="39"/>
      <c r="F18" s="39"/>
      <c r="G18" s="39"/>
      <c r="H18" s="1">
        <v>15300</v>
      </c>
    </row>
    <row r="19" spans="1:8" ht="18.75" customHeight="1" x14ac:dyDescent="0.3">
      <c r="A19" s="38" t="s">
        <v>18</v>
      </c>
      <c r="B19" s="39"/>
      <c r="C19" s="39"/>
      <c r="D19" s="39"/>
      <c r="E19" s="39"/>
      <c r="F19" s="39"/>
      <c r="G19" s="39"/>
      <c r="H19" s="1">
        <v>803</v>
      </c>
    </row>
    <row r="20" spans="1:8" ht="18.75" customHeight="1" x14ac:dyDescent="0.3">
      <c r="A20" s="38" t="s">
        <v>11</v>
      </c>
      <c r="B20" s="39"/>
      <c r="C20" s="39"/>
      <c r="D20" s="39"/>
      <c r="E20" s="39"/>
      <c r="F20" s="39"/>
      <c r="G20" s="39"/>
      <c r="H20" s="1"/>
    </row>
    <row r="21" spans="1:8" ht="18" customHeight="1" x14ac:dyDescent="0.3">
      <c r="A21" s="38" t="s">
        <v>10</v>
      </c>
      <c r="B21" s="39"/>
      <c r="C21" s="39"/>
      <c r="D21" s="39"/>
      <c r="E21" s="39"/>
      <c r="F21" s="39"/>
      <c r="G21" s="39"/>
      <c r="H21" s="1">
        <v>307.93</v>
      </c>
    </row>
    <row r="22" spans="1:8" ht="18.75" customHeight="1" x14ac:dyDescent="0.3">
      <c r="A22" s="40"/>
      <c r="B22" s="41"/>
      <c r="C22" s="41"/>
      <c r="D22" s="41"/>
      <c r="E22" s="41"/>
      <c r="F22" s="41"/>
      <c r="G22" s="41"/>
      <c r="H22" s="3"/>
    </row>
    <row r="23" spans="1:8" ht="21" customHeight="1" x14ac:dyDescent="0.3">
      <c r="A23" s="38"/>
      <c r="B23" s="39"/>
      <c r="C23" s="39"/>
      <c r="D23" s="39"/>
      <c r="E23" s="39"/>
      <c r="F23" s="2"/>
      <c r="G23" s="2"/>
      <c r="H23" s="1"/>
    </row>
    <row r="24" spans="1:8" ht="33" customHeight="1" x14ac:dyDescent="0.3">
      <c r="A24" s="110" t="s">
        <v>64</v>
      </c>
      <c r="B24" s="111"/>
      <c r="C24" s="111"/>
      <c r="D24" s="111"/>
      <c r="E24" s="111"/>
      <c r="F24" s="111"/>
      <c r="G24" s="111"/>
      <c r="H24" s="43">
        <f>2911261.74-H6</f>
        <v>2107425.5300000003</v>
      </c>
    </row>
    <row r="25" spans="1:8" ht="22.5" customHeight="1" x14ac:dyDescent="0.3">
      <c r="A25" s="112"/>
      <c r="B25" s="113"/>
      <c r="C25" s="113"/>
      <c r="D25" s="113"/>
      <c r="E25" s="113"/>
      <c r="F25" s="113"/>
      <c r="G25" s="113"/>
      <c r="H25" s="3"/>
    </row>
    <row r="26" spans="1:8" ht="81.75" customHeight="1" x14ac:dyDescent="0.3">
      <c r="A26" s="114" t="s">
        <v>26</v>
      </c>
      <c r="B26" s="127"/>
      <c r="C26" s="127"/>
      <c r="D26" s="127"/>
      <c r="E26" s="127"/>
      <c r="F26" s="127"/>
      <c r="G26" s="127"/>
      <c r="H26" s="128"/>
    </row>
    <row r="27" spans="1:8" ht="17.25" customHeight="1" x14ac:dyDescent="0.25">
      <c r="A27" s="129" t="s">
        <v>0</v>
      </c>
      <c r="B27" s="130"/>
      <c r="C27" s="130"/>
      <c r="D27" s="130"/>
      <c r="E27" s="130"/>
      <c r="F27" s="130"/>
      <c r="G27" s="130"/>
      <c r="H27" s="130"/>
    </row>
    <row r="28" spans="1:8" ht="15.75" customHeight="1" x14ac:dyDescent="0.25">
      <c r="A28" s="130"/>
      <c r="B28" s="130"/>
      <c r="C28" s="130"/>
      <c r="D28" s="130"/>
      <c r="E28" s="130"/>
      <c r="F28" s="130"/>
      <c r="G28" s="130"/>
      <c r="H28" s="130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6" workbookViewId="0">
      <selection activeCell="H14" sqref="H14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0" t="s">
        <v>55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56</v>
      </c>
      <c r="B4" s="123"/>
      <c r="C4" s="123"/>
      <c r="D4" s="123"/>
      <c r="E4" s="123"/>
      <c r="F4" s="123"/>
      <c r="G4" s="123"/>
      <c r="H4" s="4">
        <f>'июнь 2017'!H24</f>
        <v>1995607.96</v>
      </c>
    </row>
    <row r="5" spans="1:8" ht="18.75" x14ac:dyDescent="0.3">
      <c r="A5" s="34"/>
      <c r="B5" s="35"/>
      <c r="C5" s="35"/>
      <c r="D5" s="35"/>
      <c r="E5" s="35"/>
      <c r="F5" s="35"/>
      <c r="G5" s="35"/>
      <c r="H5" s="1"/>
    </row>
    <row r="6" spans="1:8" ht="18.75" customHeight="1" x14ac:dyDescent="0.3">
      <c r="A6" s="122" t="s">
        <v>57</v>
      </c>
      <c r="B6" s="123"/>
      <c r="C6" s="123"/>
      <c r="D6" s="123"/>
      <c r="E6" s="123"/>
      <c r="F6" s="123"/>
      <c r="G6" s="123"/>
      <c r="H6" s="4">
        <f>911721.72-114730.25</f>
        <v>796991.47</v>
      </c>
    </row>
    <row r="7" spans="1:8" ht="18.75" customHeight="1" x14ac:dyDescent="0.3">
      <c r="A7" s="124" t="s">
        <v>58</v>
      </c>
      <c r="B7" s="125"/>
      <c r="C7" s="125"/>
      <c r="D7" s="125"/>
      <c r="E7" s="125"/>
      <c r="F7" s="125"/>
      <c r="G7" s="125"/>
      <c r="H7" s="1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5">
        <f>H9+H10+H11+H12+H13+H14+H15+H16+H17+H18+H20+H19+H21</f>
        <v>696286.14999999991</v>
      </c>
    </row>
    <row r="9" spans="1:8" ht="18.75" customHeight="1" x14ac:dyDescent="0.3">
      <c r="A9" s="34" t="s">
        <v>1</v>
      </c>
      <c r="B9" s="35"/>
      <c r="C9" s="35"/>
      <c r="D9" s="35"/>
      <c r="E9" s="35"/>
      <c r="F9" s="35"/>
      <c r="G9" s="35"/>
      <c r="H9" s="1">
        <v>44476.81</v>
      </c>
    </row>
    <row r="10" spans="1:8" ht="18.75" customHeight="1" x14ac:dyDescent="0.3">
      <c r="A10" s="34" t="s">
        <v>2</v>
      </c>
      <c r="B10" s="35"/>
      <c r="C10" s="35"/>
      <c r="D10" s="35"/>
      <c r="E10" s="35"/>
      <c r="F10" s="35"/>
      <c r="G10" s="35"/>
      <c r="H10" s="1">
        <v>50379.45</v>
      </c>
    </row>
    <row r="11" spans="1:8" ht="18.75" customHeight="1" x14ac:dyDescent="0.3">
      <c r="A11" s="34" t="s">
        <v>3</v>
      </c>
      <c r="B11" s="35"/>
      <c r="C11" s="35"/>
      <c r="D11" s="35"/>
      <c r="E11" s="35"/>
      <c r="F11" s="35"/>
      <c r="G11" s="35"/>
      <c r="H11" s="1">
        <v>81180.160000000003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1">
        <v>47215.46</v>
      </c>
    </row>
    <row r="13" spans="1:8" ht="18.75" customHeight="1" x14ac:dyDescent="0.3">
      <c r="A13" s="34" t="s">
        <v>5</v>
      </c>
      <c r="B13" s="35"/>
      <c r="C13" s="35"/>
      <c r="D13" s="35"/>
      <c r="E13" s="35"/>
      <c r="F13" s="35"/>
      <c r="G13" s="35"/>
      <c r="H13" s="1">
        <v>78684.28</v>
      </c>
    </row>
    <row r="14" spans="1:8" ht="18.75" customHeight="1" x14ac:dyDescent="0.3">
      <c r="A14" s="34" t="s">
        <v>6</v>
      </c>
      <c r="B14" s="35"/>
      <c r="C14" s="35"/>
      <c r="D14" s="35"/>
      <c r="E14" s="35"/>
      <c r="F14" s="35"/>
      <c r="G14" s="35"/>
      <c r="H14" s="1">
        <f>288706.78+4466.18+1567.06+16969.05</f>
        <v>311709.07</v>
      </c>
    </row>
    <row r="15" spans="1:8" ht="18.75" customHeight="1" x14ac:dyDescent="0.3">
      <c r="A15" s="34" t="s">
        <v>7</v>
      </c>
      <c r="B15" s="35"/>
      <c r="C15" s="35"/>
      <c r="D15" s="35"/>
      <c r="E15" s="35"/>
      <c r="F15" s="35"/>
      <c r="G15" s="35"/>
      <c r="H15" s="1">
        <v>49984.58</v>
      </c>
    </row>
    <row r="16" spans="1:8" ht="18.75" customHeight="1" x14ac:dyDescent="0.3">
      <c r="A16" s="34" t="s">
        <v>8</v>
      </c>
      <c r="B16" s="35"/>
      <c r="C16" s="35"/>
      <c r="D16" s="35"/>
      <c r="E16" s="35"/>
      <c r="F16" s="35"/>
      <c r="G16" s="35"/>
      <c r="H16" s="1">
        <v>7099.83</v>
      </c>
    </row>
    <row r="17" spans="1:8" ht="18.75" customHeight="1" x14ac:dyDescent="0.3">
      <c r="A17" s="34" t="s">
        <v>12</v>
      </c>
      <c r="B17" s="35"/>
      <c r="C17" s="35"/>
      <c r="D17" s="35"/>
      <c r="E17" s="35"/>
      <c r="F17" s="35"/>
      <c r="G17" s="35"/>
      <c r="H17" s="1">
        <v>1957.72</v>
      </c>
    </row>
    <row r="18" spans="1:8" ht="18.75" customHeight="1" x14ac:dyDescent="0.3">
      <c r="A18" s="34" t="s">
        <v>9</v>
      </c>
      <c r="B18" s="35"/>
      <c r="C18" s="35"/>
      <c r="D18" s="35"/>
      <c r="E18" s="35"/>
      <c r="F18" s="35"/>
      <c r="G18" s="35"/>
      <c r="H18" s="1">
        <v>23387.62</v>
      </c>
    </row>
    <row r="19" spans="1:8" ht="18.75" customHeight="1" x14ac:dyDescent="0.3">
      <c r="A19" s="34" t="s">
        <v>18</v>
      </c>
      <c r="B19" s="35"/>
      <c r="C19" s="35"/>
      <c r="D19" s="35"/>
      <c r="E19" s="35"/>
      <c r="F19" s="35"/>
      <c r="G19" s="35"/>
      <c r="H19" s="1"/>
    </row>
    <row r="20" spans="1:8" ht="18.75" customHeight="1" x14ac:dyDescent="0.3">
      <c r="A20" s="34" t="s">
        <v>11</v>
      </c>
      <c r="B20" s="35"/>
      <c r="C20" s="35"/>
      <c r="D20" s="35"/>
      <c r="E20" s="35"/>
      <c r="F20" s="35"/>
      <c r="G20" s="35"/>
      <c r="H20" s="1"/>
    </row>
    <row r="21" spans="1:8" ht="18" customHeight="1" x14ac:dyDescent="0.3">
      <c r="A21" s="34" t="s">
        <v>10</v>
      </c>
      <c r="B21" s="35"/>
      <c r="C21" s="35"/>
      <c r="D21" s="35"/>
      <c r="E21" s="35"/>
      <c r="F21" s="35"/>
      <c r="G21" s="35"/>
      <c r="H21" s="1">
        <v>211.17</v>
      </c>
    </row>
    <row r="22" spans="1:8" ht="18.75" customHeight="1" x14ac:dyDescent="0.3">
      <c r="A22" s="36"/>
      <c r="B22" s="37"/>
      <c r="C22" s="37"/>
      <c r="D22" s="37"/>
      <c r="E22" s="37"/>
      <c r="F22" s="37"/>
      <c r="G22" s="37"/>
      <c r="H22" s="3"/>
    </row>
    <row r="23" spans="1:8" ht="21" customHeight="1" x14ac:dyDescent="0.3">
      <c r="A23" s="34"/>
      <c r="B23" s="35"/>
      <c r="C23" s="35"/>
      <c r="D23" s="35"/>
      <c r="E23" s="35"/>
      <c r="F23" s="2"/>
      <c r="G23" s="2"/>
      <c r="H23" s="1"/>
    </row>
    <row r="24" spans="1:8" ht="33" customHeight="1" x14ac:dyDescent="0.3">
      <c r="A24" s="110" t="s">
        <v>59</v>
      </c>
      <c r="B24" s="111"/>
      <c r="C24" s="111"/>
      <c r="D24" s="111"/>
      <c r="E24" s="111"/>
      <c r="F24" s="111"/>
      <c r="G24" s="111"/>
      <c r="H24" s="5">
        <f>2736370.31-H6</f>
        <v>1939378.84</v>
      </c>
    </row>
    <row r="25" spans="1:8" ht="22.5" customHeight="1" x14ac:dyDescent="0.3">
      <c r="A25" s="112"/>
      <c r="B25" s="113"/>
      <c r="C25" s="113"/>
      <c r="D25" s="113"/>
      <c r="E25" s="113"/>
      <c r="F25" s="113"/>
      <c r="G25" s="113"/>
      <c r="H25" s="3"/>
    </row>
    <row r="26" spans="1:8" ht="81.75" customHeight="1" x14ac:dyDescent="0.3">
      <c r="A26" s="114" t="s">
        <v>54</v>
      </c>
      <c r="B26" s="127"/>
      <c r="C26" s="127"/>
      <c r="D26" s="127"/>
      <c r="E26" s="127"/>
      <c r="F26" s="127"/>
      <c r="G26" s="127"/>
      <c r="H26" s="128"/>
    </row>
    <row r="27" spans="1:8" ht="17.25" customHeight="1" x14ac:dyDescent="0.25">
      <c r="A27" s="129" t="s">
        <v>0</v>
      </c>
      <c r="B27" s="130"/>
      <c r="C27" s="130"/>
      <c r="D27" s="130"/>
      <c r="E27" s="130"/>
      <c r="F27" s="130"/>
      <c r="G27" s="130"/>
      <c r="H27" s="130"/>
    </row>
    <row r="28" spans="1:8" ht="15.75" customHeight="1" x14ac:dyDescent="0.25">
      <c r="A28" s="130"/>
      <c r="B28" s="130"/>
      <c r="C28" s="130"/>
      <c r="D28" s="130"/>
      <c r="E28" s="130"/>
      <c r="F28" s="130"/>
      <c r="G28" s="130"/>
      <c r="H28" s="130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6" workbookViewId="0">
      <selection activeCell="F32" sqref="F32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0" t="s">
        <v>49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50</v>
      </c>
      <c r="B4" s="123"/>
      <c r="C4" s="123"/>
      <c r="D4" s="123"/>
      <c r="E4" s="123"/>
      <c r="F4" s="123"/>
      <c r="G4" s="123"/>
      <c r="H4" s="4">
        <f>'май 2017 '!H24</f>
        <v>2028181.9</v>
      </c>
    </row>
    <row r="5" spans="1:8" ht="18.75" x14ac:dyDescent="0.3">
      <c r="A5" s="30"/>
      <c r="B5" s="31"/>
      <c r="C5" s="31"/>
      <c r="D5" s="31"/>
      <c r="E5" s="31"/>
      <c r="F5" s="31"/>
      <c r="G5" s="31"/>
      <c r="H5" s="1"/>
    </row>
    <row r="6" spans="1:8" ht="18.75" customHeight="1" x14ac:dyDescent="0.3">
      <c r="A6" s="122" t="s">
        <v>51</v>
      </c>
      <c r="B6" s="123"/>
      <c r="C6" s="123"/>
      <c r="D6" s="123"/>
      <c r="E6" s="123"/>
      <c r="F6" s="123"/>
      <c r="G6" s="123"/>
      <c r="H6" s="4">
        <f>793664.28-77964.95</f>
        <v>715699.33000000007</v>
      </c>
    </row>
    <row r="7" spans="1:8" ht="18.75" customHeight="1" x14ac:dyDescent="0.3">
      <c r="A7" s="124" t="s">
        <v>52</v>
      </c>
      <c r="B7" s="125"/>
      <c r="C7" s="125"/>
      <c r="D7" s="125"/>
      <c r="E7" s="125"/>
      <c r="F7" s="125"/>
      <c r="G7" s="125"/>
      <c r="H7" s="1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5">
        <f>H9+H10+H11+H12+H13+H14+H15+H16+H17+H18+H20+H19+H21</f>
        <v>757498.14000000013</v>
      </c>
    </row>
    <row r="9" spans="1:8" ht="18.75" customHeight="1" x14ac:dyDescent="0.3">
      <c r="A9" s="30" t="s">
        <v>1</v>
      </c>
      <c r="B9" s="31"/>
      <c r="C9" s="31"/>
      <c r="D9" s="31"/>
      <c r="E9" s="31"/>
      <c r="F9" s="31"/>
      <c r="G9" s="31"/>
      <c r="H9" s="1">
        <v>45418.62</v>
      </c>
    </row>
    <row r="10" spans="1:8" ht="18.75" customHeight="1" x14ac:dyDescent="0.3">
      <c r="A10" s="30" t="s">
        <v>2</v>
      </c>
      <c r="B10" s="31"/>
      <c r="C10" s="31"/>
      <c r="D10" s="31"/>
      <c r="E10" s="31"/>
      <c r="F10" s="31"/>
      <c r="G10" s="31"/>
      <c r="H10" s="1">
        <v>48910.62</v>
      </c>
    </row>
    <row r="11" spans="1:8" ht="18.75" customHeight="1" x14ac:dyDescent="0.3">
      <c r="A11" s="30" t="s">
        <v>3</v>
      </c>
      <c r="B11" s="31"/>
      <c r="C11" s="31"/>
      <c r="D11" s="31"/>
      <c r="E11" s="31"/>
      <c r="F11" s="31"/>
      <c r="G11" s="31"/>
      <c r="H11" s="1">
        <v>74920.259999999995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1">
        <v>82385.990000000005</v>
      </c>
    </row>
    <row r="13" spans="1:8" ht="18.75" customHeight="1" x14ac:dyDescent="0.3">
      <c r="A13" s="30" t="s">
        <v>5</v>
      </c>
      <c r="B13" s="31"/>
      <c r="C13" s="31"/>
      <c r="D13" s="31"/>
      <c r="E13" s="31"/>
      <c r="F13" s="31"/>
      <c r="G13" s="31"/>
      <c r="H13" s="1">
        <v>92873.29</v>
      </c>
    </row>
    <row r="14" spans="1:8" ht="18.75" customHeight="1" x14ac:dyDescent="0.3">
      <c r="A14" s="30" t="s">
        <v>6</v>
      </c>
      <c r="B14" s="31"/>
      <c r="C14" s="31"/>
      <c r="D14" s="31"/>
      <c r="E14" s="31"/>
      <c r="F14" s="31"/>
      <c r="G14" s="31"/>
      <c r="H14" s="1">
        <f>308223.8+5602.71+2548.85+15352.62</f>
        <v>331727.98</v>
      </c>
    </row>
    <row r="15" spans="1:8" ht="18.75" customHeight="1" x14ac:dyDescent="0.3">
      <c r="A15" s="30" t="s">
        <v>7</v>
      </c>
      <c r="B15" s="31"/>
      <c r="C15" s="31"/>
      <c r="D15" s="31"/>
      <c r="E15" s="31"/>
      <c r="F15" s="31"/>
      <c r="G15" s="31"/>
      <c r="H15" s="1">
        <v>51695.97</v>
      </c>
    </row>
    <row r="16" spans="1:8" ht="18.75" customHeight="1" x14ac:dyDescent="0.3">
      <c r="A16" s="30" t="s">
        <v>8</v>
      </c>
      <c r="B16" s="31"/>
      <c r="C16" s="31"/>
      <c r="D16" s="31"/>
      <c r="E16" s="31"/>
      <c r="F16" s="31"/>
      <c r="G16" s="31"/>
      <c r="H16" s="1">
        <v>7033.68</v>
      </c>
    </row>
    <row r="17" spans="1:8" ht="18.75" customHeight="1" x14ac:dyDescent="0.3">
      <c r="A17" s="30" t="s">
        <v>12</v>
      </c>
      <c r="B17" s="31"/>
      <c r="C17" s="31"/>
      <c r="D17" s="31"/>
      <c r="E17" s="31"/>
      <c r="F17" s="31"/>
      <c r="G17" s="31"/>
      <c r="H17" s="1">
        <v>1653.42</v>
      </c>
    </row>
    <row r="18" spans="1:8" ht="18.75" customHeight="1" x14ac:dyDescent="0.3">
      <c r="A18" s="30" t="s">
        <v>9</v>
      </c>
      <c r="B18" s="31"/>
      <c r="C18" s="31"/>
      <c r="D18" s="31"/>
      <c r="E18" s="31"/>
      <c r="F18" s="31"/>
      <c r="G18" s="31"/>
      <c r="H18" s="1">
        <v>19400.78</v>
      </c>
    </row>
    <row r="19" spans="1:8" ht="18.75" customHeight="1" x14ac:dyDescent="0.3">
      <c r="A19" s="30" t="s">
        <v>18</v>
      </c>
      <c r="B19" s="31"/>
      <c r="C19" s="31"/>
      <c r="D19" s="31"/>
      <c r="E19" s="31"/>
      <c r="F19" s="31"/>
      <c r="G19" s="31"/>
      <c r="H19" s="1">
        <v>1134</v>
      </c>
    </row>
    <row r="20" spans="1:8" ht="18.75" customHeight="1" x14ac:dyDescent="0.3">
      <c r="A20" s="30" t="s">
        <v>11</v>
      </c>
      <c r="B20" s="31"/>
      <c r="C20" s="31"/>
      <c r="D20" s="31"/>
      <c r="E20" s="31"/>
      <c r="F20" s="31"/>
      <c r="G20" s="31"/>
      <c r="H20" s="1"/>
    </row>
    <row r="21" spans="1:8" ht="18" customHeight="1" x14ac:dyDescent="0.3">
      <c r="A21" s="30" t="s">
        <v>10</v>
      </c>
      <c r="B21" s="31"/>
      <c r="C21" s="31"/>
      <c r="D21" s="31"/>
      <c r="E21" s="31"/>
      <c r="F21" s="31"/>
      <c r="G21" s="31"/>
      <c r="H21" s="1">
        <v>343.53</v>
      </c>
    </row>
    <row r="22" spans="1:8" ht="18.75" customHeight="1" x14ac:dyDescent="0.3">
      <c r="A22" s="32"/>
      <c r="B22" s="33"/>
      <c r="C22" s="33"/>
      <c r="D22" s="33"/>
      <c r="E22" s="33"/>
      <c r="F22" s="33"/>
      <c r="G22" s="33"/>
      <c r="H22" s="3"/>
    </row>
    <row r="23" spans="1:8" ht="21" customHeight="1" x14ac:dyDescent="0.3">
      <c r="A23" s="30"/>
      <c r="B23" s="31"/>
      <c r="C23" s="31"/>
      <c r="D23" s="31"/>
      <c r="E23" s="31"/>
      <c r="F23" s="2"/>
      <c r="G23" s="2"/>
      <c r="H23" s="1"/>
    </row>
    <row r="24" spans="1:8" ht="33" customHeight="1" x14ac:dyDescent="0.3">
      <c r="A24" s="110" t="s">
        <v>53</v>
      </c>
      <c r="B24" s="111"/>
      <c r="C24" s="111"/>
      <c r="D24" s="111"/>
      <c r="E24" s="111"/>
      <c r="F24" s="111"/>
      <c r="G24" s="111"/>
      <c r="H24" s="5">
        <f>2711307.29-H6</f>
        <v>1995607.96</v>
      </c>
    </row>
    <row r="25" spans="1:8" ht="22.5" customHeight="1" x14ac:dyDescent="0.3">
      <c r="A25" s="112"/>
      <c r="B25" s="113"/>
      <c r="C25" s="113"/>
      <c r="D25" s="113"/>
      <c r="E25" s="113"/>
      <c r="F25" s="113"/>
      <c r="G25" s="113"/>
      <c r="H25" s="3"/>
    </row>
    <row r="26" spans="1:8" ht="81.75" customHeight="1" x14ac:dyDescent="0.3">
      <c r="A26" s="114" t="s">
        <v>54</v>
      </c>
      <c r="B26" s="127"/>
      <c r="C26" s="127"/>
      <c r="D26" s="127"/>
      <c r="E26" s="127"/>
      <c r="F26" s="127"/>
      <c r="G26" s="127"/>
      <c r="H26" s="128"/>
    </row>
    <row r="27" spans="1:8" ht="17.25" customHeight="1" x14ac:dyDescent="0.25">
      <c r="A27" s="129" t="s">
        <v>0</v>
      </c>
      <c r="B27" s="130"/>
      <c r="C27" s="130"/>
      <c r="D27" s="130"/>
      <c r="E27" s="130"/>
      <c r="F27" s="130"/>
      <c r="G27" s="130"/>
      <c r="H27" s="130"/>
    </row>
    <row r="28" spans="1:8" ht="15.75" customHeight="1" x14ac:dyDescent="0.25">
      <c r="A28" s="130"/>
      <c r="B28" s="130"/>
      <c r="C28" s="130"/>
      <c r="D28" s="130"/>
      <c r="E28" s="130"/>
      <c r="F28" s="130"/>
      <c r="G28" s="130"/>
      <c r="H28" s="130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3" workbookViewId="0">
      <selection activeCell="D10" sqref="D10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0" t="s">
        <v>43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44</v>
      </c>
      <c r="B4" s="123"/>
      <c r="C4" s="123"/>
      <c r="D4" s="123"/>
      <c r="E4" s="123"/>
      <c r="F4" s="123"/>
      <c r="G4" s="123"/>
      <c r="H4" s="4">
        <f>'апрель 2017'!H24</f>
        <v>2026237.58</v>
      </c>
    </row>
    <row r="5" spans="1:8" ht="18.75" x14ac:dyDescent="0.3">
      <c r="A5" s="26"/>
      <c r="B5" s="27"/>
      <c r="C5" s="27"/>
      <c r="D5" s="27"/>
      <c r="E5" s="27"/>
      <c r="F5" s="27"/>
      <c r="G5" s="27"/>
      <c r="H5" s="1"/>
    </row>
    <row r="6" spans="1:8" ht="18.75" customHeight="1" x14ac:dyDescent="0.3">
      <c r="A6" s="122" t="s">
        <v>45</v>
      </c>
      <c r="B6" s="123"/>
      <c r="C6" s="123"/>
      <c r="D6" s="123"/>
      <c r="E6" s="123"/>
      <c r="F6" s="123"/>
      <c r="G6" s="123"/>
      <c r="H6" s="4">
        <f>793033.31-68109.11</f>
        <v>724924.20000000007</v>
      </c>
    </row>
    <row r="7" spans="1:8" ht="18.75" customHeight="1" x14ac:dyDescent="0.3">
      <c r="A7" s="124" t="s">
        <v>46</v>
      </c>
      <c r="B7" s="125"/>
      <c r="C7" s="125"/>
      <c r="D7" s="125"/>
      <c r="E7" s="125"/>
      <c r="F7" s="125"/>
      <c r="G7" s="125"/>
      <c r="H7" s="1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5">
        <f>H9+H10+H11+H12+H13+H14+H15+H16+H17+H18+H20+H19+H21</f>
        <v>959151.7699999999</v>
      </c>
    </row>
    <row r="9" spans="1:8" ht="18.75" customHeight="1" x14ac:dyDescent="0.3">
      <c r="A9" s="26" t="s">
        <v>1</v>
      </c>
      <c r="B9" s="27"/>
      <c r="C9" s="27"/>
      <c r="D9" s="27"/>
      <c r="E9" s="27"/>
      <c r="F9" s="27"/>
      <c r="G9" s="27"/>
      <c r="H9" s="1">
        <v>52471.73</v>
      </c>
    </row>
    <row r="10" spans="1:8" ht="18.75" customHeight="1" x14ac:dyDescent="0.3">
      <c r="A10" s="26" t="s">
        <v>2</v>
      </c>
      <c r="B10" s="27"/>
      <c r="C10" s="27"/>
      <c r="D10" s="27"/>
      <c r="E10" s="27"/>
      <c r="F10" s="27"/>
      <c r="G10" s="27"/>
      <c r="H10" s="1">
        <v>59681.32</v>
      </c>
    </row>
    <row r="11" spans="1:8" ht="18.75" customHeight="1" x14ac:dyDescent="0.3">
      <c r="A11" s="26" t="s">
        <v>3</v>
      </c>
      <c r="B11" s="27"/>
      <c r="C11" s="27"/>
      <c r="D11" s="27"/>
      <c r="E11" s="27"/>
      <c r="F11" s="27"/>
      <c r="G11" s="27"/>
      <c r="H11" s="1">
        <v>94544.56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1">
        <v>213792.76</v>
      </c>
    </row>
    <row r="13" spans="1:8" ht="18.75" customHeight="1" x14ac:dyDescent="0.3">
      <c r="A13" s="26" t="s">
        <v>5</v>
      </c>
      <c r="B13" s="27"/>
      <c r="C13" s="27"/>
      <c r="D13" s="27"/>
      <c r="E13" s="27"/>
      <c r="F13" s="27"/>
      <c r="G13" s="27"/>
      <c r="H13" s="1">
        <v>114398.5</v>
      </c>
    </row>
    <row r="14" spans="1:8" ht="18.75" customHeight="1" x14ac:dyDescent="0.3">
      <c r="A14" s="26" t="s">
        <v>6</v>
      </c>
      <c r="B14" s="27"/>
      <c r="C14" s="27"/>
      <c r="D14" s="27"/>
      <c r="E14" s="27"/>
      <c r="F14" s="27"/>
      <c r="G14" s="27"/>
      <c r="H14" s="1">
        <f>320629.93+5198.09+2383.06+8511.03</f>
        <v>336722.11000000004</v>
      </c>
    </row>
    <row r="15" spans="1:8" ht="18.75" customHeight="1" x14ac:dyDescent="0.3">
      <c r="A15" s="26" t="s">
        <v>7</v>
      </c>
      <c r="B15" s="27"/>
      <c r="C15" s="27"/>
      <c r="D15" s="27"/>
      <c r="E15" s="27"/>
      <c r="F15" s="27"/>
      <c r="G15" s="27"/>
      <c r="H15" s="1">
        <v>52128.95</v>
      </c>
    </row>
    <row r="16" spans="1:8" ht="18.75" customHeight="1" x14ac:dyDescent="0.3">
      <c r="A16" s="26" t="s">
        <v>8</v>
      </c>
      <c r="B16" s="27"/>
      <c r="C16" s="27"/>
      <c r="D16" s="27"/>
      <c r="E16" s="27"/>
      <c r="F16" s="27"/>
      <c r="G16" s="27"/>
      <c r="H16" s="1">
        <v>7660.25</v>
      </c>
    </row>
    <row r="17" spans="1:8" ht="18.75" customHeight="1" x14ac:dyDescent="0.3">
      <c r="A17" s="26" t="s">
        <v>12</v>
      </c>
      <c r="B17" s="27"/>
      <c r="C17" s="27"/>
      <c r="D17" s="27"/>
      <c r="E17" s="27"/>
      <c r="F17" s="27"/>
      <c r="G17" s="27"/>
      <c r="H17" s="1">
        <v>2402.08</v>
      </c>
    </row>
    <row r="18" spans="1:8" ht="18.75" customHeight="1" x14ac:dyDescent="0.3">
      <c r="A18" s="26" t="s">
        <v>9</v>
      </c>
      <c r="B18" s="27"/>
      <c r="C18" s="27"/>
      <c r="D18" s="27"/>
      <c r="E18" s="27"/>
      <c r="F18" s="27"/>
      <c r="G18" s="27"/>
      <c r="H18" s="1">
        <v>20258.72</v>
      </c>
    </row>
    <row r="19" spans="1:8" ht="18.75" customHeight="1" x14ac:dyDescent="0.3">
      <c r="A19" s="26" t="s">
        <v>18</v>
      </c>
      <c r="B19" s="27"/>
      <c r="C19" s="27"/>
      <c r="D19" s="27"/>
      <c r="E19" s="27"/>
      <c r="F19" s="27"/>
      <c r="G19" s="27"/>
      <c r="H19" s="1"/>
    </row>
    <row r="20" spans="1:8" ht="18.75" customHeight="1" x14ac:dyDescent="0.3">
      <c r="A20" s="26" t="s">
        <v>11</v>
      </c>
      <c r="B20" s="27"/>
      <c r="C20" s="27"/>
      <c r="D20" s="27"/>
      <c r="E20" s="27"/>
      <c r="F20" s="27"/>
      <c r="G20" s="27"/>
      <c r="H20" s="1"/>
    </row>
    <row r="21" spans="1:8" ht="18" customHeight="1" x14ac:dyDescent="0.3">
      <c r="A21" s="26" t="s">
        <v>10</v>
      </c>
      <c r="B21" s="27"/>
      <c r="C21" s="27"/>
      <c r="D21" s="27"/>
      <c r="E21" s="27"/>
      <c r="F21" s="27"/>
      <c r="G21" s="27"/>
      <c r="H21" s="1">
        <v>5090.79</v>
      </c>
    </row>
    <row r="22" spans="1:8" ht="18.75" customHeight="1" x14ac:dyDescent="0.3">
      <c r="A22" s="28"/>
      <c r="B22" s="29"/>
      <c r="C22" s="29"/>
      <c r="D22" s="29"/>
      <c r="E22" s="29"/>
      <c r="F22" s="29"/>
      <c r="G22" s="29"/>
      <c r="H22" s="3"/>
    </row>
    <row r="23" spans="1:8" ht="21" customHeight="1" x14ac:dyDescent="0.3">
      <c r="A23" s="26"/>
      <c r="B23" s="27"/>
      <c r="C23" s="27"/>
      <c r="D23" s="27"/>
      <c r="E23" s="27"/>
      <c r="F23" s="2"/>
      <c r="G23" s="2"/>
      <c r="H23" s="1"/>
    </row>
    <row r="24" spans="1:8" ht="33" customHeight="1" x14ac:dyDescent="0.3">
      <c r="A24" s="110" t="s">
        <v>47</v>
      </c>
      <c r="B24" s="111"/>
      <c r="C24" s="111"/>
      <c r="D24" s="111"/>
      <c r="E24" s="111"/>
      <c r="F24" s="111"/>
      <c r="G24" s="111"/>
      <c r="H24" s="5">
        <f>2753106.1-H6</f>
        <v>2028181.9</v>
      </c>
    </row>
    <row r="25" spans="1:8" ht="22.5" customHeight="1" x14ac:dyDescent="0.3">
      <c r="A25" s="112"/>
      <c r="B25" s="113"/>
      <c r="C25" s="113"/>
      <c r="D25" s="113"/>
      <c r="E25" s="113"/>
      <c r="F25" s="113"/>
      <c r="G25" s="113"/>
      <c r="H25" s="3"/>
    </row>
    <row r="26" spans="1:8" ht="71.25" customHeight="1" x14ac:dyDescent="0.3">
      <c r="A26" s="114" t="s">
        <v>48</v>
      </c>
      <c r="B26" s="127"/>
      <c r="C26" s="127"/>
      <c r="D26" s="127"/>
      <c r="E26" s="127"/>
      <c r="F26" s="127"/>
      <c r="G26" s="127"/>
      <c r="H26" s="128"/>
    </row>
    <row r="27" spans="1:8" ht="17.25" customHeight="1" x14ac:dyDescent="0.25">
      <c r="A27" s="129" t="s">
        <v>0</v>
      </c>
      <c r="B27" s="130"/>
      <c r="C27" s="130"/>
      <c r="D27" s="130"/>
      <c r="E27" s="130"/>
      <c r="F27" s="130"/>
      <c r="G27" s="130"/>
      <c r="H27" s="130"/>
    </row>
    <row r="28" spans="1:8" ht="15.75" customHeight="1" x14ac:dyDescent="0.25">
      <c r="A28" s="130"/>
      <c r="B28" s="130"/>
      <c r="C28" s="130"/>
      <c r="D28" s="130"/>
      <c r="E28" s="130"/>
      <c r="F28" s="130"/>
      <c r="G28" s="130"/>
      <c r="H28" s="130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0" workbookViewId="0">
      <selection activeCell="A12" sqref="A12:G12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20" t="s">
        <v>136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137</v>
      </c>
      <c r="B4" s="123"/>
      <c r="C4" s="123"/>
      <c r="D4" s="123"/>
      <c r="E4" s="123"/>
      <c r="F4" s="123"/>
      <c r="G4" s="123"/>
      <c r="H4" s="68">
        <f>'сентябрь 2018'!H23</f>
        <v>2247028.94</v>
      </c>
    </row>
    <row r="5" spans="1:8" ht="18.75" x14ac:dyDescent="0.3">
      <c r="A5" s="101"/>
      <c r="B5" s="102"/>
      <c r="C5" s="102"/>
      <c r="D5" s="102"/>
      <c r="E5" s="102"/>
      <c r="F5" s="102"/>
      <c r="G5" s="102"/>
      <c r="H5" s="65"/>
    </row>
    <row r="6" spans="1:8" ht="18.75" customHeight="1" x14ac:dyDescent="0.3">
      <c r="A6" s="122" t="s">
        <v>138</v>
      </c>
      <c r="B6" s="123"/>
      <c r="C6" s="123"/>
      <c r="D6" s="123"/>
      <c r="E6" s="123"/>
      <c r="F6" s="123"/>
      <c r="G6" s="123"/>
      <c r="H6" s="73">
        <f>916438.54-22535.56</f>
        <v>893902.98</v>
      </c>
    </row>
    <row r="7" spans="1:8" ht="18.75" customHeight="1" x14ac:dyDescent="0.3">
      <c r="A7" s="124" t="s">
        <v>139</v>
      </c>
      <c r="B7" s="125"/>
      <c r="C7" s="125"/>
      <c r="D7" s="125"/>
      <c r="E7" s="125"/>
      <c r="F7" s="125"/>
      <c r="G7" s="125"/>
      <c r="H7" s="65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105">
        <f>H9+H10+H11+H12+H13+H14+H15+H16+H17+H18+H19+H20</f>
        <v>691588.22</v>
      </c>
    </row>
    <row r="9" spans="1:8" ht="18.75" customHeight="1" x14ac:dyDescent="0.3">
      <c r="A9" s="101" t="s">
        <v>1</v>
      </c>
      <c r="B9" s="102"/>
      <c r="C9" s="102"/>
      <c r="D9" s="102"/>
      <c r="E9" s="102"/>
      <c r="F9" s="102"/>
      <c r="G9" s="102"/>
      <c r="H9" s="65">
        <v>48250.77</v>
      </c>
    </row>
    <row r="10" spans="1:8" ht="18.75" customHeight="1" x14ac:dyDescent="0.3">
      <c r="A10" s="101" t="s">
        <v>2</v>
      </c>
      <c r="B10" s="102"/>
      <c r="C10" s="102"/>
      <c r="D10" s="102"/>
      <c r="E10" s="102"/>
      <c r="F10" s="102"/>
      <c r="G10" s="102"/>
      <c r="H10" s="65">
        <v>55417.08</v>
      </c>
    </row>
    <row r="11" spans="1:8" ht="18.75" customHeight="1" x14ac:dyDescent="0.3">
      <c r="A11" s="101" t="s">
        <v>3</v>
      </c>
      <c r="B11" s="102"/>
      <c r="C11" s="102"/>
      <c r="D11" s="102"/>
      <c r="E11" s="102"/>
      <c r="F11" s="102"/>
      <c r="G11" s="102"/>
      <c r="H11" s="65">
        <v>83211.59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65">
        <v>7596.28</v>
      </c>
    </row>
    <row r="13" spans="1:8" ht="18.75" customHeight="1" x14ac:dyDescent="0.3">
      <c r="A13" s="101" t="s">
        <v>5</v>
      </c>
      <c r="B13" s="102"/>
      <c r="C13" s="102"/>
      <c r="D13" s="102"/>
      <c r="E13" s="102"/>
      <c r="F13" s="102"/>
      <c r="G13" s="102"/>
      <c r="H13" s="65">
        <v>96909.21</v>
      </c>
    </row>
    <row r="14" spans="1:8" ht="18.75" customHeight="1" x14ac:dyDescent="0.3">
      <c r="A14" s="101" t="s">
        <v>6</v>
      </c>
      <c r="B14" s="102"/>
      <c r="C14" s="102"/>
      <c r="D14" s="102"/>
      <c r="E14" s="102"/>
      <c r="F14" s="102"/>
      <c r="G14" s="102"/>
      <c r="H14" s="65">
        <f>334278.51+18.82+4757.44+2416.08+1504.95+20624.97+10000</f>
        <v>373600.77</v>
      </c>
    </row>
    <row r="15" spans="1:8" ht="18.75" customHeight="1" x14ac:dyDescent="0.3">
      <c r="A15" s="101" t="s">
        <v>7</v>
      </c>
      <c r="B15" s="102"/>
      <c r="C15" s="102"/>
      <c r="D15" s="102"/>
      <c r="E15" s="102"/>
      <c r="F15" s="102"/>
      <c r="G15" s="102"/>
      <c r="H15" s="96">
        <v>0</v>
      </c>
    </row>
    <row r="16" spans="1:8" ht="18.75" customHeight="1" x14ac:dyDescent="0.3">
      <c r="A16" s="101" t="s">
        <v>8</v>
      </c>
      <c r="B16" s="102"/>
      <c r="C16" s="102"/>
      <c r="D16" s="102"/>
      <c r="E16" s="102"/>
      <c r="F16" s="102"/>
      <c r="G16" s="102"/>
      <c r="H16" s="65">
        <v>7836.43</v>
      </c>
    </row>
    <row r="17" spans="1:8" ht="18.75" customHeight="1" x14ac:dyDescent="0.3">
      <c r="A17" s="101" t="s">
        <v>12</v>
      </c>
      <c r="B17" s="102"/>
      <c r="C17" s="102"/>
      <c r="D17" s="102"/>
      <c r="E17" s="102"/>
      <c r="F17" s="102"/>
      <c r="G17" s="102"/>
      <c r="H17" s="65">
        <v>2561.4</v>
      </c>
    </row>
    <row r="18" spans="1:8" ht="18.75" customHeight="1" x14ac:dyDescent="0.3">
      <c r="A18" s="101" t="s">
        <v>9</v>
      </c>
      <c r="B18" s="102"/>
      <c r="C18" s="102"/>
      <c r="D18" s="102"/>
      <c r="E18" s="102"/>
      <c r="F18" s="102"/>
      <c r="G18" s="102"/>
      <c r="H18" s="65">
        <v>16148.35</v>
      </c>
    </row>
    <row r="19" spans="1:8" ht="18.75" customHeight="1" x14ac:dyDescent="0.3">
      <c r="A19" s="101" t="s">
        <v>18</v>
      </c>
      <c r="B19" s="102"/>
      <c r="C19" s="102"/>
      <c r="D19" s="102"/>
      <c r="E19" s="102"/>
      <c r="F19" s="102"/>
      <c r="G19" s="102"/>
      <c r="H19" s="65">
        <v>0</v>
      </c>
    </row>
    <row r="20" spans="1:8" ht="18" customHeight="1" x14ac:dyDescent="0.3">
      <c r="A20" s="101" t="s">
        <v>10</v>
      </c>
      <c r="B20" s="102"/>
      <c r="C20" s="102"/>
      <c r="D20" s="102"/>
      <c r="E20" s="102"/>
      <c r="F20" s="102"/>
      <c r="G20" s="102"/>
      <c r="H20" s="65">
        <v>56.34</v>
      </c>
    </row>
    <row r="21" spans="1:8" ht="18.75" customHeight="1" x14ac:dyDescent="0.3">
      <c r="A21" s="103"/>
      <c r="B21" s="104"/>
      <c r="C21" s="104"/>
      <c r="D21" s="104"/>
      <c r="E21" s="104"/>
      <c r="F21" s="104"/>
      <c r="G21" s="104"/>
      <c r="H21" s="67"/>
    </row>
    <row r="22" spans="1:8" ht="21" customHeight="1" x14ac:dyDescent="0.3">
      <c r="A22" s="101"/>
      <c r="B22" s="102"/>
      <c r="C22" s="102"/>
      <c r="D22" s="102"/>
      <c r="E22" s="102"/>
      <c r="F22" s="66"/>
      <c r="G22" s="66"/>
      <c r="H22" s="65"/>
    </row>
    <row r="23" spans="1:8" ht="33" customHeight="1" x14ac:dyDescent="0.3">
      <c r="A23" s="110" t="s">
        <v>140</v>
      </c>
      <c r="B23" s="111"/>
      <c r="C23" s="111"/>
      <c r="D23" s="111"/>
      <c r="E23" s="111"/>
      <c r="F23" s="111"/>
      <c r="G23" s="111"/>
      <c r="H23" s="74">
        <f>3200324.1-H6</f>
        <v>2306421.12</v>
      </c>
    </row>
    <row r="24" spans="1:8" ht="22.5" customHeight="1" x14ac:dyDescent="0.3">
      <c r="A24" s="112"/>
      <c r="B24" s="113"/>
      <c r="C24" s="113"/>
      <c r="D24" s="113"/>
      <c r="E24" s="113"/>
      <c r="F24" s="113"/>
      <c r="G24" s="113"/>
      <c r="H24" s="67"/>
    </row>
    <row r="25" spans="1:8" ht="81.75" customHeight="1" x14ac:dyDescent="0.25">
      <c r="A25" s="114" t="s">
        <v>141</v>
      </c>
      <c r="B25" s="115"/>
      <c r="C25" s="115"/>
      <c r="D25" s="115"/>
      <c r="E25" s="115"/>
      <c r="F25" s="115"/>
      <c r="G25" s="115"/>
      <c r="H25" s="116"/>
    </row>
    <row r="26" spans="1:8" ht="17.25" customHeight="1" x14ac:dyDescent="0.25">
      <c r="A26" s="117" t="s">
        <v>123</v>
      </c>
      <c r="B26" s="118"/>
      <c r="C26" s="118"/>
      <c r="D26" s="118"/>
      <c r="E26" s="118"/>
      <c r="F26" s="118"/>
      <c r="G26" s="118"/>
      <c r="H26" s="118"/>
    </row>
    <row r="27" spans="1:8" ht="15.75" customHeight="1" x14ac:dyDescent="0.25">
      <c r="A27" s="119"/>
      <c r="B27" s="119"/>
      <c r="C27" s="119"/>
      <c r="D27" s="119"/>
      <c r="E27" s="119"/>
      <c r="F27" s="119"/>
      <c r="G27" s="119"/>
      <c r="H27" s="119"/>
    </row>
  </sheetData>
  <mergeCells count="10">
    <mergeCell ref="A23:G23"/>
    <mergeCell ref="A24:G24"/>
    <mergeCell ref="A25:H25"/>
    <mergeCell ref="A26:H27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23" workbookViewId="0">
      <selection activeCell="A14" sqref="A14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0" t="s">
        <v>37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38</v>
      </c>
      <c r="B4" s="123"/>
      <c r="C4" s="123"/>
      <c r="D4" s="123"/>
      <c r="E4" s="123"/>
      <c r="F4" s="123"/>
      <c r="G4" s="123"/>
      <c r="H4" s="4">
        <f>'март 2017 '!H24</f>
        <v>1954418.08</v>
      </c>
    </row>
    <row r="5" spans="1:8" ht="18.75" x14ac:dyDescent="0.3">
      <c r="A5" s="22"/>
      <c r="B5" s="23"/>
      <c r="C5" s="23"/>
      <c r="D5" s="23"/>
      <c r="E5" s="23"/>
      <c r="F5" s="23"/>
      <c r="G5" s="23"/>
      <c r="H5" s="1"/>
    </row>
    <row r="6" spans="1:8" ht="18.75" customHeight="1" x14ac:dyDescent="0.3">
      <c r="A6" s="122" t="s">
        <v>39</v>
      </c>
      <c r="B6" s="123"/>
      <c r="C6" s="123"/>
      <c r="D6" s="123"/>
      <c r="E6" s="123"/>
      <c r="F6" s="123"/>
      <c r="G6" s="123"/>
      <c r="H6" s="4">
        <f>1011175.95-50079.86</f>
        <v>961096.09</v>
      </c>
    </row>
    <row r="7" spans="1:8" ht="18.75" customHeight="1" x14ac:dyDescent="0.3">
      <c r="A7" s="124" t="s">
        <v>40</v>
      </c>
      <c r="B7" s="125"/>
      <c r="C7" s="125"/>
      <c r="D7" s="125"/>
      <c r="E7" s="125"/>
      <c r="F7" s="125"/>
      <c r="G7" s="125"/>
      <c r="H7" s="1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5">
        <f>H9+H10+H11+H12+H13+H14+H15+H16+H17+H18+H20+H19+H21</f>
        <v>1008340.1500000001</v>
      </c>
    </row>
    <row r="9" spans="1:8" ht="18.75" customHeight="1" x14ac:dyDescent="0.3">
      <c r="A9" s="22" t="s">
        <v>1</v>
      </c>
      <c r="B9" s="23"/>
      <c r="C9" s="23"/>
      <c r="D9" s="23"/>
      <c r="E9" s="23"/>
      <c r="F9" s="23"/>
      <c r="G9" s="23"/>
      <c r="H9" s="1">
        <v>48820.35</v>
      </c>
    </row>
    <row r="10" spans="1:8" ht="18.75" customHeight="1" x14ac:dyDescent="0.3">
      <c r="A10" s="22" t="s">
        <v>2</v>
      </c>
      <c r="B10" s="23"/>
      <c r="C10" s="23"/>
      <c r="D10" s="23"/>
      <c r="E10" s="23"/>
      <c r="F10" s="23"/>
      <c r="G10" s="23"/>
      <c r="H10" s="1">
        <v>53134.59</v>
      </c>
    </row>
    <row r="11" spans="1:8" ht="18.75" customHeight="1" x14ac:dyDescent="0.3">
      <c r="A11" s="22" t="s">
        <v>3</v>
      </c>
      <c r="B11" s="23"/>
      <c r="C11" s="23"/>
      <c r="D11" s="23"/>
      <c r="E11" s="23"/>
      <c r="F11" s="23"/>
      <c r="G11" s="23"/>
      <c r="H11" s="1">
        <v>85350.41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1">
        <v>307091.3</v>
      </c>
    </row>
    <row r="13" spans="1:8" ht="18.75" customHeight="1" x14ac:dyDescent="0.3">
      <c r="A13" s="22" t="s">
        <v>5</v>
      </c>
      <c r="B13" s="23"/>
      <c r="C13" s="23"/>
      <c r="D13" s="23"/>
      <c r="E13" s="23"/>
      <c r="F13" s="23"/>
      <c r="G13" s="23"/>
      <c r="H13" s="1">
        <v>84660.04</v>
      </c>
    </row>
    <row r="14" spans="1:8" ht="18.75" customHeight="1" x14ac:dyDescent="0.3">
      <c r="A14" s="22" t="s">
        <v>6</v>
      </c>
      <c r="B14" s="23"/>
      <c r="C14" s="23"/>
      <c r="D14" s="23"/>
      <c r="E14" s="23"/>
      <c r="F14" s="23"/>
      <c r="G14" s="23"/>
      <c r="H14" s="1">
        <f>324581.04+5485.09+2545.16+9294.87</f>
        <v>341906.16</v>
      </c>
    </row>
    <row r="15" spans="1:8" ht="18.75" customHeight="1" x14ac:dyDescent="0.3">
      <c r="A15" s="22" t="s">
        <v>7</v>
      </c>
      <c r="B15" s="23"/>
      <c r="C15" s="23"/>
      <c r="D15" s="23"/>
      <c r="E15" s="23"/>
      <c r="F15" s="23"/>
      <c r="G15" s="23"/>
      <c r="H15" s="1">
        <v>52464.29</v>
      </c>
    </row>
    <row r="16" spans="1:8" ht="18.75" customHeight="1" x14ac:dyDescent="0.3">
      <c r="A16" s="22" t="s">
        <v>8</v>
      </c>
      <c r="B16" s="23"/>
      <c r="C16" s="23"/>
      <c r="D16" s="23"/>
      <c r="E16" s="23"/>
      <c r="F16" s="23"/>
      <c r="G16" s="23"/>
      <c r="H16" s="1">
        <v>7319.72</v>
      </c>
    </row>
    <row r="17" spans="1:8" ht="18.75" customHeight="1" x14ac:dyDescent="0.3">
      <c r="A17" s="22" t="s">
        <v>12</v>
      </c>
      <c r="B17" s="23"/>
      <c r="C17" s="23"/>
      <c r="D17" s="23"/>
      <c r="E17" s="23"/>
      <c r="F17" s="23"/>
      <c r="G17" s="23"/>
      <c r="H17" s="1">
        <v>2503.5500000000002</v>
      </c>
    </row>
    <row r="18" spans="1:8" ht="18.75" customHeight="1" x14ac:dyDescent="0.3">
      <c r="A18" s="22" t="s">
        <v>9</v>
      </c>
      <c r="B18" s="23"/>
      <c r="C18" s="23"/>
      <c r="D18" s="23"/>
      <c r="E18" s="23"/>
      <c r="F18" s="23"/>
      <c r="G18" s="23"/>
      <c r="H18" s="1">
        <v>22591.74</v>
      </c>
    </row>
    <row r="19" spans="1:8" ht="18.75" customHeight="1" x14ac:dyDescent="0.3">
      <c r="A19" s="22" t="s">
        <v>18</v>
      </c>
      <c r="B19" s="23"/>
      <c r="C19" s="23"/>
      <c r="D19" s="23"/>
      <c r="E19" s="23"/>
      <c r="F19" s="23"/>
      <c r="G19" s="23"/>
      <c r="H19" s="1"/>
    </row>
    <row r="20" spans="1:8" ht="18.75" customHeight="1" x14ac:dyDescent="0.3">
      <c r="A20" s="22" t="s">
        <v>11</v>
      </c>
      <c r="B20" s="23"/>
      <c r="C20" s="23"/>
      <c r="D20" s="23"/>
      <c r="E20" s="23"/>
      <c r="F20" s="23"/>
      <c r="G20" s="23"/>
      <c r="H20" s="1"/>
    </row>
    <row r="21" spans="1:8" ht="18" customHeight="1" x14ac:dyDescent="0.3">
      <c r="A21" s="22" t="s">
        <v>10</v>
      </c>
      <c r="B21" s="23"/>
      <c r="C21" s="23"/>
      <c r="D21" s="23"/>
      <c r="E21" s="23"/>
      <c r="F21" s="23"/>
      <c r="G21" s="23"/>
      <c r="H21" s="1">
        <v>2498</v>
      </c>
    </row>
    <row r="22" spans="1:8" ht="18.75" customHeight="1" x14ac:dyDescent="0.3">
      <c r="A22" s="24"/>
      <c r="B22" s="25"/>
      <c r="C22" s="25"/>
      <c r="D22" s="25"/>
      <c r="E22" s="25"/>
      <c r="F22" s="25"/>
      <c r="G22" s="25"/>
      <c r="H22" s="3"/>
    </row>
    <row r="23" spans="1:8" ht="21" customHeight="1" x14ac:dyDescent="0.3">
      <c r="A23" s="22"/>
      <c r="B23" s="23"/>
      <c r="C23" s="23"/>
      <c r="D23" s="23"/>
      <c r="E23" s="23"/>
      <c r="F23" s="2"/>
      <c r="G23" s="2"/>
      <c r="H23" s="1"/>
    </row>
    <row r="24" spans="1:8" ht="33" customHeight="1" x14ac:dyDescent="0.3">
      <c r="A24" s="110" t="s">
        <v>41</v>
      </c>
      <c r="B24" s="111"/>
      <c r="C24" s="111"/>
      <c r="D24" s="111"/>
      <c r="E24" s="111"/>
      <c r="F24" s="111"/>
      <c r="G24" s="111"/>
      <c r="H24" s="5">
        <f>2987333.67-H6</f>
        <v>2026237.58</v>
      </c>
    </row>
    <row r="25" spans="1:8" ht="22.5" customHeight="1" x14ac:dyDescent="0.3">
      <c r="A25" s="112"/>
      <c r="B25" s="113"/>
      <c r="C25" s="113"/>
      <c r="D25" s="113"/>
      <c r="E25" s="113"/>
      <c r="F25" s="113"/>
      <c r="G25" s="113"/>
      <c r="H25" s="3"/>
    </row>
    <row r="26" spans="1:8" ht="71.25" customHeight="1" x14ac:dyDescent="0.3">
      <c r="A26" s="114" t="s">
        <v>42</v>
      </c>
      <c r="B26" s="127"/>
      <c r="C26" s="127"/>
      <c r="D26" s="127"/>
      <c r="E26" s="127"/>
      <c r="F26" s="127"/>
      <c r="G26" s="127"/>
      <c r="H26" s="128"/>
    </row>
    <row r="27" spans="1:8" ht="17.25" customHeight="1" x14ac:dyDescent="0.25">
      <c r="A27" s="129" t="s">
        <v>0</v>
      </c>
      <c r="B27" s="130"/>
      <c r="C27" s="130"/>
      <c r="D27" s="130"/>
      <c r="E27" s="130"/>
      <c r="F27" s="130"/>
      <c r="G27" s="130"/>
      <c r="H27" s="130"/>
    </row>
    <row r="28" spans="1:8" ht="15.75" customHeight="1" x14ac:dyDescent="0.25">
      <c r="A28" s="130"/>
      <c r="B28" s="130"/>
      <c r="C28" s="130"/>
      <c r="D28" s="130"/>
      <c r="E28" s="130"/>
      <c r="F28" s="130"/>
      <c r="G28" s="130"/>
      <c r="H28" s="130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6" sqref="A6:G6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0" t="s">
        <v>27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28</v>
      </c>
      <c r="B4" s="123"/>
      <c r="C4" s="123"/>
      <c r="D4" s="123"/>
      <c r="E4" s="123"/>
      <c r="F4" s="123"/>
      <c r="G4" s="123"/>
      <c r="H4" s="4">
        <f>'февраль 2017 '!H24</f>
        <v>1953263.02</v>
      </c>
    </row>
    <row r="5" spans="1:8" ht="18.75" x14ac:dyDescent="0.3">
      <c r="A5" s="18"/>
      <c r="B5" s="19"/>
      <c r="C5" s="19"/>
      <c r="D5" s="19"/>
      <c r="E5" s="19"/>
      <c r="F5" s="19"/>
      <c r="G5" s="19"/>
      <c r="H5" s="1"/>
    </row>
    <row r="6" spans="1:8" ht="18.75" customHeight="1" x14ac:dyDescent="0.3">
      <c r="A6" s="122" t="s">
        <v>29</v>
      </c>
      <c r="B6" s="123"/>
      <c r="C6" s="123"/>
      <c r="D6" s="123"/>
      <c r="E6" s="123"/>
      <c r="F6" s="123"/>
      <c r="G6" s="123"/>
      <c r="H6" s="4">
        <f>1078576.92+1581.73</f>
        <v>1080158.6499999999</v>
      </c>
    </row>
    <row r="7" spans="1:8" ht="18.75" customHeight="1" x14ac:dyDescent="0.3">
      <c r="A7" s="124" t="s">
        <v>30</v>
      </c>
      <c r="B7" s="125"/>
      <c r="C7" s="125"/>
      <c r="D7" s="125"/>
      <c r="E7" s="125"/>
      <c r="F7" s="125"/>
      <c r="G7" s="125"/>
      <c r="H7" s="1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5">
        <f>H9+H10+H11+H12+H13+H14+H15+H16+H17+H18+H20+H19+H21</f>
        <v>1097308.5199999998</v>
      </c>
    </row>
    <row r="9" spans="1:8" ht="18.75" customHeight="1" x14ac:dyDescent="0.3">
      <c r="A9" s="18" t="s">
        <v>1</v>
      </c>
      <c r="B9" s="19"/>
      <c r="C9" s="19"/>
      <c r="D9" s="19"/>
      <c r="E9" s="19"/>
      <c r="F9" s="19"/>
      <c r="G9" s="19"/>
      <c r="H9" s="1">
        <v>51921.71</v>
      </c>
    </row>
    <row r="10" spans="1:8" ht="18.75" customHeight="1" x14ac:dyDescent="0.3">
      <c r="A10" s="18" t="s">
        <v>2</v>
      </c>
      <c r="B10" s="19"/>
      <c r="C10" s="19"/>
      <c r="D10" s="19"/>
      <c r="E10" s="19"/>
      <c r="F10" s="19"/>
      <c r="G10" s="19"/>
      <c r="H10" s="1">
        <v>56460.17</v>
      </c>
    </row>
    <row r="11" spans="1:8" ht="18.75" customHeight="1" x14ac:dyDescent="0.3">
      <c r="A11" s="18" t="s">
        <v>3</v>
      </c>
      <c r="B11" s="19"/>
      <c r="C11" s="19"/>
      <c r="D11" s="19"/>
      <c r="E11" s="19"/>
      <c r="F11" s="19"/>
      <c r="G11" s="19"/>
      <c r="H11" s="1">
        <v>92415.41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1">
        <v>348463.69</v>
      </c>
    </row>
    <row r="13" spans="1:8" ht="18.75" customHeight="1" x14ac:dyDescent="0.3">
      <c r="A13" s="18" t="s">
        <v>5</v>
      </c>
      <c r="B13" s="19"/>
      <c r="C13" s="19"/>
      <c r="D13" s="19"/>
      <c r="E13" s="19"/>
      <c r="F13" s="19"/>
      <c r="G13" s="19"/>
      <c r="H13" s="1">
        <v>92976.47</v>
      </c>
    </row>
    <row r="14" spans="1:8" ht="18.75" customHeight="1" x14ac:dyDescent="0.3">
      <c r="A14" s="18" t="s">
        <v>6</v>
      </c>
      <c r="B14" s="19"/>
      <c r="C14" s="19"/>
      <c r="D14" s="19"/>
      <c r="E14" s="19"/>
      <c r="F14" s="19"/>
      <c r="G14" s="19"/>
      <c r="H14" s="1">
        <f>343456.24+5408.07+2464.7+8983.74</f>
        <v>360312.75</v>
      </c>
    </row>
    <row r="15" spans="1:8" ht="18.75" customHeight="1" x14ac:dyDescent="0.3">
      <c r="A15" s="18" t="s">
        <v>7</v>
      </c>
      <c r="B15" s="19"/>
      <c r="C15" s="19"/>
      <c r="D15" s="19"/>
      <c r="E15" s="19"/>
      <c r="F15" s="19"/>
      <c r="G15" s="19"/>
      <c r="H15" s="1">
        <v>57274.67</v>
      </c>
    </row>
    <row r="16" spans="1:8" ht="18.75" customHeight="1" x14ac:dyDescent="0.3">
      <c r="A16" s="18" t="s">
        <v>8</v>
      </c>
      <c r="B16" s="19"/>
      <c r="C16" s="19"/>
      <c r="D16" s="19"/>
      <c r="E16" s="19"/>
      <c r="F16" s="19"/>
      <c r="G16" s="19"/>
      <c r="H16" s="1">
        <v>7638.9</v>
      </c>
    </row>
    <row r="17" spans="1:8" ht="18.75" customHeight="1" x14ac:dyDescent="0.3">
      <c r="A17" s="18" t="s">
        <v>12</v>
      </c>
      <c r="B17" s="19"/>
      <c r="C17" s="19"/>
      <c r="D17" s="19"/>
      <c r="E17" s="19"/>
      <c r="F17" s="19"/>
      <c r="G17" s="19"/>
      <c r="H17" s="1">
        <v>2762.85</v>
      </c>
    </row>
    <row r="18" spans="1:8" ht="18.75" customHeight="1" x14ac:dyDescent="0.3">
      <c r="A18" s="18" t="s">
        <v>9</v>
      </c>
      <c r="B18" s="19"/>
      <c r="C18" s="19"/>
      <c r="D18" s="19"/>
      <c r="E18" s="19"/>
      <c r="F18" s="19"/>
      <c r="G18" s="19"/>
      <c r="H18" s="1">
        <v>25496.2</v>
      </c>
    </row>
    <row r="19" spans="1:8" ht="18.75" customHeight="1" x14ac:dyDescent="0.3">
      <c r="A19" s="18" t="s">
        <v>18</v>
      </c>
      <c r="B19" s="19"/>
      <c r="C19" s="19"/>
      <c r="D19" s="19"/>
      <c r="E19" s="19"/>
      <c r="F19" s="19"/>
      <c r="G19" s="19"/>
      <c r="H19" s="1">
        <v>375.95</v>
      </c>
    </row>
    <row r="20" spans="1:8" ht="18.75" customHeight="1" x14ac:dyDescent="0.3">
      <c r="A20" s="18" t="s">
        <v>11</v>
      </c>
      <c r="B20" s="19"/>
      <c r="C20" s="19"/>
      <c r="D20" s="19"/>
      <c r="E20" s="19"/>
      <c r="F20" s="19"/>
      <c r="G20" s="19"/>
      <c r="H20" s="1"/>
    </row>
    <row r="21" spans="1:8" ht="18" customHeight="1" x14ac:dyDescent="0.3">
      <c r="A21" s="18" t="s">
        <v>10</v>
      </c>
      <c r="B21" s="19"/>
      <c r="C21" s="19"/>
      <c r="D21" s="19"/>
      <c r="E21" s="19"/>
      <c r="F21" s="19"/>
      <c r="G21" s="19"/>
      <c r="H21" s="1">
        <v>1209.75</v>
      </c>
    </row>
    <row r="22" spans="1:8" ht="18.75" customHeight="1" x14ac:dyDescent="0.3">
      <c r="A22" s="20"/>
      <c r="B22" s="21"/>
      <c r="C22" s="21"/>
      <c r="D22" s="21"/>
      <c r="E22" s="21"/>
      <c r="F22" s="21"/>
      <c r="G22" s="21"/>
      <c r="H22" s="3"/>
    </row>
    <row r="23" spans="1:8" ht="21" customHeight="1" x14ac:dyDescent="0.3">
      <c r="A23" s="18"/>
      <c r="B23" s="19"/>
      <c r="C23" s="19"/>
      <c r="D23" s="19"/>
      <c r="E23" s="19"/>
      <c r="F23" s="2"/>
      <c r="G23" s="2"/>
      <c r="H23" s="1"/>
    </row>
    <row r="24" spans="1:8" ht="33" customHeight="1" x14ac:dyDescent="0.3">
      <c r="A24" s="110" t="s">
        <v>31</v>
      </c>
      <c r="B24" s="111"/>
      <c r="C24" s="111"/>
      <c r="D24" s="111"/>
      <c r="E24" s="111"/>
      <c r="F24" s="111"/>
      <c r="G24" s="111"/>
      <c r="H24" s="5">
        <f>3034576.73-H6</f>
        <v>1954418.08</v>
      </c>
    </row>
    <row r="25" spans="1:8" ht="22.5" customHeight="1" x14ac:dyDescent="0.3">
      <c r="A25" s="112"/>
      <c r="B25" s="113"/>
      <c r="C25" s="113"/>
      <c r="D25" s="113"/>
      <c r="E25" s="113"/>
      <c r="F25" s="113"/>
      <c r="G25" s="113"/>
      <c r="H25" s="3"/>
    </row>
    <row r="26" spans="1:8" ht="71.25" customHeight="1" x14ac:dyDescent="0.3">
      <c r="A26" s="114" t="s">
        <v>26</v>
      </c>
      <c r="B26" s="127"/>
      <c r="C26" s="127"/>
      <c r="D26" s="127"/>
      <c r="E26" s="127"/>
      <c r="F26" s="127"/>
      <c r="G26" s="127"/>
      <c r="H26" s="128"/>
    </row>
    <row r="27" spans="1:8" ht="17.25" customHeight="1" x14ac:dyDescent="0.25">
      <c r="A27" s="129" t="s">
        <v>0</v>
      </c>
      <c r="B27" s="130"/>
      <c r="C27" s="130"/>
      <c r="D27" s="130"/>
      <c r="E27" s="130"/>
      <c r="F27" s="130"/>
      <c r="G27" s="130"/>
      <c r="H27" s="130"/>
    </row>
    <row r="28" spans="1:8" ht="15.75" customHeight="1" x14ac:dyDescent="0.25">
      <c r="A28" s="130"/>
      <c r="B28" s="130"/>
      <c r="C28" s="130"/>
      <c r="D28" s="130"/>
      <c r="E28" s="130"/>
      <c r="F28" s="130"/>
      <c r="G28" s="130"/>
      <c r="H28" s="130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H6" sqref="H6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0" t="s">
        <v>32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33</v>
      </c>
      <c r="B4" s="123"/>
      <c r="C4" s="123"/>
      <c r="D4" s="123"/>
      <c r="E4" s="123"/>
      <c r="F4" s="123"/>
      <c r="G4" s="123"/>
      <c r="H4" s="4">
        <f>'январь 2017'!H24</f>
        <v>1739046.2600000002</v>
      </c>
    </row>
    <row r="5" spans="1:8" ht="18.75" x14ac:dyDescent="0.3">
      <c r="A5" s="14"/>
      <c r="B5" s="15"/>
      <c r="C5" s="15"/>
      <c r="D5" s="15"/>
      <c r="E5" s="15"/>
      <c r="F5" s="15"/>
      <c r="G5" s="15"/>
      <c r="H5" s="1"/>
    </row>
    <row r="6" spans="1:8" ht="18.75" customHeight="1" x14ac:dyDescent="0.3">
      <c r="A6" s="122" t="s">
        <v>34</v>
      </c>
      <c r="B6" s="123"/>
      <c r="C6" s="123"/>
      <c r="D6" s="123"/>
      <c r="E6" s="123"/>
      <c r="F6" s="123"/>
      <c r="G6" s="123"/>
      <c r="H6" s="4">
        <f>1141668.84-41205.22</f>
        <v>1100463.6200000001</v>
      </c>
    </row>
    <row r="7" spans="1:8" ht="18.75" customHeight="1" x14ac:dyDescent="0.3">
      <c r="A7" s="124" t="s">
        <v>35</v>
      </c>
      <c r="B7" s="125"/>
      <c r="C7" s="125"/>
      <c r="D7" s="125"/>
      <c r="E7" s="125"/>
      <c r="F7" s="125"/>
      <c r="G7" s="125"/>
      <c r="H7" s="1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5">
        <f>H9+H10+H11+H12+H13+H14+H15+H16+H17+H18+H20+H19+H21</f>
        <v>983309.26</v>
      </c>
    </row>
    <row r="9" spans="1:8" ht="18.75" customHeight="1" x14ac:dyDescent="0.3">
      <c r="A9" s="14" t="s">
        <v>1</v>
      </c>
      <c r="B9" s="15"/>
      <c r="C9" s="15"/>
      <c r="D9" s="15"/>
      <c r="E9" s="15"/>
      <c r="F9" s="15"/>
      <c r="G9" s="15"/>
      <c r="H9" s="1">
        <v>41839.14</v>
      </c>
    </row>
    <row r="10" spans="1:8" ht="18.75" customHeight="1" x14ac:dyDescent="0.3">
      <c r="A10" s="14" t="s">
        <v>2</v>
      </c>
      <c r="B10" s="15"/>
      <c r="C10" s="15"/>
      <c r="D10" s="15"/>
      <c r="E10" s="15"/>
      <c r="F10" s="15"/>
      <c r="G10" s="15"/>
      <c r="H10" s="1">
        <v>45133.440000000002</v>
      </c>
    </row>
    <row r="11" spans="1:8" ht="18.75" customHeight="1" x14ac:dyDescent="0.3">
      <c r="A11" s="14" t="s">
        <v>3</v>
      </c>
      <c r="B11" s="15"/>
      <c r="C11" s="15"/>
      <c r="D11" s="15"/>
      <c r="E11" s="15"/>
      <c r="F11" s="15"/>
      <c r="G11" s="15"/>
      <c r="H11" s="1">
        <v>73187.850000000006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1">
        <v>349523.63</v>
      </c>
    </row>
    <row r="13" spans="1:8" ht="18.75" customHeight="1" x14ac:dyDescent="0.3">
      <c r="A13" s="14" t="s">
        <v>5</v>
      </c>
      <c r="B13" s="15"/>
      <c r="C13" s="15"/>
      <c r="D13" s="15"/>
      <c r="E13" s="15"/>
      <c r="F13" s="15"/>
      <c r="G13" s="15"/>
      <c r="H13" s="1">
        <v>86312.03</v>
      </c>
    </row>
    <row r="14" spans="1:8" ht="18.75" customHeight="1" x14ac:dyDescent="0.3">
      <c r="A14" s="14" t="s">
        <v>6</v>
      </c>
      <c r="B14" s="15"/>
      <c r="C14" s="15"/>
      <c r="D14" s="15"/>
      <c r="E14" s="15"/>
      <c r="F14" s="15"/>
      <c r="G14" s="15"/>
      <c r="H14" s="1">
        <f>291683.21+2045.54+4488.48+7455.99</f>
        <v>305673.21999999997</v>
      </c>
    </row>
    <row r="15" spans="1:8" ht="18.75" customHeight="1" x14ac:dyDescent="0.3">
      <c r="A15" s="14" t="s">
        <v>7</v>
      </c>
      <c r="B15" s="15"/>
      <c r="C15" s="15"/>
      <c r="D15" s="15"/>
      <c r="E15" s="15"/>
      <c r="F15" s="15"/>
      <c r="G15" s="15"/>
      <c r="H15" s="1">
        <v>47384.65</v>
      </c>
    </row>
    <row r="16" spans="1:8" ht="18.75" customHeight="1" x14ac:dyDescent="0.3">
      <c r="A16" s="14" t="s">
        <v>8</v>
      </c>
      <c r="B16" s="15"/>
      <c r="C16" s="15"/>
      <c r="D16" s="15"/>
      <c r="E16" s="15"/>
      <c r="F16" s="15"/>
      <c r="G16" s="15"/>
      <c r="H16" s="1">
        <v>6843.09</v>
      </c>
    </row>
    <row r="17" spans="1:8" ht="18.75" customHeight="1" x14ac:dyDescent="0.3">
      <c r="A17" s="14" t="s">
        <v>12</v>
      </c>
      <c r="B17" s="15"/>
      <c r="C17" s="15"/>
      <c r="D17" s="15"/>
      <c r="E17" s="15"/>
      <c r="F17" s="15"/>
      <c r="G17" s="15"/>
      <c r="H17" s="1">
        <v>2371.4899999999998</v>
      </c>
    </row>
    <row r="18" spans="1:8" ht="18.75" customHeight="1" x14ac:dyDescent="0.3">
      <c r="A18" s="14" t="s">
        <v>9</v>
      </c>
      <c r="B18" s="15"/>
      <c r="C18" s="15"/>
      <c r="D18" s="15"/>
      <c r="E18" s="15"/>
      <c r="F18" s="15"/>
      <c r="G18" s="15"/>
      <c r="H18" s="1">
        <v>24447.67</v>
      </c>
    </row>
    <row r="19" spans="1:8" ht="18.75" customHeight="1" x14ac:dyDescent="0.3">
      <c r="A19" s="14" t="s">
        <v>18</v>
      </c>
      <c r="B19" s="15"/>
      <c r="C19" s="15"/>
      <c r="D19" s="15"/>
      <c r="E19" s="15"/>
      <c r="F19" s="15"/>
      <c r="G19" s="15"/>
      <c r="H19" s="1"/>
    </row>
    <row r="20" spans="1:8" ht="18.75" customHeight="1" x14ac:dyDescent="0.3">
      <c r="A20" s="14" t="s">
        <v>11</v>
      </c>
      <c r="B20" s="15"/>
      <c r="C20" s="15"/>
      <c r="D20" s="15"/>
      <c r="E20" s="15"/>
      <c r="F20" s="15"/>
      <c r="G20" s="15"/>
      <c r="H20" s="1"/>
    </row>
    <row r="21" spans="1:8" ht="18" customHeight="1" x14ac:dyDescent="0.3">
      <c r="A21" s="14" t="s">
        <v>10</v>
      </c>
      <c r="B21" s="15"/>
      <c r="C21" s="15"/>
      <c r="D21" s="15"/>
      <c r="E21" s="15"/>
      <c r="F21" s="15"/>
      <c r="G21" s="15"/>
      <c r="H21" s="1">
        <v>593.04999999999995</v>
      </c>
    </row>
    <row r="22" spans="1:8" ht="18.75" customHeight="1" x14ac:dyDescent="0.3">
      <c r="A22" s="16"/>
      <c r="B22" s="17"/>
      <c r="C22" s="17"/>
      <c r="D22" s="17"/>
      <c r="E22" s="17"/>
      <c r="F22" s="17"/>
      <c r="G22" s="17"/>
      <c r="H22" s="3"/>
    </row>
    <row r="23" spans="1:8" ht="21" customHeight="1" x14ac:dyDescent="0.3">
      <c r="A23" s="14"/>
      <c r="B23" s="15"/>
      <c r="C23" s="15"/>
      <c r="D23" s="15"/>
      <c r="E23" s="15"/>
      <c r="F23" s="2"/>
      <c r="G23" s="2"/>
      <c r="H23" s="1"/>
    </row>
    <row r="24" spans="1:8" ht="33" customHeight="1" x14ac:dyDescent="0.3">
      <c r="A24" s="110" t="s">
        <v>36</v>
      </c>
      <c r="B24" s="111"/>
      <c r="C24" s="111"/>
      <c r="D24" s="111"/>
      <c r="E24" s="111"/>
      <c r="F24" s="111"/>
      <c r="G24" s="111"/>
      <c r="H24" s="5">
        <f>3053726.64-H6</f>
        <v>1953263.02</v>
      </c>
    </row>
    <row r="25" spans="1:8" ht="22.5" customHeight="1" x14ac:dyDescent="0.3">
      <c r="A25" s="112"/>
      <c r="B25" s="113"/>
      <c r="C25" s="113"/>
      <c r="D25" s="113"/>
      <c r="E25" s="113"/>
      <c r="F25" s="113"/>
      <c r="G25" s="113"/>
      <c r="H25" s="3"/>
    </row>
    <row r="26" spans="1:8" ht="71.25" customHeight="1" x14ac:dyDescent="0.3">
      <c r="A26" s="114" t="s">
        <v>26</v>
      </c>
      <c r="B26" s="127"/>
      <c r="C26" s="127"/>
      <c r="D26" s="127"/>
      <c r="E26" s="127"/>
      <c r="F26" s="127"/>
      <c r="G26" s="127"/>
      <c r="H26" s="128"/>
    </row>
    <row r="27" spans="1:8" ht="17.25" customHeight="1" x14ac:dyDescent="0.25">
      <c r="A27" s="129" t="s">
        <v>0</v>
      </c>
      <c r="B27" s="130"/>
      <c r="C27" s="130"/>
      <c r="D27" s="130"/>
      <c r="E27" s="130"/>
      <c r="F27" s="130"/>
      <c r="G27" s="130"/>
      <c r="H27" s="130"/>
    </row>
    <row r="28" spans="1:8" ht="15.75" customHeight="1" x14ac:dyDescent="0.25">
      <c r="A28" s="130"/>
      <c r="B28" s="130"/>
      <c r="C28" s="130"/>
      <c r="D28" s="130"/>
      <c r="E28" s="130"/>
      <c r="F28" s="130"/>
      <c r="G28" s="130"/>
      <c r="H28" s="130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3" workbookViewId="0">
      <selection activeCell="H4" sqref="H4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0" t="s">
        <v>20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21</v>
      </c>
      <c r="B4" s="123"/>
      <c r="C4" s="123"/>
      <c r="D4" s="123"/>
      <c r="E4" s="123"/>
      <c r="F4" s="123"/>
      <c r="G4" s="123"/>
      <c r="H4" s="4">
        <f>'декабрь 2016'!H24</f>
        <v>1604327.8499999999</v>
      </c>
    </row>
    <row r="5" spans="1:8" ht="18.75" x14ac:dyDescent="0.3">
      <c r="A5" s="10"/>
      <c r="B5" s="11"/>
      <c r="C5" s="11"/>
      <c r="D5" s="11"/>
      <c r="E5" s="11"/>
      <c r="F5" s="11"/>
      <c r="G5" s="11"/>
      <c r="H5" s="1"/>
    </row>
    <row r="6" spans="1:8" ht="18.75" customHeight="1" x14ac:dyDescent="0.3">
      <c r="A6" s="122" t="s">
        <v>22</v>
      </c>
      <c r="B6" s="123"/>
      <c r="C6" s="123"/>
      <c r="D6" s="123"/>
      <c r="E6" s="123"/>
      <c r="F6" s="123"/>
      <c r="G6" s="123"/>
      <c r="H6" s="4">
        <f>1194828.01-44155.78</f>
        <v>1150672.23</v>
      </c>
    </row>
    <row r="7" spans="1:8" ht="18.75" customHeight="1" x14ac:dyDescent="0.3">
      <c r="A7" s="124" t="s">
        <v>23</v>
      </c>
      <c r="B7" s="125"/>
      <c r="C7" s="125"/>
      <c r="D7" s="125"/>
      <c r="E7" s="125"/>
      <c r="F7" s="125"/>
      <c r="G7" s="125"/>
      <c r="H7" s="1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5">
        <f>H9+H10+H11+H12+H13+H14+H15+H16+H17+H18+H20+H19+H21</f>
        <v>987637.37</v>
      </c>
    </row>
    <row r="9" spans="1:8" ht="18.75" customHeight="1" x14ac:dyDescent="0.3">
      <c r="A9" s="10" t="s">
        <v>1</v>
      </c>
      <c r="B9" s="11"/>
      <c r="C9" s="11"/>
      <c r="D9" s="11"/>
      <c r="E9" s="11"/>
      <c r="F9" s="11"/>
      <c r="G9" s="11"/>
      <c r="H9" s="1">
        <v>46240.18</v>
      </c>
    </row>
    <row r="10" spans="1:8" ht="18.75" customHeight="1" x14ac:dyDescent="0.3">
      <c r="A10" s="10" t="s">
        <v>2</v>
      </c>
      <c r="B10" s="11"/>
      <c r="C10" s="11"/>
      <c r="D10" s="11"/>
      <c r="E10" s="11"/>
      <c r="F10" s="11"/>
      <c r="G10" s="11"/>
      <c r="H10" s="1">
        <v>48868.5</v>
      </c>
    </row>
    <row r="11" spans="1:8" ht="18.75" customHeight="1" x14ac:dyDescent="0.3">
      <c r="A11" s="10" t="s">
        <v>3</v>
      </c>
      <c r="B11" s="11"/>
      <c r="C11" s="11"/>
      <c r="D11" s="11"/>
      <c r="E11" s="11"/>
      <c r="F11" s="11"/>
      <c r="G11" s="11"/>
      <c r="H11" s="1">
        <v>78635.070000000007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1">
        <v>359499.42</v>
      </c>
    </row>
    <row r="13" spans="1:8" ht="18.75" customHeight="1" x14ac:dyDescent="0.3">
      <c r="A13" s="10" t="s">
        <v>5</v>
      </c>
      <c r="B13" s="11"/>
      <c r="C13" s="11"/>
      <c r="D13" s="11"/>
      <c r="E13" s="11"/>
      <c r="F13" s="11"/>
      <c r="G13" s="11"/>
      <c r="H13" s="1">
        <v>87444.46</v>
      </c>
    </row>
    <row r="14" spans="1:8" ht="18.75" customHeight="1" x14ac:dyDescent="0.3">
      <c r="A14" s="10" t="s">
        <v>6</v>
      </c>
      <c r="B14" s="11"/>
      <c r="C14" s="11"/>
      <c r="D14" s="11"/>
      <c r="E14" s="11"/>
      <c r="F14" s="11"/>
      <c r="G14" s="11"/>
      <c r="H14" s="1">
        <v>288411.84999999998</v>
      </c>
    </row>
    <row r="15" spans="1:8" ht="18.75" customHeight="1" x14ac:dyDescent="0.3">
      <c r="A15" s="10" t="s">
        <v>7</v>
      </c>
      <c r="B15" s="11"/>
      <c r="C15" s="11"/>
      <c r="D15" s="11"/>
      <c r="E15" s="11"/>
      <c r="F15" s="11"/>
      <c r="G15" s="11"/>
      <c r="H15" s="1">
        <v>45134.02</v>
      </c>
    </row>
    <row r="16" spans="1:8" ht="18.75" customHeight="1" x14ac:dyDescent="0.3">
      <c r="A16" s="10" t="s">
        <v>8</v>
      </c>
      <c r="B16" s="11"/>
      <c r="C16" s="11"/>
      <c r="D16" s="11"/>
      <c r="E16" s="11"/>
      <c r="F16" s="11"/>
      <c r="G16" s="11"/>
      <c r="H16" s="1">
        <v>6335.99</v>
      </c>
    </row>
    <row r="17" spans="1:8" ht="18.75" customHeight="1" x14ac:dyDescent="0.3">
      <c r="A17" s="10" t="s">
        <v>12</v>
      </c>
      <c r="B17" s="11"/>
      <c r="C17" s="11"/>
      <c r="D17" s="11"/>
      <c r="E17" s="11"/>
      <c r="F17" s="11"/>
      <c r="G17" s="11"/>
      <c r="H17" s="1">
        <v>1824.3</v>
      </c>
    </row>
    <row r="18" spans="1:8" ht="18.75" customHeight="1" x14ac:dyDescent="0.3">
      <c r="A18" s="10" t="s">
        <v>9</v>
      </c>
      <c r="B18" s="11"/>
      <c r="C18" s="11"/>
      <c r="D18" s="11"/>
      <c r="E18" s="11"/>
      <c r="F18" s="11"/>
      <c r="G18" s="11"/>
      <c r="H18" s="1">
        <v>23364.78</v>
      </c>
    </row>
    <row r="19" spans="1:8" ht="18.75" customHeight="1" x14ac:dyDescent="0.3">
      <c r="A19" s="10" t="s">
        <v>18</v>
      </c>
      <c r="B19" s="11"/>
      <c r="C19" s="11"/>
      <c r="D19" s="11"/>
      <c r="E19" s="11"/>
      <c r="F19" s="11"/>
      <c r="G19" s="11"/>
      <c r="H19" s="1">
        <v>334.05</v>
      </c>
    </row>
    <row r="20" spans="1:8" ht="18.75" customHeight="1" x14ac:dyDescent="0.3">
      <c r="A20" s="10" t="s">
        <v>11</v>
      </c>
      <c r="B20" s="11"/>
      <c r="C20" s="11"/>
      <c r="D20" s="11"/>
      <c r="E20" s="11"/>
      <c r="F20" s="11"/>
      <c r="G20" s="11"/>
      <c r="H20" s="1"/>
    </row>
    <row r="21" spans="1:8" ht="18" customHeight="1" x14ac:dyDescent="0.3">
      <c r="A21" s="10" t="s">
        <v>10</v>
      </c>
      <c r="B21" s="11"/>
      <c r="C21" s="11"/>
      <c r="D21" s="11"/>
      <c r="E21" s="11"/>
      <c r="F21" s="11"/>
      <c r="G21" s="11"/>
      <c r="H21" s="1">
        <v>1544.75</v>
      </c>
    </row>
    <row r="22" spans="1:8" ht="18.75" customHeight="1" x14ac:dyDescent="0.3">
      <c r="A22" s="12"/>
      <c r="B22" s="13"/>
      <c r="C22" s="13"/>
      <c r="D22" s="13"/>
      <c r="E22" s="13"/>
      <c r="F22" s="13"/>
      <c r="G22" s="13"/>
      <c r="H22" s="3"/>
    </row>
    <row r="23" spans="1:8" ht="21" customHeight="1" x14ac:dyDescent="0.3">
      <c r="A23" s="10"/>
      <c r="B23" s="11"/>
      <c r="C23" s="11"/>
      <c r="D23" s="11"/>
      <c r="E23" s="11"/>
      <c r="F23" s="2"/>
      <c r="G23" s="2"/>
      <c r="H23" s="1"/>
    </row>
    <row r="24" spans="1:8" ht="33" customHeight="1" x14ac:dyDescent="0.3">
      <c r="A24" s="110" t="s">
        <v>24</v>
      </c>
      <c r="B24" s="111"/>
      <c r="C24" s="111"/>
      <c r="D24" s="111"/>
      <c r="E24" s="111"/>
      <c r="F24" s="111"/>
      <c r="G24" s="111"/>
      <c r="H24" s="5">
        <f>2889718.49-H6</f>
        <v>1739046.2600000002</v>
      </c>
    </row>
    <row r="25" spans="1:8" ht="22.5" customHeight="1" x14ac:dyDescent="0.3">
      <c r="A25" s="112"/>
      <c r="B25" s="113"/>
      <c r="C25" s="113"/>
      <c r="D25" s="113"/>
      <c r="E25" s="113"/>
      <c r="F25" s="113"/>
      <c r="G25" s="113"/>
      <c r="H25" s="3"/>
    </row>
    <row r="26" spans="1:8" ht="71.25" customHeight="1" x14ac:dyDescent="0.3">
      <c r="A26" s="114" t="s">
        <v>25</v>
      </c>
      <c r="B26" s="127"/>
      <c r="C26" s="127"/>
      <c r="D26" s="127"/>
      <c r="E26" s="127"/>
      <c r="F26" s="127"/>
      <c r="G26" s="127"/>
      <c r="H26" s="128"/>
    </row>
    <row r="27" spans="1:8" ht="17.25" customHeight="1" x14ac:dyDescent="0.25">
      <c r="A27" s="129" t="s">
        <v>0</v>
      </c>
      <c r="B27" s="130"/>
      <c r="C27" s="130"/>
      <c r="D27" s="130"/>
      <c r="E27" s="130"/>
      <c r="F27" s="130"/>
      <c r="G27" s="130"/>
      <c r="H27" s="130"/>
    </row>
    <row r="28" spans="1:8" ht="15.75" customHeight="1" x14ac:dyDescent="0.25">
      <c r="A28" s="130"/>
      <c r="B28" s="130"/>
      <c r="C28" s="130"/>
      <c r="D28" s="130"/>
      <c r="E28" s="130"/>
      <c r="F28" s="130"/>
      <c r="G28" s="130"/>
      <c r="H28" s="130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3" sqref="F13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20" t="s">
        <v>13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14</v>
      </c>
      <c r="B4" s="123"/>
      <c r="C4" s="123"/>
      <c r="D4" s="123"/>
      <c r="E4" s="123"/>
      <c r="F4" s="123"/>
      <c r="G4" s="123"/>
      <c r="H4" s="4">
        <f>1506789.63</f>
        <v>1506789.63</v>
      </c>
    </row>
    <row r="5" spans="1:8" ht="18.75" x14ac:dyDescent="0.3">
      <c r="A5" s="6"/>
      <c r="B5" s="7"/>
      <c r="C5" s="7"/>
      <c r="D5" s="7"/>
      <c r="E5" s="7"/>
      <c r="F5" s="7"/>
      <c r="G5" s="7"/>
      <c r="H5" s="1"/>
    </row>
    <row r="6" spans="1:8" ht="18.75" customHeight="1" x14ac:dyDescent="0.3">
      <c r="A6" s="122" t="s">
        <v>15</v>
      </c>
      <c r="B6" s="123"/>
      <c r="C6" s="123"/>
      <c r="D6" s="123"/>
      <c r="E6" s="123"/>
      <c r="F6" s="123"/>
      <c r="G6" s="123"/>
      <c r="H6" s="4">
        <f>1162026.63+3961.84</f>
        <v>1165988.47</v>
      </c>
    </row>
    <row r="7" spans="1:8" ht="18.75" customHeight="1" x14ac:dyDescent="0.3">
      <c r="A7" s="124" t="s">
        <v>16</v>
      </c>
      <c r="B7" s="125"/>
      <c r="C7" s="125"/>
      <c r="D7" s="125"/>
      <c r="E7" s="125"/>
      <c r="F7" s="125"/>
      <c r="G7" s="125"/>
      <c r="H7" s="1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5">
        <f>H9+H10+H11+H12+H13+H14+H15+H16+H17+H18+H20+H19+H21</f>
        <v>1030072.0599999999</v>
      </c>
    </row>
    <row r="9" spans="1:8" ht="18.75" customHeight="1" x14ac:dyDescent="0.3">
      <c r="A9" s="6" t="s">
        <v>1</v>
      </c>
      <c r="B9" s="7"/>
      <c r="C9" s="7"/>
      <c r="D9" s="7"/>
      <c r="E9" s="7"/>
      <c r="F9" s="7"/>
      <c r="G9" s="7"/>
      <c r="H9" s="1">
        <v>53975.62</v>
      </c>
    </row>
    <row r="10" spans="1:8" ht="18.75" customHeight="1" x14ac:dyDescent="0.3">
      <c r="A10" s="6" t="s">
        <v>2</v>
      </c>
      <c r="B10" s="7"/>
      <c r="C10" s="7"/>
      <c r="D10" s="7"/>
      <c r="E10" s="7"/>
      <c r="F10" s="7"/>
      <c r="G10" s="7"/>
      <c r="H10" s="1">
        <v>57532.19</v>
      </c>
    </row>
    <row r="11" spans="1:8" ht="18.75" customHeight="1" x14ac:dyDescent="0.3">
      <c r="A11" s="6" t="s">
        <v>3</v>
      </c>
      <c r="B11" s="7"/>
      <c r="C11" s="7"/>
      <c r="D11" s="7"/>
      <c r="E11" s="7"/>
      <c r="F11" s="7"/>
      <c r="G11" s="7"/>
      <c r="H11" s="1">
        <v>85259.67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1">
        <v>327796.75</v>
      </c>
    </row>
    <row r="13" spans="1:8" ht="18.75" customHeight="1" x14ac:dyDescent="0.3">
      <c r="A13" s="6" t="s">
        <v>5</v>
      </c>
      <c r="B13" s="7"/>
      <c r="C13" s="7"/>
      <c r="D13" s="7"/>
      <c r="E13" s="7"/>
      <c r="F13" s="7"/>
      <c r="G13" s="7"/>
      <c r="H13" s="1">
        <v>97417.600000000006</v>
      </c>
    </row>
    <row r="14" spans="1:8" ht="18.75" customHeight="1" x14ac:dyDescent="0.3">
      <c r="A14" s="6" t="s">
        <v>6</v>
      </c>
      <c r="B14" s="7"/>
      <c r="C14" s="7"/>
      <c r="D14" s="7"/>
      <c r="E14" s="7"/>
      <c r="F14" s="7"/>
      <c r="G14" s="7"/>
      <c r="H14" s="1">
        <v>321083.06</v>
      </c>
    </row>
    <row r="15" spans="1:8" ht="18.75" customHeight="1" x14ac:dyDescent="0.3">
      <c r="A15" s="6" t="s">
        <v>7</v>
      </c>
      <c r="B15" s="7"/>
      <c r="C15" s="7"/>
      <c r="D15" s="7"/>
      <c r="E15" s="7"/>
      <c r="F15" s="7"/>
      <c r="G15" s="7"/>
      <c r="H15" s="1">
        <v>49811.77</v>
      </c>
    </row>
    <row r="16" spans="1:8" ht="18.75" customHeight="1" x14ac:dyDescent="0.3">
      <c r="A16" s="6" t="s">
        <v>8</v>
      </c>
      <c r="B16" s="7"/>
      <c r="C16" s="7"/>
      <c r="D16" s="7"/>
      <c r="E16" s="7"/>
      <c r="F16" s="7"/>
      <c r="G16" s="7"/>
      <c r="H16" s="1">
        <v>7063.83</v>
      </c>
    </row>
    <row r="17" spans="1:8" ht="18.75" customHeight="1" x14ac:dyDescent="0.3">
      <c r="A17" s="6" t="s">
        <v>12</v>
      </c>
      <c r="B17" s="7"/>
      <c r="C17" s="7"/>
      <c r="D17" s="7"/>
      <c r="E17" s="7"/>
      <c r="F17" s="7"/>
      <c r="G17" s="7"/>
      <c r="H17" s="1">
        <v>2363.87</v>
      </c>
    </row>
    <row r="18" spans="1:8" ht="18.75" customHeight="1" x14ac:dyDescent="0.3">
      <c r="A18" s="6" t="s">
        <v>9</v>
      </c>
      <c r="B18" s="7"/>
      <c r="C18" s="7"/>
      <c r="D18" s="7"/>
      <c r="E18" s="7"/>
      <c r="F18" s="7"/>
      <c r="G18" s="7"/>
      <c r="H18" s="1">
        <v>25877.89</v>
      </c>
    </row>
    <row r="19" spans="1:8" ht="18.75" customHeight="1" x14ac:dyDescent="0.3">
      <c r="A19" s="6" t="s">
        <v>18</v>
      </c>
      <c r="B19" s="7"/>
      <c r="C19" s="7"/>
      <c r="D19" s="7"/>
      <c r="E19" s="7"/>
      <c r="F19" s="7"/>
      <c r="G19" s="7"/>
      <c r="H19" s="1">
        <v>836</v>
      </c>
    </row>
    <row r="20" spans="1:8" ht="18.75" customHeight="1" x14ac:dyDescent="0.3">
      <c r="A20" s="6" t="s">
        <v>11</v>
      </c>
      <c r="B20" s="7"/>
      <c r="C20" s="7"/>
      <c r="D20" s="7"/>
      <c r="E20" s="7"/>
      <c r="F20" s="7"/>
      <c r="G20" s="7"/>
      <c r="H20" s="1"/>
    </row>
    <row r="21" spans="1:8" ht="18" customHeight="1" x14ac:dyDescent="0.3">
      <c r="A21" s="6" t="s">
        <v>10</v>
      </c>
      <c r="B21" s="7"/>
      <c r="C21" s="7"/>
      <c r="D21" s="7"/>
      <c r="E21" s="7"/>
      <c r="F21" s="7"/>
      <c r="G21" s="7"/>
      <c r="H21" s="1">
        <v>1053.81</v>
      </c>
    </row>
    <row r="22" spans="1:8" ht="18.75" customHeight="1" x14ac:dyDescent="0.3">
      <c r="A22" s="8"/>
      <c r="B22" s="9"/>
      <c r="C22" s="9"/>
      <c r="D22" s="9"/>
      <c r="E22" s="9"/>
      <c r="F22" s="9"/>
      <c r="G22" s="9"/>
      <c r="H22" s="3"/>
    </row>
    <row r="23" spans="1:8" ht="21" customHeight="1" x14ac:dyDescent="0.3">
      <c r="A23" s="6"/>
      <c r="B23" s="7"/>
      <c r="C23" s="7"/>
      <c r="D23" s="7"/>
      <c r="E23" s="7"/>
      <c r="F23" s="2"/>
      <c r="G23" s="2"/>
      <c r="H23" s="1"/>
    </row>
    <row r="24" spans="1:8" ht="33" customHeight="1" x14ac:dyDescent="0.3">
      <c r="A24" s="110" t="s">
        <v>17</v>
      </c>
      <c r="B24" s="111"/>
      <c r="C24" s="111"/>
      <c r="D24" s="111"/>
      <c r="E24" s="111"/>
      <c r="F24" s="111"/>
      <c r="G24" s="111"/>
      <c r="H24" s="5">
        <f>2770316.32-H6</f>
        <v>1604327.8499999999</v>
      </c>
    </row>
    <row r="25" spans="1:8" ht="22.5" customHeight="1" x14ac:dyDescent="0.3">
      <c r="A25" s="112"/>
      <c r="B25" s="113"/>
      <c r="C25" s="113"/>
      <c r="D25" s="113"/>
      <c r="E25" s="113"/>
      <c r="F25" s="113"/>
      <c r="G25" s="113"/>
      <c r="H25" s="3"/>
    </row>
    <row r="26" spans="1:8" ht="71.25" customHeight="1" x14ac:dyDescent="0.3">
      <c r="A26" s="114" t="s">
        <v>19</v>
      </c>
      <c r="B26" s="127"/>
      <c r="C26" s="127"/>
      <c r="D26" s="127"/>
      <c r="E26" s="127"/>
      <c r="F26" s="127"/>
      <c r="G26" s="127"/>
      <c r="H26" s="128"/>
    </row>
    <row r="27" spans="1:8" ht="17.25" customHeight="1" x14ac:dyDescent="0.25">
      <c r="A27" s="129" t="s">
        <v>0</v>
      </c>
      <c r="B27" s="130"/>
      <c r="C27" s="130"/>
      <c r="D27" s="130"/>
      <c r="E27" s="130"/>
      <c r="F27" s="130"/>
      <c r="G27" s="130"/>
      <c r="H27" s="130"/>
    </row>
    <row r="28" spans="1:8" ht="15.75" customHeight="1" x14ac:dyDescent="0.25">
      <c r="A28" s="130"/>
      <c r="B28" s="130"/>
      <c r="C28" s="130"/>
      <c r="D28" s="130"/>
      <c r="E28" s="130"/>
      <c r="F28" s="130"/>
      <c r="G28" s="130"/>
      <c r="H28" s="130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workbookViewId="0">
      <selection activeCell="H23" sqref="H23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20" t="s">
        <v>131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132</v>
      </c>
      <c r="B4" s="123"/>
      <c r="C4" s="123"/>
      <c r="D4" s="123"/>
      <c r="E4" s="123"/>
      <c r="F4" s="123"/>
      <c r="G4" s="123"/>
      <c r="H4" s="68">
        <f>'август 2018'!H24</f>
        <v>2288240.1900000004</v>
      </c>
    </row>
    <row r="5" spans="1:8" ht="18.75" x14ac:dyDescent="0.3">
      <c r="A5" s="97"/>
      <c r="B5" s="98"/>
      <c r="C5" s="98"/>
      <c r="D5" s="98"/>
      <c r="E5" s="98"/>
      <c r="F5" s="98"/>
      <c r="G5" s="98"/>
      <c r="H5" s="65"/>
    </row>
    <row r="6" spans="1:8" ht="18.75" customHeight="1" x14ac:dyDescent="0.3">
      <c r="A6" s="122" t="s">
        <v>133</v>
      </c>
      <c r="B6" s="123"/>
      <c r="C6" s="123"/>
      <c r="D6" s="123"/>
      <c r="E6" s="123"/>
      <c r="F6" s="123"/>
      <c r="G6" s="123"/>
      <c r="H6" s="73">
        <f>783857.43-32932.43</f>
        <v>750925</v>
      </c>
    </row>
    <row r="7" spans="1:8" ht="18.75" customHeight="1" x14ac:dyDescent="0.3">
      <c r="A7" s="124" t="s">
        <v>134</v>
      </c>
      <c r="B7" s="125"/>
      <c r="C7" s="125"/>
      <c r="D7" s="125"/>
      <c r="E7" s="125"/>
      <c r="F7" s="125"/>
      <c r="G7" s="125"/>
      <c r="H7" s="65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105">
        <f>H9+H10+H11+H12+H13+H14+H15+H16+H17+H18+H19+H20</f>
        <v>724586.77</v>
      </c>
    </row>
    <row r="9" spans="1:8" ht="18.75" customHeight="1" x14ac:dyDescent="0.3">
      <c r="A9" s="97" t="s">
        <v>1</v>
      </c>
      <c r="B9" s="98"/>
      <c r="C9" s="98"/>
      <c r="D9" s="98"/>
      <c r="E9" s="98"/>
      <c r="F9" s="98"/>
      <c r="G9" s="98"/>
      <c r="H9" s="65">
        <v>56973.43</v>
      </c>
    </row>
    <row r="10" spans="1:8" ht="18.75" customHeight="1" x14ac:dyDescent="0.3">
      <c r="A10" s="97" t="s">
        <v>2</v>
      </c>
      <c r="B10" s="98"/>
      <c r="C10" s="98"/>
      <c r="D10" s="98"/>
      <c r="E10" s="98"/>
      <c r="F10" s="98"/>
      <c r="G10" s="98"/>
      <c r="H10" s="65">
        <v>55427.96</v>
      </c>
    </row>
    <row r="11" spans="1:8" ht="18.75" customHeight="1" x14ac:dyDescent="0.3">
      <c r="A11" s="97" t="s">
        <v>3</v>
      </c>
      <c r="B11" s="98"/>
      <c r="C11" s="98"/>
      <c r="D11" s="98"/>
      <c r="E11" s="98"/>
      <c r="F11" s="98"/>
      <c r="G11" s="98"/>
      <c r="H11" s="65">
        <v>82873.25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65">
        <v>28290.54</v>
      </c>
    </row>
    <row r="13" spans="1:8" ht="18.75" customHeight="1" x14ac:dyDescent="0.3">
      <c r="A13" s="97" t="s">
        <v>5</v>
      </c>
      <c r="B13" s="98"/>
      <c r="C13" s="98"/>
      <c r="D13" s="98"/>
      <c r="E13" s="98"/>
      <c r="F13" s="98"/>
      <c r="G13" s="98"/>
      <c r="H13" s="65">
        <v>111843.2</v>
      </c>
    </row>
    <row r="14" spans="1:8" ht="18.75" customHeight="1" x14ac:dyDescent="0.3">
      <c r="A14" s="97" t="s">
        <v>6</v>
      </c>
      <c r="B14" s="98"/>
      <c r="C14" s="98"/>
      <c r="D14" s="98"/>
      <c r="E14" s="98"/>
      <c r="F14" s="98"/>
      <c r="G14" s="98"/>
      <c r="H14" s="65">
        <f>328737.78+78.67+206.82+646.29+33.04+1394.28+4267.32+2212.29+18981.41+2200</f>
        <v>358757.89999999997</v>
      </c>
    </row>
    <row r="15" spans="1:8" ht="18.75" customHeight="1" x14ac:dyDescent="0.3">
      <c r="A15" s="97" t="s">
        <v>7</v>
      </c>
      <c r="B15" s="98"/>
      <c r="C15" s="98"/>
      <c r="D15" s="98"/>
      <c r="E15" s="98"/>
      <c r="F15" s="98"/>
      <c r="G15" s="98"/>
      <c r="H15" s="96">
        <v>0</v>
      </c>
    </row>
    <row r="16" spans="1:8" ht="18.75" customHeight="1" x14ac:dyDescent="0.3">
      <c r="A16" s="97" t="s">
        <v>8</v>
      </c>
      <c r="B16" s="98"/>
      <c r="C16" s="98"/>
      <c r="D16" s="98"/>
      <c r="E16" s="98"/>
      <c r="F16" s="98"/>
      <c r="G16" s="98"/>
      <c r="H16" s="65">
        <v>7379.4</v>
      </c>
    </row>
    <row r="17" spans="1:8" ht="18.75" customHeight="1" x14ac:dyDescent="0.3">
      <c r="A17" s="97" t="s">
        <v>12</v>
      </c>
      <c r="B17" s="98"/>
      <c r="C17" s="98"/>
      <c r="D17" s="98"/>
      <c r="E17" s="98"/>
      <c r="F17" s="98"/>
      <c r="G17" s="98"/>
      <c r="H17" s="65">
        <v>2604.54</v>
      </c>
    </row>
    <row r="18" spans="1:8" ht="18.75" customHeight="1" x14ac:dyDescent="0.3">
      <c r="A18" s="97" t="s">
        <v>9</v>
      </c>
      <c r="B18" s="98"/>
      <c r="C18" s="98"/>
      <c r="D18" s="98"/>
      <c r="E18" s="98"/>
      <c r="F18" s="98"/>
      <c r="G18" s="98"/>
      <c r="H18" s="65">
        <v>15799.94</v>
      </c>
    </row>
    <row r="19" spans="1:8" ht="18.75" customHeight="1" x14ac:dyDescent="0.3">
      <c r="A19" s="97" t="s">
        <v>18</v>
      </c>
      <c r="B19" s="98"/>
      <c r="C19" s="98"/>
      <c r="D19" s="98"/>
      <c r="E19" s="98"/>
      <c r="F19" s="98"/>
      <c r="G19" s="98"/>
      <c r="H19" s="65">
        <v>0</v>
      </c>
    </row>
    <row r="20" spans="1:8" ht="18" customHeight="1" x14ac:dyDescent="0.3">
      <c r="A20" s="97" t="s">
        <v>10</v>
      </c>
      <c r="B20" s="98"/>
      <c r="C20" s="98"/>
      <c r="D20" s="98"/>
      <c r="E20" s="98"/>
      <c r="F20" s="98"/>
      <c r="G20" s="98"/>
      <c r="H20" s="65">
        <v>4636.6099999999997</v>
      </c>
    </row>
    <row r="21" spans="1:8" ht="18.75" customHeight="1" x14ac:dyDescent="0.3">
      <c r="A21" s="99"/>
      <c r="B21" s="100"/>
      <c r="C21" s="100"/>
      <c r="D21" s="100"/>
      <c r="E21" s="100"/>
      <c r="F21" s="100"/>
      <c r="G21" s="100"/>
      <c r="H21" s="67"/>
    </row>
    <row r="22" spans="1:8" ht="21" customHeight="1" x14ac:dyDescent="0.3">
      <c r="A22" s="97"/>
      <c r="B22" s="98"/>
      <c r="C22" s="98"/>
      <c r="D22" s="98"/>
      <c r="E22" s="98"/>
      <c r="F22" s="66"/>
      <c r="G22" s="66"/>
      <c r="H22" s="65"/>
    </row>
    <row r="23" spans="1:8" ht="33" customHeight="1" x14ac:dyDescent="0.3">
      <c r="A23" s="110" t="s">
        <v>135</v>
      </c>
      <c r="B23" s="111"/>
      <c r="C23" s="111"/>
      <c r="D23" s="111"/>
      <c r="E23" s="111"/>
      <c r="F23" s="111"/>
      <c r="G23" s="111"/>
      <c r="H23" s="74">
        <f>2997953.94-H6</f>
        <v>2247028.94</v>
      </c>
    </row>
    <row r="24" spans="1:8" ht="22.5" customHeight="1" x14ac:dyDescent="0.3">
      <c r="A24" s="112"/>
      <c r="B24" s="113"/>
      <c r="C24" s="113"/>
      <c r="D24" s="113"/>
      <c r="E24" s="113"/>
      <c r="F24" s="113"/>
      <c r="G24" s="113"/>
      <c r="H24" s="67"/>
    </row>
    <row r="25" spans="1:8" ht="81.75" customHeight="1" x14ac:dyDescent="0.25">
      <c r="A25" s="114" t="s">
        <v>130</v>
      </c>
      <c r="B25" s="115"/>
      <c r="C25" s="115"/>
      <c r="D25" s="115"/>
      <c r="E25" s="115"/>
      <c r="F25" s="115"/>
      <c r="G25" s="115"/>
      <c r="H25" s="116"/>
    </row>
    <row r="26" spans="1:8" ht="17.25" customHeight="1" x14ac:dyDescent="0.25">
      <c r="A26" s="117" t="s">
        <v>123</v>
      </c>
      <c r="B26" s="118"/>
      <c r="C26" s="118"/>
      <c r="D26" s="118"/>
      <c r="E26" s="118"/>
      <c r="F26" s="118"/>
      <c r="G26" s="118"/>
      <c r="H26" s="118"/>
    </row>
    <row r="27" spans="1:8" ht="15.75" customHeight="1" x14ac:dyDescent="0.25">
      <c r="A27" s="119"/>
      <c r="B27" s="119"/>
      <c r="C27" s="119"/>
      <c r="D27" s="119"/>
      <c r="E27" s="119"/>
      <c r="F27" s="119"/>
      <c r="G27" s="119"/>
      <c r="H27" s="119"/>
    </row>
  </sheetData>
  <mergeCells count="10">
    <mergeCell ref="A23:G23"/>
    <mergeCell ref="A24:G24"/>
    <mergeCell ref="A25:H25"/>
    <mergeCell ref="A26:H27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9" workbookViewId="0">
      <selection activeCell="A32" sqref="A32:XFD32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20" t="s">
        <v>125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126</v>
      </c>
      <c r="B4" s="123"/>
      <c r="C4" s="123"/>
      <c r="D4" s="123"/>
      <c r="E4" s="123"/>
      <c r="F4" s="123"/>
      <c r="G4" s="123"/>
      <c r="H4" s="68">
        <f>'июль 2018'!H24</f>
        <v>2331394.17</v>
      </c>
    </row>
    <row r="5" spans="1:8" ht="18.75" x14ac:dyDescent="0.3">
      <c r="A5" s="92"/>
      <c r="B5" s="93"/>
      <c r="C5" s="93"/>
      <c r="D5" s="93"/>
      <c r="E5" s="93"/>
      <c r="F5" s="93"/>
      <c r="G5" s="93"/>
      <c r="H5" s="65"/>
    </row>
    <row r="6" spans="1:8" ht="18.75" customHeight="1" x14ac:dyDescent="0.3">
      <c r="A6" s="122" t="s">
        <v>127</v>
      </c>
      <c r="B6" s="123"/>
      <c r="C6" s="123"/>
      <c r="D6" s="123"/>
      <c r="E6" s="123"/>
      <c r="F6" s="123"/>
      <c r="G6" s="123"/>
      <c r="H6" s="73">
        <f>758501.79-53408.55</f>
        <v>705093.24</v>
      </c>
    </row>
    <row r="7" spans="1:8" ht="18.75" customHeight="1" x14ac:dyDescent="0.3">
      <c r="A7" s="124" t="s">
        <v>128</v>
      </c>
      <c r="B7" s="125"/>
      <c r="C7" s="125"/>
      <c r="D7" s="125"/>
      <c r="E7" s="125"/>
      <c r="F7" s="125"/>
      <c r="G7" s="125"/>
      <c r="H7" s="65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75">
        <f>H9+H10+H11+H12+H13+H14+H15+H16+H17+H18+H19+H20+H21</f>
        <v>648260.11</v>
      </c>
    </row>
    <row r="9" spans="1:8" ht="18.75" customHeight="1" x14ac:dyDescent="0.3">
      <c r="A9" s="92" t="s">
        <v>1</v>
      </c>
      <c r="B9" s="93"/>
      <c r="C9" s="93"/>
      <c r="D9" s="93"/>
      <c r="E9" s="93"/>
      <c r="F9" s="93"/>
      <c r="G9" s="93"/>
      <c r="H9" s="65">
        <v>46181.67</v>
      </c>
    </row>
    <row r="10" spans="1:8" ht="18.75" customHeight="1" x14ac:dyDescent="0.3">
      <c r="A10" s="92" t="s">
        <v>2</v>
      </c>
      <c r="B10" s="93"/>
      <c r="C10" s="93"/>
      <c r="D10" s="93"/>
      <c r="E10" s="93"/>
      <c r="F10" s="93"/>
      <c r="G10" s="93"/>
      <c r="H10" s="65">
        <v>47500.08</v>
      </c>
    </row>
    <row r="11" spans="1:8" ht="18.75" customHeight="1" x14ac:dyDescent="0.3">
      <c r="A11" s="92" t="s">
        <v>3</v>
      </c>
      <c r="B11" s="93"/>
      <c r="C11" s="93"/>
      <c r="D11" s="93"/>
      <c r="E11" s="93"/>
      <c r="F11" s="93"/>
      <c r="G11" s="93"/>
      <c r="H11" s="65">
        <v>61915.49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65">
        <v>22030.39</v>
      </c>
    </row>
    <row r="13" spans="1:8" ht="18.75" customHeight="1" x14ac:dyDescent="0.3">
      <c r="A13" s="92" t="s">
        <v>5</v>
      </c>
      <c r="B13" s="93"/>
      <c r="C13" s="93"/>
      <c r="D13" s="93"/>
      <c r="E13" s="93"/>
      <c r="F13" s="93"/>
      <c r="G13" s="93"/>
      <c r="H13" s="65">
        <v>94597.82</v>
      </c>
    </row>
    <row r="14" spans="1:8" ht="18.75" customHeight="1" x14ac:dyDescent="0.3">
      <c r="A14" s="92" t="s">
        <v>6</v>
      </c>
      <c r="B14" s="93"/>
      <c r="C14" s="93"/>
      <c r="D14" s="93"/>
      <c r="E14" s="93"/>
      <c r="F14" s="93"/>
      <c r="G14" s="93"/>
      <c r="H14" s="65">
        <f>309023.97+10.1+30.99+129.91+1.8+1318.76+4113.62+2120.56+18108.19</f>
        <v>334857.89999999991</v>
      </c>
    </row>
    <row r="15" spans="1:8" ht="18.75" customHeight="1" x14ac:dyDescent="0.3">
      <c r="A15" s="92" t="s">
        <v>7</v>
      </c>
      <c r="B15" s="93"/>
      <c r="C15" s="93"/>
      <c r="D15" s="93"/>
      <c r="E15" s="93"/>
      <c r="F15" s="93"/>
      <c r="G15" s="93"/>
      <c r="H15" s="96">
        <v>0</v>
      </c>
    </row>
    <row r="16" spans="1:8" ht="18.75" customHeight="1" x14ac:dyDescent="0.3">
      <c r="A16" s="92" t="s">
        <v>8</v>
      </c>
      <c r="B16" s="93"/>
      <c r="C16" s="93"/>
      <c r="D16" s="93"/>
      <c r="E16" s="93"/>
      <c r="F16" s="93"/>
      <c r="G16" s="93"/>
      <c r="H16" s="65">
        <v>7270.06</v>
      </c>
    </row>
    <row r="17" spans="1:8" ht="18.75" customHeight="1" x14ac:dyDescent="0.3">
      <c r="A17" s="92" t="s">
        <v>12</v>
      </c>
      <c r="B17" s="93"/>
      <c r="C17" s="93"/>
      <c r="D17" s="93"/>
      <c r="E17" s="93"/>
      <c r="F17" s="93"/>
      <c r="G17" s="93"/>
      <c r="H17" s="65">
        <v>2810.28</v>
      </c>
    </row>
    <row r="18" spans="1:8" ht="18.75" customHeight="1" x14ac:dyDescent="0.3">
      <c r="A18" s="92" t="s">
        <v>9</v>
      </c>
      <c r="B18" s="93"/>
      <c r="C18" s="93"/>
      <c r="D18" s="93"/>
      <c r="E18" s="93"/>
      <c r="F18" s="93"/>
      <c r="G18" s="93"/>
      <c r="H18" s="65">
        <v>18662.14</v>
      </c>
    </row>
    <row r="19" spans="1:8" ht="18.75" customHeight="1" x14ac:dyDescent="0.3">
      <c r="A19" s="92" t="s">
        <v>18</v>
      </c>
      <c r="B19" s="93"/>
      <c r="C19" s="93"/>
      <c r="D19" s="93"/>
      <c r="E19" s="93"/>
      <c r="F19" s="93"/>
      <c r="G19" s="93"/>
      <c r="H19" s="65">
        <v>1608</v>
      </c>
    </row>
    <row r="20" spans="1:8" ht="18.75" customHeight="1" x14ac:dyDescent="0.3">
      <c r="A20" s="92" t="s">
        <v>124</v>
      </c>
      <c r="B20" s="93"/>
      <c r="C20" s="93"/>
      <c r="D20" s="93"/>
      <c r="E20" s="93"/>
      <c r="F20" s="93"/>
      <c r="G20" s="93"/>
      <c r="H20" s="65">
        <v>0</v>
      </c>
    </row>
    <row r="21" spans="1:8" ht="18" customHeight="1" x14ac:dyDescent="0.3">
      <c r="A21" s="92" t="s">
        <v>10</v>
      </c>
      <c r="B21" s="93"/>
      <c r="C21" s="93"/>
      <c r="D21" s="93"/>
      <c r="E21" s="93"/>
      <c r="F21" s="93"/>
      <c r="G21" s="93"/>
      <c r="H21" s="65">
        <v>10826.28</v>
      </c>
    </row>
    <row r="22" spans="1:8" ht="18.75" customHeight="1" x14ac:dyDescent="0.3">
      <c r="A22" s="94"/>
      <c r="B22" s="95"/>
      <c r="C22" s="95"/>
      <c r="D22" s="95"/>
      <c r="E22" s="95"/>
      <c r="F22" s="95"/>
      <c r="G22" s="95"/>
      <c r="H22" s="67"/>
    </row>
    <row r="23" spans="1:8" ht="21" customHeight="1" x14ac:dyDescent="0.3">
      <c r="A23" s="92"/>
      <c r="B23" s="93"/>
      <c r="C23" s="93"/>
      <c r="D23" s="93"/>
      <c r="E23" s="93"/>
      <c r="F23" s="66"/>
      <c r="G23" s="66"/>
      <c r="H23" s="65"/>
    </row>
    <row r="24" spans="1:8" ht="33" customHeight="1" x14ac:dyDescent="0.3">
      <c r="A24" s="110" t="s">
        <v>129</v>
      </c>
      <c r="B24" s="111"/>
      <c r="C24" s="111"/>
      <c r="D24" s="111"/>
      <c r="E24" s="111"/>
      <c r="F24" s="111"/>
      <c r="G24" s="111"/>
      <c r="H24" s="74">
        <f>2993333.43-H6</f>
        <v>2288240.1900000004</v>
      </c>
    </row>
    <row r="25" spans="1:8" ht="22.5" customHeight="1" x14ac:dyDescent="0.3">
      <c r="A25" s="112"/>
      <c r="B25" s="113"/>
      <c r="C25" s="113"/>
      <c r="D25" s="113"/>
      <c r="E25" s="113"/>
      <c r="F25" s="113"/>
      <c r="G25" s="113"/>
      <c r="H25" s="67"/>
    </row>
    <row r="26" spans="1:8" ht="81.75" customHeight="1" x14ac:dyDescent="0.25">
      <c r="A26" s="114" t="s">
        <v>130</v>
      </c>
      <c r="B26" s="115"/>
      <c r="C26" s="115"/>
      <c r="D26" s="115"/>
      <c r="E26" s="115"/>
      <c r="F26" s="115"/>
      <c r="G26" s="115"/>
      <c r="H26" s="116"/>
    </row>
    <row r="27" spans="1:8" ht="17.25" customHeight="1" x14ac:dyDescent="0.25">
      <c r="A27" s="117" t="s">
        <v>123</v>
      </c>
      <c r="B27" s="118"/>
      <c r="C27" s="118"/>
      <c r="D27" s="118"/>
      <c r="E27" s="118"/>
      <c r="F27" s="118"/>
      <c r="G27" s="118"/>
      <c r="H27" s="118"/>
    </row>
    <row r="28" spans="1:8" ht="15.75" customHeight="1" x14ac:dyDescent="0.25">
      <c r="A28" s="119"/>
      <c r="B28" s="119"/>
      <c r="C28" s="119"/>
      <c r="D28" s="119"/>
      <c r="E28" s="119"/>
      <c r="F28" s="119"/>
      <c r="G28" s="119"/>
      <c r="H28" s="119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H25" sqref="H25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20" t="s">
        <v>122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121</v>
      </c>
      <c r="B4" s="123"/>
      <c r="C4" s="123"/>
      <c r="D4" s="123"/>
      <c r="E4" s="123"/>
      <c r="F4" s="123"/>
      <c r="G4" s="123"/>
      <c r="H4" s="68">
        <f>'июнь 2018 '!H24</f>
        <v>2357684.44</v>
      </c>
    </row>
    <row r="5" spans="1:8" ht="18.75" x14ac:dyDescent="0.3">
      <c r="A5" s="88"/>
      <c r="B5" s="89"/>
      <c r="C5" s="89"/>
      <c r="D5" s="89"/>
      <c r="E5" s="89"/>
      <c r="F5" s="89"/>
      <c r="G5" s="89"/>
      <c r="H5" s="65"/>
    </row>
    <row r="6" spans="1:8" ht="18.75" customHeight="1" x14ac:dyDescent="0.3">
      <c r="A6" s="122" t="s">
        <v>120</v>
      </c>
      <c r="B6" s="123"/>
      <c r="C6" s="123"/>
      <c r="D6" s="123"/>
      <c r="E6" s="123"/>
      <c r="F6" s="123"/>
      <c r="G6" s="123"/>
      <c r="H6" s="73">
        <f>739788.28-134682.15</f>
        <v>605106.13</v>
      </c>
    </row>
    <row r="7" spans="1:8" ht="18.75" customHeight="1" x14ac:dyDescent="0.3">
      <c r="A7" s="124" t="s">
        <v>119</v>
      </c>
      <c r="B7" s="125"/>
      <c r="C7" s="125"/>
      <c r="D7" s="125"/>
      <c r="E7" s="125"/>
      <c r="F7" s="125"/>
      <c r="G7" s="125"/>
      <c r="H7" s="65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75">
        <f>H9+H10+H11+H12+H13+H14+H15+H16+H17+H18+H19+H20+H21</f>
        <v>769791.7699999999</v>
      </c>
    </row>
    <row r="9" spans="1:8" ht="18.75" customHeight="1" x14ac:dyDescent="0.3">
      <c r="A9" s="88" t="s">
        <v>1</v>
      </c>
      <c r="B9" s="89"/>
      <c r="C9" s="89"/>
      <c r="D9" s="89"/>
      <c r="E9" s="89"/>
      <c r="F9" s="89"/>
      <c r="G9" s="89"/>
      <c r="H9" s="65">
        <v>48920.83</v>
      </c>
    </row>
    <row r="10" spans="1:8" ht="18.75" customHeight="1" x14ac:dyDescent="0.3">
      <c r="A10" s="88" t="s">
        <v>2</v>
      </c>
      <c r="B10" s="89"/>
      <c r="C10" s="89"/>
      <c r="D10" s="89"/>
      <c r="E10" s="89"/>
      <c r="F10" s="89"/>
      <c r="G10" s="89"/>
      <c r="H10" s="65">
        <v>51935.11</v>
      </c>
    </row>
    <row r="11" spans="1:8" ht="18.75" customHeight="1" x14ac:dyDescent="0.3">
      <c r="A11" s="88" t="s">
        <v>3</v>
      </c>
      <c r="B11" s="89"/>
      <c r="C11" s="89"/>
      <c r="D11" s="89"/>
      <c r="E11" s="89"/>
      <c r="F11" s="89"/>
      <c r="G11" s="89"/>
      <c r="H11" s="65">
        <v>77333.73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65">
        <v>56080.34</v>
      </c>
    </row>
    <row r="13" spans="1:8" ht="18.75" customHeight="1" x14ac:dyDescent="0.3">
      <c r="A13" s="88" t="s">
        <v>5</v>
      </c>
      <c r="B13" s="89"/>
      <c r="C13" s="89"/>
      <c r="D13" s="89"/>
      <c r="E13" s="89"/>
      <c r="F13" s="89"/>
      <c r="G13" s="89"/>
      <c r="H13" s="65">
        <v>100688.83</v>
      </c>
    </row>
    <row r="14" spans="1:8" ht="18.75" customHeight="1" x14ac:dyDescent="0.3">
      <c r="A14" s="88" t="s">
        <v>6</v>
      </c>
      <c r="B14" s="89"/>
      <c r="C14" s="89"/>
      <c r="D14" s="89"/>
      <c r="E14" s="89"/>
      <c r="F14" s="89"/>
      <c r="G14" s="89"/>
      <c r="H14" s="65">
        <f>320189+50.2+4062.51+2242.74+1312.19+18835.69</f>
        <v>346692.33</v>
      </c>
    </row>
    <row r="15" spans="1:8" ht="18.75" customHeight="1" x14ac:dyDescent="0.3">
      <c r="A15" s="88" t="s">
        <v>7</v>
      </c>
      <c r="B15" s="89"/>
      <c r="C15" s="89"/>
      <c r="D15" s="89"/>
      <c r="E15" s="89"/>
      <c r="F15" s="89"/>
      <c r="G15" s="89"/>
      <c r="H15" s="65">
        <v>51868.15</v>
      </c>
    </row>
    <row r="16" spans="1:8" ht="18.75" customHeight="1" x14ac:dyDescent="0.3">
      <c r="A16" s="88" t="s">
        <v>8</v>
      </c>
      <c r="B16" s="89"/>
      <c r="C16" s="89"/>
      <c r="D16" s="89"/>
      <c r="E16" s="89"/>
      <c r="F16" s="89"/>
      <c r="G16" s="89"/>
      <c r="H16" s="65">
        <v>7252.57</v>
      </c>
    </row>
    <row r="17" spans="1:8" ht="18.75" customHeight="1" x14ac:dyDescent="0.3">
      <c r="A17" s="88" t="s">
        <v>12</v>
      </c>
      <c r="B17" s="89"/>
      <c r="C17" s="89"/>
      <c r="D17" s="89"/>
      <c r="E17" s="89"/>
      <c r="F17" s="89"/>
      <c r="G17" s="89"/>
      <c r="H17" s="65">
        <v>2271.79</v>
      </c>
    </row>
    <row r="18" spans="1:8" ht="18.75" customHeight="1" x14ac:dyDescent="0.3">
      <c r="A18" s="88" t="s">
        <v>9</v>
      </c>
      <c r="B18" s="89"/>
      <c r="C18" s="89"/>
      <c r="D18" s="89"/>
      <c r="E18" s="89"/>
      <c r="F18" s="89"/>
      <c r="G18" s="89"/>
      <c r="H18" s="65">
        <v>24727.119999999999</v>
      </c>
    </row>
    <row r="19" spans="1:8" ht="18.75" customHeight="1" x14ac:dyDescent="0.3">
      <c r="A19" s="88" t="s">
        <v>18</v>
      </c>
      <c r="B19" s="89"/>
      <c r="C19" s="89"/>
      <c r="D19" s="89"/>
      <c r="E19" s="89"/>
      <c r="F19" s="89"/>
      <c r="G19" s="89"/>
      <c r="H19" s="65">
        <v>1262</v>
      </c>
    </row>
    <row r="20" spans="1:8" ht="18.75" customHeight="1" x14ac:dyDescent="0.3">
      <c r="A20" s="88" t="s">
        <v>124</v>
      </c>
      <c r="B20" s="89"/>
      <c r="C20" s="89"/>
      <c r="D20" s="89"/>
      <c r="E20" s="89"/>
      <c r="F20" s="89"/>
      <c r="G20" s="89"/>
      <c r="H20" s="65">
        <v>753.07</v>
      </c>
    </row>
    <row r="21" spans="1:8" ht="18" customHeight="1" x14ac:dyDescent="0.3">
      <c r="A21" s="88" t="s">
        <v>10</v>
      </c>
      <c r="B21" s="89"/>
      <c r="C21" s="89"/>
      <c r="D21" s="89"/>
      <c r="E21" s="89"/>
      <c r="F21" s="89"/>
      <c r="G21" s="89"/>
      <c r="H21" s="65">
        <v>5.9</v>
      </c>
    </row>
    <row r="22" spans="1:8" ht="18.75" customHeight="1" x14ac:dyDescent="0.3">
      <c r="A22" s="90"/>
      <c r="B22" s="91"/>
      <c r="C22" s="91"/>
      <c r="D22" s="91"/>
      <c r="E22" s="91"/>
      <c r="F22" s="91"/>
      <c r="G22" s="91"/>
      <c r="H22" s="67"/>
    </row>
    <row r="23" spans="1:8" ht="21" customHeight="1" x14ac:dyDescent="0.3">
      <c r="A23" s="88"/>
      <c r="B23" s="89"/>
      <c r="C23" s="89"/>
      <c r="D23" s="89"/>
      <c r="E23" s="89"/>
      <c r="F23" s="66"/>
      <c r="G23" s="66"/>
      <c r="H23" s="65"/>
    </row>
    <row r="24" spans="1:8" ht="33" customHeight="1" x14ac:dyDescent="0.3">
      <c r="A24" s="110" t="s">
        <v>118</v>
      </c>
      <c r="B24" s="111"/>
      <c r="C24" s="111"/>
      <c r="D24" s="111"/>
      <c r="E24" s="111"/>
      <c r="F24" s="111"/>
      <c r="G24" s="111"/>
      <c r="H24" s="74">
        <f>2936500.3-H6</f>
        <v>2331394.17</v>
      </c>
    </row>
    <row r="25" spans="1:8" ht="22.5" customHeight="1" x14ac:dyDescent="0.3">
      <c r="A25" s="112"/>
      <c r="B25" s="113"/>
      <c r="C25" s="113"/>
      <c r="D25" s="113"/>
      <c r="E25" s="113"/>
      <c r="F25" s="113"/>
      <c r="G25" s="113"/>
      <c r="H25" s="67"/>
    </row>
    <row r="26" spans="1:8" ht="81.75" customHeight="1" x14ac:dyDescent="0.3">
      <c r="A26" s="114" t="s">
        <v>117</v>
      </c>
      <c r="B26" s="127"/>
      <c r="C26" s="127"/>
      <c r="D26" s="127"/>
      <c r="E26" s="127"/>
      <c r="F26" s="127"/>
      <c r="G26" s="127"/>
      <c r="H26" s="128"/>
    </row>
    <row r="27" spans="1:8" ht="17.25" customHeight="1" x14ac:dyDescent="0.25">
      <c r="A27" s="117" t="s">
        <v>123</v>
      </c>
      <c r="B27" s="118"/>
      <c r="C27" s="118"/>
      <c r="D27" s="118"/>
      <c r="E27" s="118"/>
      <c r="F27" s="118"/>
      <c r="G27" s="118"/>
      <c r="H27" s="118"/>
    </row>
    <row r="28" spans="1:8" ht="15.75" customHeight="1" x14ac:dyDescent="0.25">
      <c r="A28" s="119"/>
      <c r="B28" s="119"/>
      <c r="C28" s="119"/>
      <c r="D28" s="119"/>
      <c r="E28" s="119"/>
      <c r="F28" s="119"/>
      <c r="G28" s="119"/>
      <c r="H28" s="119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H25" sqref="H25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20" t="s">
        <v>112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113</v>
      </c>
      <c r="B4" s="123"/>
      <c r="C4" s="123"/>
      <c r="D4" s="123"/>
      <c r="E4" s="123"/>
      <c r="F4" s="123"/>
      <c r="G4" s="123"/>
      <c r="H4" s="68">
        <f>'май 2018 '!H24</f>
        <v>2310115.1999999997</v>
      </c>
    </row>
    <row r="5" spans="1:8" ht="18.75" x14ac:dyDescent="0.3">
      <c r="A5" s="84"/>
      <c r="B5" s="85"/>
      <c r="C5" s="85"/>
      <c r="D5" s="85"/>
      <c r="E5" s="85"/>
      <c r="F5" s="85"/>
      <c r="G5" s="85"/>
      <c r="H5" s="65"/>
    </row>
    <row r="6" spans="1:8" ht="18.75" customHeight="1" x14ac:dyDescent="0.3">
      <c r="A6" s="122" t="s">
        <v>114</v>
      </c>
      <c r="B6" s="123"/>
      <c r="C6" s="123"/>
      <c r="D6" s="123"/>
      <c r="E6" s="123"/>
      <c r="F6" s="123"/>
      <c r="G6" s="123"/>
      <c r="H6" s="73">
        <f>804803.53-61308.05</f>
        <v>743495.48</v>
      </c>
    </row>
    <row r="7" spans="1:8" ht="18.75" customHeight="1" x14ac:dyDescent="0.3">
      <c r="A7" s="124" t="s">
        <v>115</v>
      </c>
      <c r="B7" s="125"/>
      <c r="C7" s="125"/>
      <c r="D7" s="125"/>
      <c r="E7" s="125"/>
      <c r="F7" s="125"/>
      <c r="G7" s="125"/>
      <c r="H7" s="65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75">
        <f>H9+H10+H11+H12+H13+H14+H15+H16+H17+H18+H19+H20+H21</f>
        <v>839909.09</v>
      </c>
    </row>
    <row r="9" spans="1:8" ht="18.75" customHeight="1" x14ac:dyDescent="0.3">
      <c r="A9" s="84" t="s">
        <v>1</v>
      </c>
      <c r="B9" s="85"/>
      <c r="C9" s="85"/>
      <c r="D9" s="85"/>
      <c r="E9" s="85"/>
      <c r="F9" s="85"/>
      <c r="G9" s="85"/>
      <c r="H9" s="65">
        <v>53933.599999999999</v>
      </c>
    </row>
    <row r="10" spans="1:8" ht="18.75" customHeight="1" x14ac:dyDescent="0.3">
      <c r="A10" s="84" t="s">
        <v>2</v>
      </c>
      <c r="B10" s="85"/>
      <c r="C10" s="85"/>
      <c r="D10" s="85"/>
      <c r="E10" s="85"/>
      <c r="F10" s="85"/>
      <c r="G10" s="85"/>
      <c r="H10" s="65">
        <v>60754.879999999997</v>
      </c>
    </row>
    <row r="11" spans="1:8" ht="18.75" customHeight="1" x14ac:dyDescent="0.3">
      <c r="A11" s="84" t="s">
        <v>3</v>
      </c>
      <c r="B11" s="85"/>
      <c r="C11" s="85"/>
      <c r="D11" s="85"/>
      <c r="E11" s="85"/>
      <c r="F11" s="85"/>
      <c r="G11" s="85"/>
      <c r="H11" s="65">
        <v>90969.4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65">
        <v>84678.21</v>
      </c>
    </row>
    <row r="13" spans="1:8" ht="18.75" customHeight="1" x14ac:dyDescent="0.3">
      <c r="A13" s="84" t="s">
        <v>5</v>
      </c>
      <c r="B13" s="85"/>
      <c r="C13" s="85"/>
      <c r="D13" s="85"/>
      <c r="E13" s="85"/>
      <c r="F13" s="85"/>
      <c r="G13" s="85"/>
      <c r="H13" s="65">
        <v>101425.41</v>
      </c>
    </row>
    <row r="14" spans="1:8" ht="18.75" customHeight="1" x14ac:dyDescent="0.3">
      <c r="A14" s="84" t="s">
        <v>6</v>
      </c>
      <c r="B14" s="85"/>
      <c r="C14" s="85"/>
      <c r="D14" s="85"/>
      <c r="E14" s="85"/>
      <c r="F14" s="85"/>
      <c r="G14" s="85"/>
      <c r="H14" s="65">
        <f>200.33+4167.15+2325.75+338753.58+1246.93+1406.24+19565.7</f>
        <v>367665.68</v>
      </c>
    </row>
    <row r="15" spans="1:8" ht="18.75" customHeight="1" x14ac:dyDescent="0.3">
      <c r="A15" s="84" t="s">
        <v>7</v>
      </c>
      <c r="B15" s="85"/>
      <c r="C15" s="85"/>
      <c r="D15" s="85"/>
      <c r="E15" s="85"/>
      <c r="F15" s="85"/>
      <c r="G15" s="85"/>
      <c r="H15" s="65">
        <v>54514.55</v>
      </c>
    </row>
    <row r="16" spans="1:8" ht="18.75" customHeight="1" x14ac:dyDescent="0.3">
      <c r="A16" s="84" t="s">
        <v>8</v>
      </c>
      <c r="B16" s="85"/>
      <c r="C16" s="85"/>
      <c r="D16" s="85"/>
      <c r="E16" s="85"/>
      <c r="F16" s="85"/>
      <c r="G16" s="85"/>
      <c r="H16" s="65">
        <v>7722.6</v>
      </c>
    </row>
    <row r="17" spans="1:8" ht="18.75" customHeight="1" x14ac:dyDescent="0.3">
      <c r="A17" s="84" t="s">
        <v>12</v>
      </c>
      <c r="B17" s="85"/>
      <c r="C17" s="85"/>
      <c r="D17" s="85"/>
      <c r="E17" s="85"/>
      <c r="F17" s="85"/>
      <c r="G17" s="85"/>
      <c r="H17" s="65">
        <v>2379.02</v>
      </c>
    </row>
    <row r="18" spans="1:8" ht="18.75" customHeight="1" x14ac:dyDescent="0.3">
      <c r="A18" s="84" t="s">
        <v>9</v>
      </c>
      <c r="B18" s="85"/>
      <c r="C18" s="85"/>
      <c r="D18" s="85"/>
      <c r="E18" s="85"/>
      <c r="F18" s="85"/>
      <c r="G18" s="85"/>
      <c r="H18" s="65">
        <v>15800</v>
      </c>
    </row>
    <row r="19" spans="1:8" ht="18.75" customHeight="1" x14ac:dyDescent="0.3">
      <c r="A19" s="84" t="s">
        <v>18</v>
      </c>
      <c r="B19" s="85"/>
      <c r="C19" s="85"/>
      <c r="D19" s="85"/>
      <c r="E19" s="85"/>
      <c r="F19" s="85"/>
      <c r="G19" s="85"/>
      <c r="H19" s="65"/>
    </row>
    <row r="20" spans="1:8" ht="18.75" customHeight="1" x14ac:dyDescent="0.3">
      <c r="A20" s="84" t="s">
        <v>11</v>
      </c>
      <c r="B20" s="85"/>
      <c r="C20" s="85"/>
      <c r="D20" s="85"/>
      <c r="E20" s="85"/>
      <c r="F20" s="85"/>
      <c r="G20" s="85"/>
      <c r="H20" s="65"/>
    </row>
    <row r="21" spans="1:8" ht="18" customHeight="1" x14ac:dyDescent="0.3">
      <c r="A21" s="84" t="s">
        <v>10</v>
      </c>
      <c r="B21" s="85"/>
      <c r="C21" s="85"/>
      <c r="D21" s="85"/>
      <c r="E21" s="85"/>
      <c r="F21" s="85"/>
      <c r="G21" s="85"/>
      <c r="H21" s="65">
        <v>65.739999999999995</v>
      </c>
    </row>
    <row r="22" spans="1:8" ht="18.75" customHeight="1" x14ac:dyDescent="0.3">
      <c r="A22" s="86"/>
      <c r="B22" s="87"/>
      <c r="C22" s="87"/>
      <c r="D22" s="87"/>
      <c r="E22" s="87"/>
      <c r="F22" s="87"/>
      <c r="G22" s="87"/>
      <c r="H22" s="67"/>
    </row>
    <row r="23" spans="1:8" ht="21" customHeight="1" x14ac:dyDescent="0.3">
      <c r="A23" s="84"/>
      <c r="B23" s="85"/>
      <c r="C23" s="85"/>
      <c r="D23" s="85"/>
      <c r="E23" s="85"/>
      <c r="F23" s="66"/>
      <c r="G23" s="66"/>
      <c r="H23" s="65"/>
    </row>
    <row r="24" spans="1:8" ht="33" customHeight="1" x14ac:dyDescent="0.3">
      <c r="A24" s="110" t="s">
        <v>116</v>
      </c>
      <c r="B24" s="111"/>
      <c r="C24" s="111"/>
      <c r="D24" s="111"/>
      <c r="E24" s="111"/>
      <c r="F24" s="111"/>
      <c r="G24" s="111"/>
      <c r="H24" s="74">
        <f>3101179.92-H6</f>
        <v>2357684.44</v>
      </c>
    </row>
    <row r="25" spans="1:8" ht="22.5" customHeight="1" x14ac:dyDescent="0.3">
      <c r="A25" s="112"/>
      <c r="B25" s="113"/>
      <c r="C25" s="113"/>
      <c r="D25" s="113"/>
      <c r="E25" s="113"/>
      <c r="F25" s="113"/>
      <c r="G25" s="113"/>
      <c r="H25" s="67"/>
    </row>
    <row r="26" spans="1:8" ht="81.75" customHeight="1" x14ac:dyDescent="0.3">
      <c r="A26" s="114" t="s">
        <v>26</v>
      </c>
      <c r="B26" s="127"/>
      <c r="C26" s="127"/>
      <c r="D26" s="127"/>
      <c r="E26" s="127"/>
      <c r="F26" s="127"/>
      <c r="G26" s="127"/>
      <c r="H26" s="128"/>
    </row>
    <row r="27" spans="1:8" ht="17.25" customHeight="1" x14ac:dyDescent="0.25">
      <c r="A27" s="129" t="s">
        <v>0</v>
      </c>
      <c r="B27" s="130"/>
      <c r="C27" s="130"/>
      <c r="D27" s="130"/>
      <c r="E27" s="130"/>
      <c r="F27" s="130"/>
      <c r="G27" s="130"/>
      <c r="H27" s="130"/>
    </row>
    <row r="28" spans="1:8" ht="15.75" customHeight="1" x14ac:dyDescent="0.25">
      <c r="A28" s="130"/>
      <c r="B28" s="130"/>
      <c r="C28" s="130"/>
      <c r="D28" s="130"/>
      <c r="E28" s="130"/>
      <c r="F28" s="130"/>
      <c r="G28" s="130"/>
      <c r="H28" s="130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H25" sqref="H25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20" t="s">
        <v>107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108</v>
      </c>
      <c r="B4" s="123"/>
      <c r="C4" s="123"/>
      <c r="D4" s="123"/>
      <c r="E4" s="123"/>
      <c r="F4" s="123"/>
      <c r="G4" s="123"/>
      <c r="H4" s="68">
        <f>'апрель 2018 '!H24</f>
        <v>2205138.7399999998</v>
      </c>
    </row>
    <row r="5" spans="1:8" ht="18.75" x14ac:dyDescent="0.3">
      <c r="A5" s="80"/>
      <c r="B5" s="81"/>
      <c r="C5" s="81"/>
      <c r="D5" s="81"/>
      <c r="E5" s="81"/>
      <c r="F5" s="81"/>
      <c r="G5" s="81"/>
      <c r="H5" s="65"/>
    </row>
    <row r="6" spans="1:8" ht="18.75" customHeight="1" x14ac:dyDescent="0.3">
      <c r="A6" s="122" t="s">
        <v>109</v>
      </c>
      <c r="B6" s="123"/>
      <c r="C6" s="123"/>
      <c r="D6" s="123"/>
      <c r="E6" s="123"/>
      <c r="F6" s="123"/>
      <c r="G6" s="123"/>
      <c r="H6" s="73">
        <f>808279.23+79199.1</f>
        <v>887478.33</v>
      </c>
    </row>
    <row r="7" spans="1:8" ht="18.75" customHeight="1" x14ac:dyDescent="0.3">
      <c r="A7" s="124" t="s">
        <v>110</v>
      </c>
      <c r="B7" s="125"/>
      <c r="C7" s="125"/>
      <c r="D7" s="125"/>
      <c r="E7" s="125"/>
      <c r="F7" s="125"/>
      <c r="G7" s="125"/>
      <c r="H7" s="65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75">
        <f>H9+H10+H11+H12+H13+H14+H15+H16+H17+H18+H19+H20+H21</f>
        <v>868994.31000000029</v>
      </c>
    </row>
    <row r="9" spans="1:8" ht="18.75" customHeight="1" x14ac:dyDescent="0.3">
      <c r="A9" s="80" t="s">
        <v>1</v>
      </c>
      <c r="B9" s="81"/>
      <c r="C9" s="81"/>
      <c r="D9" s="81"/>
      <c r="E9" s="81"/>
      <c r="F9" s="81"/>
      <c r="G9" s="81"/>
      <c r="H9" s="65">
        <v>49254.35</v>
      </c>
    </row>
    <row r="10" spans="1:8" ht="18.75" customHeight="1" x14ac:dyDescent="0.3">
      <c r="A10" s="80" t="s">
        <v>2</v>
      </c>
      <c r="B10" s="81"/>
      <c r="C10" s="81"/>
      <c r="D10" s="81"/>
      <c r="E10" s="81"/>
      <c r="F10" s="81"/>
      <c r="G10" s="81"/>
      <c r="H10" s="65">
        <v>54680.97</v>
      </c>
    </row>
    <row r="11" spans="1:8" ht="18.75" customHeight="1" x14ac:dyDescent="0.3">
      <c r="A11" s="80" t="s">
        <v>3</v>
      </c>
      <c r="B11" s="81"/>
      <c r="C11" s="81"/>
      <c r="D11" s="81"/>
      <c r="E11" s="81"/>
      <c r="F11" s="81"/>
      <c r="G11" s="81"/>
      <c r="H11" s="65">
        <v>81449.97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65">
        <v>207877.76000000001</v>
      </c>
    </row>
    <row r="13" spans="1:8" ht="18.75" customHeight="1" x14ac:dyDescent="0.3">
      <c r="A13" s="80" t="s">
        <v>5</v>
      </c>
      <c r="B13" s="81"/>
      <c r="C13" s="81"/>
      <c r="D13" s="81"/>
      <c r="E13" s="81"/>
      <c r="F13" s="81"/>
      <c r="G13" s="81"/>
      <c r="H13" s="65">
        <v>81307.070000000007</v>
      </c>
    </row>
    <row r="14" spans="1:8" ht="18.75" customHeight="1" x14ac:dyDescent="0.3">
      <c r="A14" s="80" t="s">
        <v>6</v>
      </c>
      <c r="B14" s="81"/>
      <c r="C14" s="81"/>
      <c r="D14" s="81"/>
      <c r="E14" s="81"/>
      <c r="F14" s="81"/>
      <c r="G14" s="81"/>
      <c r="H14" s="65">
        <f>297736.32+164.64+3656.42+2002.05+1239.52+17019.07</f>
        <v>321818.02</v>
      </c>
    </row>
    <row r="15" spans="1:8" ht="18.75" customHeight="1" x14ac:dyDescent="0.3">
      <c r="A15" s="80" t="s">
        <v>7</v>
      </c>
      <c r="B15" s="81"/>
      <c r="C15" s="81"/>
      <c r="D15" s="81"/>
      <c r="E15" s="81"/>
      <c r="F15" s="81"/>
      <c r="G15" s="81"/>
      <c r="H15" s="65">
        <v>48583.06</v>
      </c>
    </row>
    <row r="16" spans="1:8" ht="18.75" customHeight="1" x14ac:dyDescent="0.3">
      <c r="A16" s="80" t="s">
        <v>8</v>
      </c>
      <c r="B16" s="81"/>
      <c r="C16" s="81"/>
      <c r="D16" s="81"/>
      <c r="E16" s="81"/>
      <c r="F16" s="81"/>
      <c r="G16" s="81"/>
      <c r="H16" s="65">
        <v>6806.18</v>
      </c>
    </row>
    <row r="17" spans="1:8" ht="18.75" customHeight="1" x14ac:dyDescent="0.3">
      <c r="A17" s="80" t="s">
        <v>12</v>
      </c>
      <c r="B17" s="81"/>
      <c r="C17" s="81"/>
      <c r="D17" s="81"/>
      <c r="E17" s="81"/>
      <c r="F17" s="81"/>
      <c r="G17" s="81"/>
      <c r="H17" s="65">
        <v>2128.14</v>
      </c>
    </row>
    <row r="18" spans="1:8" ht="18.75" customHeight="1" x14ac:dyDescent="0.3">
      <c r="A18" s="80" t="s">
        <v>9</v>
      </c>
      <c r="B18" s="81"/>
      <c r="C18" s="81"/>
      <c r="D18" s="81"/>
      <c r="E18" s="81"/>
      <c r="F18" s="81"/>
      <c r="G18" s="81"/>
      <c r="H18" s="65">
        <v>14964.02</v>
      </c>
    </row>
    <row r="19" spans="1:8" ht="18.75" customHeight="1" x14ac:dyDescent="0.3">
      <c r="A19" s="80" t="s">
        <v>18</v>
      </c>
      <c r="B19" s="81"/>
      <c r="C19" s="81"/>
      <c r="D19" s="81"/>
      <c r="E19" s="81"/>
      <c r="F19" s="81"/>
      <c r="G19" s="81"/>
      <c r="H19" s="65"/>
    </row>
    <row r="20" spans="1:8" ht="18.75" customHeight="1" x14ac:dyDescent="0.3">
      <c r="A20" s="80" t="s">
        <v>11</v>
      </c>
      <c r="B20" s="81"/>
      <c r="C20" s="81"/>
      <c r="D20" s="81"/>
      <c r="E20" s="81"/>
      <c r="F20" s="81"/>
      <c r="G20" s="81"/>
      <c r="H20" s="65"/>
    </row>
    <row r="21" spans="1:8" ht="18" customHeight="1" x14ac:dyDescent="0.3">
      <c r="A21" s="80" t="s">
        <v>10</v>
      </c>
      <c r="B21" s="81"/>
      <c r="C21" s="81"/>
      <c r="D21" s="81"/>
      <c r="E21" s="81"/>
      <c r="F21" s="81"/>
      <c r="G21" s="81"/>
      <c r="H21" s="65">
        <v>124.77</v>
      </c>
    </row>
    <row r="22" spans="1:8" ht="18.75" customHeight="1" x14ac:dyDescent="0.3">
      <c r="A22" s="82"/>
      <c r="B22" s="83"/>
      <c r="C22" s="83"/>
      <c r="D22" s="83"/>
      <c r="E22" s="83"/>
      <c r="F22" s="83"/>
      <c r="G22" s="83"/>
      <c r="H22" s="67"/>
    </row>
    <row r="23" spans="1:8" ht="21" customHeight="1" x14ac:dyDescent="0.3">
      <c r="A23" s="80"/>
      <c r="B23" s="81"/>
      <c r="C23" s="81"/>
      <c r="D23" s="81"/>
      <c r="E23" s="81"/>
      <c r="F23" s="66"/>
      <c r="G23" s="66"/>
      <c r="H23" s="65"/>
    </row>
    <row r="24" spans="1:8" ht="33" customHeight="1" x14ac:dyDescent="0.3">
      <c r="A24" s="110" t="s">
        <v>111</v>
      </c>
      <c r="B24" s="111"/>
      <c r="C24" s="111"/>
      <c r="D24" s="111"/>
      <c r="E24" s="111"/>
      <c r="F24" s="111"/>
      <c r="G24" s="111"/>
      <c r="H24" s="74">
        <f>3197593.53-H6</f>
        <v>2310115.1999999997</v>
      </c>
    </row>
    <row r="25" spans="1:8" ht="22.5" customHeight="1" x14ac:dyDescent="0.3">
      <c r="A25" s="112"/>
      <c r="B25" s="113"/>
      <c r="C25" s="113"/>
      <c r="D25" s="113"/>
      <c r="E25" s="113"/>
      <c r="F25" s="113"/>
      <c r="G25" s="113"/>
      <c r="H25" s="67"/>
    </row>
    <row r="26" spans="1:8" ht="81.75" customHeight="1" x14ac:dyDescent="0.3">
      <c r="A26" s="114" t="s">
        <v>26</v>
      </c>
      <c r="B26" s="127"/>
      <c r="C26" s="127"/>
      <c r="D26" s="127"/>
      <c r="E26" s="127"/>
      <c r="F26" s="127"/>
      <c r="G26" s="127"/>
      <c r="H26" s="128"/>
    </row>
    <row r="27" spans="1:8" ht="17.25" customHeight="1" x14ac:dyDescent="0.25">
      <c r="A27" s="129" t="s">
        <v>0</v>
      </c>
      <c r="B27" s="130"/>
      <c r="C27" s="130"/>
      <c r="D27" s="130"/>
      <c r="E27" s="130"/>
      <c r="F27" s="130"/>
      <c r="G27" s="130"/>
      <c r="H27" s="130"/>
    </row>
    <row r="28" spans="1:8" ht="15.75" customHeight="1" x14ac:dyDescent="0.25">
      <c r="A28" s="130"/>
      <c r="B28" s="130"/>
      <c r="C28" s="130"/>
      <c r="D28" s="130"/>
      <c r="E28" s="130"/>
      <c r="F28" s="130"/>
      <c r="G28" s="130"/>
      <c r="H28" s="130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3" workbookViewId="0">
      <selection activeCell="H25" sqref="H25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20" t="s">
        <v>102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103</v>
      </c>
      <c r="B4" s="123"/>
      <c r="C4" s="123"/>
      <c r="D4" s="123"/>
      <c r="E4" s="123"/>
      <c r="F4" s="123"/>
      <c r="G4" s="123"/>
      <c r="H4" s="68">
        <f>'март 2018 '!H24</f>
        <v>2123359.6499999994</v>
      </c>
    </row>
    <row r="5" spans="1:8" ht="18.75" x14ac:dyDescent="0.3">
      <c r="A5" s="76"/>
      <c r="B5" s="77"/>
      <c r="C5" s="77"/>
      <c r="D5" s="77"/>
      <c r="E5" s="77"/>
      <c r="F5" s="77"/>
      <c r="G5" s="77"/>
      <c r="H5" s="65"/>
    </row>
    <row r="6" spans="1:8" ht="18.75" customHeight="1" x14ac:dyDescent="0.3">
      <c r="A6" s="122" t="s">
        <v>104</v>
      </c>
      <c r="B6" s="123"/>
      <c r="C6" s="123"/>
      <c r="D6" s="123"/>
      <c r="E6" s="123"/>
      <c r="F6" s="123"/>
      <c r="G6" s="123"/>
      <c r="H6" s="73">
        <f>1026727.32-52756.55</f>
        <v>973970.7699999999</v>
      </c>
    </row>
    <row r="7" spans="1:8" ht="18.75" customHeight="1" x14ac:dyDescent="0.3">
      <c r="A7" s="124" t="s">
        <v>105</v>
      </c>
      <c r="B7" s="125"/>
      <c r="C7" s="125"/>
      <c r="D7" s="125"/>
      <c r="E7" s="125"/>
      <c r="F7" s="125"/>
      <c r="G7" s="125"/>
      <c r="H7" s="65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75">
        <f>H9+H10+H11+H12+H13+H14+H15+H16+H17+H18+H19+H20+H21</f>
        <v>1023823.8699999999</v>
      </c>
    </row>
    <row r="9" spans="1:8" ht="18.75" customHeight="1" x14ac:dyDescent="0.3">
      <c r="A9" s="76" t="s">
        <v>1</v>
      </c>
      <c r="B9" s="77"/>
      <c r="C9" s="77"/>
      <c r="D9" s="77"/>
      <c r="E9" s="77"/>
      <c r="F9" s="77"/>
      <c r="G9" s="77"/>
      <c r="H9" s="65">
        <v>50903.64</v>
      </c>
    </row>
    <row r="10" spans="1:8" ht="18.75" customHeight="1" x14ac:dyDescent="0.3">
      <c r="A10" s="76" t="s">
        <v>2</v>
      </c>
      <c r="B10" s="77"/>
      <c r="C10" s="77"/>
      <c r="D10" s="77"/>
      <c r="E10" s="77"/>
      <c r="F10" s="77"/>
      <c r="G10" s="77"/>
      <c r="H10" s="65">
        <v>55298.95</v>
      </c>
    </row>
    <row r="11" spans="1:8" ht="18.75" customHeight="1" x14ac:dyDescent="0.3">
      <c r="A11" s="76" t="s">
        <v>3</v>
      </c>
      <c r="B11" s="77"/>
      <c r="C11" s="77"/>
      <c r="D11" s="77"/>
      <c r="E11" s="77"/>
      <c r="F11" s="77"/>
      <c r="G11" s="77"/>
      <c r="H11" s="65">
        <v>75198.8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65">
        <v>335959.51</v>
      </c>
    </row>
    <row r="13" spans="1:8" ht="18.75" customHeight="1" x14ac:dyDescent="0.3">
      <c r="A13" s="76" t="s">
        <v>5</v>
      </c>
      <c r="B13" s="77"/>
      <c r="C13" s="77"/>
      <c r="D13" s="77"/>
      <c r="E13" s="77"/>
      <c r="F13" s="77"/>
      <c r="G13" s="77"/>
      <c r="H13" s="65">
        <v>82943.19</v>
      </c>
    </row>
    <row r="14" spans="1:8" ht="18.75" customHeight="1" x14ac:dyDescent="0.3">
      <c r="A14" s="76" t="s">
        <v>6</v>
      </c>
      <c r="B14" s="77"/>
      <c r="C14" s="77"/>
      <c r="D14" s="77"/>
      <c r="E14" s="77"/>
      <c r="F14" s="77"/>
      <c r="G14" s="77"/>
      <c r="H14" s="65">
        <f>311554.55+231.99+3970.21+2193.67+1296.17+17861.79</f>
        <v>337108.37999999995</v>
      </c>
    </row>
    <row r="15" spans="1:8" ht="18.75" customHeight="1" x14ac:dyDescent="0.3">
      <c r="A15" s="76" t="s">
        <v>7</v>
      </c>
      <c r="B15" s="77"/>
      <c r="C15" s="77"/>
      <c r="D15" s="77"/>
      <c r="E15" s="77"/>
      <c r="F15" s="77"/>
      <c r="G15" s="77"/>
      <c r="H15" s="65">
        <v>50990.62</v>
      </c>
    </row>
    <row r="16" spans="1:8" ht="18.75" customHeight="1" x14ac:dyDescent="0.3">
      <c r="A16" s="76" t="s">
        <v>8</v>
      </c>
      <c r="B16" s="77"/>
      <c r="C16" s="77"/>
      <c r="D16" s="77"/>
      <c r="E16" s="77"/>
      <c r="F16" s="77"/>
      <c r="G16" s="77"/>
      <c r="H16" s="65">
        <v>7319.38</v>
      </c>
    </row>
    <row r="17" spans="1:8" ht="18.75" customHeight="1" x14ac:dyDescent="0.3">
      <c r="A17" s="76" t="s">
        <v>12</v>
      </c>
      <c r="B17" s="77"/>
      <c r="C17" s="77"/>
      <c r="D17" s="77"/>
      <c r="E17" s="77"/>
      <c r="F17" s="77"/>
      <c r="G17" s="77"/>
      <c r="H17" s="65">
        <v>2588.4499999999998</v>
      </c>
    </row>
    <row r="18" spans="1:8" ht="18.75" customHeight="1" x14ac:dyDescent="0.3">
      <c r="A18" s="76" t="s">
        <v>9</v>
      </c>
      <c r="B18" s="77"/>
      <c r="C18" s="77"/>
      <c r="D18" s="77"/>
      <c r="E18" s="77"/>
      <c r="F18" s="77"/>
      <c r="G18" s="77"/>
      <c r="H18" s="65">
        <v>24651.1</v>
      </c>
    </row>
    <row r="19" spans="1:8" ht="18.75" customHeight="1" x14ac:dyDescent="0.3">
      <c r="A19" s="76" t="s">
        <v>18</v>
      </c>
      <c r="B19" s="77"/>
      <c r="C19" s="77"/>
      <c r="D19" s="77"/>
      <c r="E19" s="77"/>
      <c r="F19" s="77"/>
      <c r="G19" s="77"/>
      <c r="H19" s="65">
        <v>606</v>
      </c>
    </row>
    <row r="20" spans="1:8" ht="18.75" customHeight="1" x14ac:dyDescent="0.3">
      <c r="A20" s="76" t="s">
        <v>11</v>
      </c>
      <c r="B20" s="77"/>
      <c r="C20" s="77"/>
      <c r="D20" s="77"/>
      <c r="E20" s="77"/>
      <c r="F20" s="77"/>
      <c r="G20" s="77"/>
      <c r="H20" s="65"/>
    </row>
    <row r="21" spans="1:8" ht="18" customHeight="1" x14ac:dyDescent="0.3">
      <c r="A21" s="76" t="s">
        <v>10</v>
      </c>
      <c r="B21" s="77"/>
      <c r="C21" s="77"/>
      <c r="D21" s="77"/>
      <c r="E21" s="77"/>
      <c r="F21" s="77"/>
      <c r="G21" s="77"/>
      <c r="H21" s="65">
        <v>255.85</v>
      </c>
    </row>
    <row r="22" spans="1:8" ht="18.75" customHeight="1" x14ac:dyDescent="0.3">
      <c r="A22" s="78"/>
      <c r="B22" s="79"/>
      <c r="C22" s="79"/>
      <c r="D22" s="79"/>
      <c r="E22" s="79"/>
      <c r="F22" s="79"/>
      <c r="G22" s="79"/>
      <c r="H22" s="67"/>
    </row>
    <row r="23" spans="1:8" ht="21" customHeight="1" x14ac:dyDescent="0.3">
      <c r="A23" s="76"/>
      <c r="B23" s="77"/>
      <c r="C23" s="77"/>
      <c r="D23" s="77"/>
      <c r="E23" s="77"/>
      <c r="F23" s="66"/>
      <c r="G23" s="66"/>
      <c r="H23" s="65"/>
    </row>
    <row r="24" spans="1:8" ht="33" customHeight="1" x14ac:dyDescent="0.3">
      <c r="A24" s="110" t="s">
        <v>106</v>
      </c>
      <c r="B24" s="111"/>
      <c r="C24" s="111"/>
      <c r="D24" s="111"/>
      <c r="E24" s="111"/>
      <c r="F24" s="111"/>
      <c r="G24" s="111"/>
      <c r="H24" s="74">
        <f>3179109.51-H6</f>
        <v>2205138.7399999998</v>
      </c>
    </row>
    <row r="25" spans="1:8" ht="22.5" customHeight="1" x14ac:dyDescent="0.3">
      <c r="A25" s="112"/>
      <c r="B25" s="113"/>
      <c r="C25" s="113"/>
      <c r="D25" s="113"/>
      <c r="E25" s="113"/>
      <c r="F25" s="113"/>
      <c r="G25" s="113"/>
      <c r="H25" s="67"/>
    </row>
    <row r="26" spans="1:8" ht="81.75" customHeight="1" x14ac:dyDescent="0.3">
      <c r="A26" s="114" t="s">
        <v>91</v>
      </c>
      <c r="B26" s="127"/>
      <c r="C26" s="127"/>
      <c r="D26" s="127"/>
      <c r="E26" s="127"/>
      <c r="F26" s="127"/>
      <c r="G26" s="127"/>
      <c r="H26" s="128"/>
    </row>
    <row r="27" spans="1:8" ht="17.25" customHeight="1" x14ac:dyDescent="0.25">
      <c r="A27" s="129" t="s">
        <v>0</v>
      </c>
      <c r="B27" s="130"/>
      <c r="C27" s="130"/>
      <c r="D27" s="130"/>
      <c r="E27" s="130"/>
      <c r="F27" s="130"/>
      <c r="G27" s="130"/>
      <c r="H27" s="130"/>
    </row>
    <row r="28" spans="1:8" ht="15.75" customHeight="1" x14ac:dyDescent="0.25">
      <c r="A28" s="130"/>
      <c r="B28" s="130"/>
      <c r="C28" s="130"/>
      <c r="D28" s="130"/>
      <c r="E28" s="130"/>
      <c r="F28" s="130"/>
      <c r="G28" s="130"/>
      <c r="H28" s="130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A7" sqref="A7:G8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20" t="s">
        <v>97</v>
      </c>
      <c r="B1" s="120"/>
      <c r="C1" s="120"/>
      <c r="D1" s="120"/>
      <c r="E1" s="120"/>
      <c r="F1" s="120"/>
      <c r="G1" s="120"/>
      <c r="H1" s="120"/>
    </row>
    <row r="2" spans="1:8" ht="39" customHeight="1" x14ac:dyDescent="0.25">
      <c r="A2" s="120"/>
      <c r="B2" s="120"/>
      <c r="C2" s="120"/>
      <c r="D2" s="120"/>
      <c r="E2" s="120"/>
      <c r="F2" s="120"/>
      <c r="G2" s="120"/>
      <c r="H2" s="120"/>
    </row>
    <row r="3" spans="1:8" ht="20.25" x14ac:dyDescent="0.3">
      <c r="A3" s="121"/>
      <c r="B3" s="121"/>
      <c r="C3" s="121"/>
      <c r="D3" s="121"/>
      <c r="E3" s="121"/>
      <c r="F3" s="121"/>
      <c r="G3" s="121"/>
      <c r="H3" s="121"/>
    </row>
    <row r="4" spans="1:8" ht="18.75" x14ac:dyDescent="0.3">
      <c r="A4" s="122" t="s">
        <v>98</v>
      </c>
      <c r="B4" s="123"/>
      <c r="C4" s="123"/>
      <c r="D4" s="123"/>
      <c r="E4" s="123"/>
      <c r="F4" s="123"/>
      <c r="G4" s="123"/>
      <c r="H4" s="68">
        <f>'февраль 2018 '!H24</f>
        <v>2085687.3900000001</v>
      </c>
    </row>
    <row r="5" spans="1:8" ht="18.75" x14ac:dyDescent="0.3">
      <c r="A5" s="69"/>
      <c r="B5" s="70"/>
      <c r="C5" s="70"/>
      <c r="D5" s="70"/>
      <c r="E5" s="70"/>
      <c r="F5" s="70"/>
      <c r="G5" s="70"/>
      <c r="H5" s="65"/>
    </row>
    <row r="6" spans="1:8" ht="18.75" customHeight="1" x14ac:dyDescent="0.3">
      <c r="A6" s="122" t="s">
        <v>99</v>
      </c>
      <c r="B6" s="123"/>
      <c r="C6" s="123"/>
      <c r="D6" s="123"/>
      <c r="E6" s="123"/>
      <c r="F6" s="123"/>
      <c r="G6" s="123"/>
      <c r="H6" s="73">
        <f>1159427.6-54430.64</f>
        <v>1104996.9600000002</v>
      </c>
    </row>
    <row r="7" spans="1:8" ht="18.75" customHeight="1" x14ac:dyDescent="0.3">
      <c r="A7" s="124" t="s">
        <v>100</v>
      </c>
      <c r="B7" s="125"/>
      <c r="C7" s="125"/>
      <c r="D7" s="125"/>
      <c r="E7" s="125"/>
      <c r="F7" s="125"/>
      <c r="G7" s="125"/>
      <c r="H7" s="65"/>
    </row>
    <row r="8" spans="1:8" ht="18.75" customHeight="1" x14ac:dyDescent="0.3">
      <c r="A8" s="124"/>
      <c r="B8" s="125"/>
      <c r="C8" s="125"/>
      <c r="D8" s="125"/>
      <c r="E8" s="125"/>
      <c r="F8" s="125"/>
      <c r="G8" s="125"/>
      <c r="H8" s="75">
        <f>H9+H10+H11+H12+H13+H14+H15+H16+H17+H18+H19+H20+H21</f>
        <v>1114425.0299999998</v>
      </c>
    </row>
    <row r="9" spans="1:8" ht="18.75" customHeight="1" x14ac:dyDescent="0.3">
      <c r="A9" s="69" t="s">
        <v>1</v>
      </c>
      <c r="B9" s="70"/>
      <c r="C9" s="70"/>
      <c r="D9" s="70"/>
      <c r="E9" s="70"/>
      <c r="F9" s="70"/>
      <c r="G9" s="70"/>
      <c r="H9" s="65">
        <v>56460.92</v>
      </c>
    </row>
    <row r="10" spans="1:8" ht="18.75" customHeight="1" x14ac:dyDescent="0.3">
      <c r="A10" s="69" t="s">
        <v>2</v>
      </c>
      <c r="B10" s="70"/>
      <c r="C10" s="70"/>
      <c r="D10" s="70"/>
      <c r="E10" s="70"/>
      <c r="F10" s="70"/>
      <c r="G10" s="70"/>
      <c r="H10" s="65">
        <v>60067.55</v>
      </c>
    </row>
    <row r="11" spans="1:8" ht="18.75" customHeight="1" x14ac:dyDescent="0.3">
      <c r="A11" s="69" t="s">
        <v>3</v>
      </c>
      <c r="B11" s="70"/>
      <c r="C11" s="70"/>
      <c r="D11" s="70"/>
      <c r="E11" s="70"/>
      <c r="F11" s="70"/>
      <c r="G11" s="70"/>
      <c r="H11" s="65">
        <v>81559.839999999997</v>
      </c>
    </row>
    <row r="12" spans="1:8" ht="18.75" customHeight="1" x14ac:dyDescent="0.3">
      <c r="A12" s="110" t="s">
        <v>4</v>
      </c>
      <c r="B12" s="126"/>
      <c r="C12" s="126"/>
      <c r="D12" s="126"/>
      <c r="E12" s="126"/>
      <c r="F12" s="126"/>
      <c r="G12" s="126"/>
      <c r="H12" s="65">
        <v>392318.2</v>
      </c>
    </row>
    <row r="13" spans="1:8" ht="18.75" customHeight="1" x14ac:dyDescent="0.3">
      <c r="A13" s="69" t="s">
        <v>5</v>
      </c>
      <c r="B13" s="70"/>
      <c r="C13" s="70"/>
      <c r="D13" s="70"/>
      <c r="E13" s="70"/>
      <c r="F13" s="70"/>
      <c r="G13" s="70"/>
      <c r="H13" s="65">
        <v>92318.85</v>
      </c>
    </row>
    <row r="14" spans="1:8" ht="18.75" customHeight="1" x14ac:dyDescent="0.3">
      <c r="A14" s="69" t="s">
        <v>6</v>
      </c>
      <c r="B14" s="70"/>
      <c r="C14" s="70"/>
      <c r="D14" s="70"/>
      <c r="E14" s="70"/>
      <c r="F14" s="70"/>
      <c r="G14" s="70"/>
      <c r="H14" s="65">
        <f>323536.57+147.06+392.16+1567.25+115.87+1249.53+4004.63+2086.66+17455.59</f>
        <v>350555.32</v>
      </c>
    </row>
    <row r="15" spans="1:8" ht="18.75" customHeight="1" x14ac:dyDescent="0.3">
      <c r="A15" s="69" t="s">
        <v>7</v>
      </c>
      <c r="B15" s="70"/>
      <c r="C15" s="70"/>
      <c r="D15" s="70"/>
      <c r="E15" s="70"/>
      <c r="F15" s="70"/>
      <c r="G15" s="70"/>
      <c r="H15" s="65">
        <v>53321.9</v>
      </c>
    </row>
    <row r="16" spans="1:8" ht="18.75" customHeight="1" x14ac:dyDescent="0.3">
      <c r="A16" s="69" t="s">
        <v>8</v>
      </c>
      <c r="B16" s="70"/>
      <c r="C16" s="70"/>
      <c r="D16" s="70"/>
      <c r="E16" s="70"/>
      <c r="F16" s="70"/>
      <c r="G16" s="70"/>
      <c r="H16" s="65">
        <v>7620.93</v>
      </c>
    </row>
    <row r="17" spans="1:8" ht="18.75" customHeight="1" x14ac:dyDescent="0.3">
      <c r="A17" s="69" t="s">
        <v>12</v>
      </c>
      <c r="B17" s="70"/>
      <c r="C17" s="70"/>
      <c r="D17" s="70"/>
      <c r="E17" s="70"/>
      <c r="F17" s="70"/>
      <c r="G17" s="70"/>
      <c r="H17" s="65">
        <v>2611.6999999999998</v>
      </c>
    </row>
    <row r="18" spans="1:8" ht="18.75" customHeight="1" x14ac:dyDescent="0.3">
      <c r="A18" s="69" t="s">
        <v>9</v>
      </c>
      <c r="B18" s="70"/>
      <c r="C18" s="70"/>
      <c r="D18" s="70"/>
      <c r="E18" s="70"/>
      <c r="F18" s="70"/>
      <c r="G18" s="70"/>
      <c r="H18" s="65">
        <v>15800</v>
      </c>
    </row>
    <row r="19" spans="1:8" ht="18.75" customHeight="1" x14ac:dyDescent="0.3">
      <c r="A19" s="69" t="s">
        <v>18</v>
      </c>
      <c r="B19" s="70"/>
      <c r="C19" s="70"/>
      <c r="D19" s="70"/>
      <c r="E19" s="70"/>
      <c r="F19" s="70"/>
      <c r="G19" s="70"/>
      <c r="H19" s="65"/>
    </row>
    <row r="20" spans="1:8" ht="18.75" customHeight="1" x14ac:dyDescent="0.3">
      <c r="A20" s="69" t="s">
        <v>11</v>
      </c>
      <c r="B20" s="70"/>
      <c r="C20" s="70"/>
      <c r="D20" s="70"/>
      <c r="E20" s="70"/>
      <c r="F20" s="70"/>
      <c r="G20" s="70"/>
      <c r="H20" s="65"/>
    </row>
    <row r="21" spans="1:8" ht="18" customHeight="1" x14ac:dyDescent="0.3">
      <c r="A21" s="69" t="s">
        <v>10</v>
      </c>
      <c r="B21" s="70"/>
      <c r="C21" s="70"/>
      <c r="D21" s="70"/>
      <c r="E21" s="70"/>
      <c r="F21" s="70"/>
      <c r="G21" s="70"/>
      <c r="H21" s="65">
        <v>1789.82</v>
      </c>
    </row>
    <row r="22" spans="1:8" ht="18.75" customHeight="1" x14ac:dyDescent="0.3">
      <c r="A22" s="71"/>
      <c r="B22" s="72"/>
      <c r="C22" s="72"/>
      <c r="D22" s="72"/>
      <c r="E22" s="72"/>
      <c r="F22" s="72"/>
      <c r="G22" s="72"/>
      <c r="H22" s="67"/>
    </row>
    <row r="23" spans="1:8" ht="21" customHeight="1" x14ac:dyDescent="0.3">
      <c r="A23" s="69"/>
      <c r="B23" s="70"/>
      <c r="C23" s="70"/>
      <c r="D23" s="70"/>
      <c r="E23" s="70"/>
      <c r="F23" s="66"/>
      <c r="G23" s="66"/>
      <c r="H23" s="65"/>
    </row>
    <row r="24" spans="1:8" ht="33" customHeight="1" x14ac:dyDescent="0.3">
      <c r="A24" s="110" t="s">
        <v>101</v>
      </c>
      <c r="B24" s="111"/>
      <c r="C24" s="111"/>
      <c r="D24" s="111"/>
      <c r="E24" s="111"/>
      <c r="F24" s="111"/>
      <c r="G24" s="111"/>
      <c r="H24" s="74">
        <f>3228356.61-H6</f>
        <v>2123359.6499999994</v>
      </c>
    </row>
    <row r="25" spans="1:8" ht="22.5" customHeight="1" x14ac:dyDescent="0.3">
      <c r="A25" s="112"/>
      <c r="B25" s="113"/>
      <c r="C25" s="113"/>
      <c r="D25" s="113"/>
      <c r="E25" s="113"/>
      <c r="F25" s="113"/>
      <c r="G25" s="113"/>
      <c r="H25" s="67"/>
    </row>
    <row r="26" spans="1:8" ht="81.75" customHeight="1" x14ac:dyDescent="0.3">
      <c r="A26" s="114" t="s">
        <v>91</v>
      </c>
      <c r="B26" s="127"/>
      <c r="C26" s="127"/>
      <c r="D26" s="127"/>
      <c r="E26" s="127"/>
      <c r="F26" s="127"/>
      <c r="G26" s="127"/>
      <c r="H26" s="128"/>
    </row>
    <row r="27" spans="1:8" ht="17.25" customHeight="1" x14ac:dyDescent="0.25">
      <c r="A27" s="129" t="s">
        <v>0</v>
      </c>
      <c r="B27" s="130"/>
      <c r="C27" s="130"/>
      <c r="D27" s="130"/>
      <c r="E27" s="130"/>
      <c r="F27" s="130"/>
      <c r="G27" s="130"/>
      <c r="H27" s="130"/>
    </row>
    <row r="28" spans="1:8" ht="15.75" customHeight="1" x14ac:dyDescent="0.25">
      <c r="A28" s="130"/>
      <c r="B28" s="130"/>
      <c r="C28" s="130"/>
      <c r="D28" s="130"/>
      <c r="E28" s="130"/>
      <c r="F28" s="130"/>
      <c r="G28" s="130"/>
      <c r="H28" s="130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ноябрь 2018 </vt:lpstr>
      <vt:lpstr>октябрь 2018</vt:lpstr>
      <vt:lpstr>сентябрь 2018</vt:lpstr>
      <vt:lpstr>август 2018</vt:lpstr>
      <vt:lpstr>июль 2018</vt:lpstr>
      <vt:lpstr>июнь 2018 </vt:lpstr>
      <vt:lpstr>май 2018 </vt:lpstr>
      <vt:lpstr>апрель 2018 </vt:lpstr>
      <vt:lpstr>март 2018 </vt:lpstr>
      <vt:lpstr>февраль 2018 </vt:lpstr>
      <vt:lpstr>январь 2018</vt:lpstr>
      <vt:lpstr>декабрь 2017</vt:lpstr>
      <vt:lpstr>ноябрь 2017</vt:lpstr>
      <vt:lpstr>октябрь 2017 </vt:lpstr>
      <vt:lpstr>сент. 2017</vt:lpstr>
      <vt:lpstr>август 2017</vt:lpstr>
      <vt:lpstr>июль 2017</vt:lpstr>
      <vt:lpstr>июнь 2017</vt:lpstr>
      <vt:lpstr>май 2017 </vt:lpstr>
      <vt:lpstr>апрель 2017</vt:lpstr>
      <vt:lpstr>март 2017 </vt:lpstr>
      <vt:lpstr>февраль 2017 </vt:lpstr>
      <vt:lpstr>январь 2017</vt:lpstr>
      <vt:lpstr>декабрь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2018-12-25T05:21:37Z</dcterms:modified>
</cp:coreProperties>
</file>