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1840" windowHeight="12705"/>
  </bookViews>
  <sheets>
    <sheet name="октябрь 2018" sheetId="84" r:id="rId1"/>
    <sheet name="сентябрь 2018" sheetId="83" r:id="rId2"/>
    <sheet name="август 2018" sheetId="82" r:id="rId3"/>
    <sheet name="июль 2018" sheetId="81" r:id="rId4"/>
    <sheet name="июнь 2018" sheetId="80" r:id="rId5"/>
    <sheet name="май 2018" sheetId="79" r:id="rId6"/>
    <sheet name="апрель 18" sheetId="78" r:id="rId7"/>
    <sheet name="март 18" sheetId="77" r:id="rId8"/>
    <sheet name="фев.18" sheetId="76" r:id="rId9"/>
    <sheet name="янв.18" sheetId="75" r:id="rId10"/>
    <sheet name="дек.17" sheetId="74" r:id="rId11"/>
    <sheet name="нояб.2017" sheetId="73" r:id="rId12"/>
    <sheet name="окт. 2017" sheetId="72" r:id="rId13"/>
    <sheet name="сент. 2017" sheetId="71" r:id="rId14"/>
    <sheet name="август 2017" sheetId="69" r:id="rId15"/>
    <sheet name="июль 2017" sheetId="68" r:id="rId16"/>
    <sheet name="июнь 2017" sheetId="67" r:id="rId17"/>
    <sheet name="май 2017" sheetId="66" r:id="rId18"/>
    <sheet name="апрель 2017" sheetId="65" r:id="rId19"/>
    <sheet name="март 2017" sheetId="64" r:id="rId20"/>
    <sheet name="февраль 2017" sheetId="63" r:id="rId21"/>
    <sheet name="январь 2017" sheetId="62" r:id="rId22"/>
    <sheet name="декабрь 2016" sheetId="61" r:id="rId23"/>
  </sheets>
  <externalReferences>
    <externalReference r:id="rId2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84" l="1"/>
  <c r="F9" i="84"/>
  <c r="F19" i="84"/>
  <c r="F17" i="84"/>
  <c r="F16" i="84"/>
  <c r="F11" i="84"/>
  <c r="F14" i="84"/>
  <c r="F13" i="84"/>
  <c r="F12" i="84"/>
  <c r="F10" i="84"/>
  <c r="H4" i="84"/>
  <c r="H8" i="84"/>
  <c r="H23" i="83"/>
  <c r="F19" i="83"/>
  <c r="F17" i="83"/>
  <c r="F16" i="83"/>
  <c r="F14" i="83"/>
  <c r="F13" i="83"/>
  <c r="F12" i="83"/>
  <c r="F11" i="83"/>
  <c r="F10" i="83"/>
  <c r="F9" i="83"/>
  <c r="H8" i="83"/>
  <c r="H4" i="83"/>
  <c r="H23" i="82"/>
  <c r="F19" i="82"/>
  <c r="F17" i="82"/>
  <c r="F16" i="82"/>
  <c r="F14" i="82"/>
  <c r="F13" i="82"/>
  <c r="F11" i="82"/>
  <c r="F12" i="82"/>
  <c r="F10" i="82"/>
  <c r="F9" i="82"/>
  <c r="H4" i="82"/>
  <c r="H8" i="82"/>
  <c r="H23" i="81"/>
  <c r="F9" i="81"/>
  <c r="F19" i="81"/>
  <c r="F17" i="81"/>
  <c r="F16" i="81"/>
  <c r="F13" i="81"/>
  <c r="F12" i="81"/>
  <c r="F11" i="81"/>
  <c r="F10" i="81"/>
  <c r="H4" i="81"/>
  <c r="H8" i="81"/>
  <c r="F19" i="80"/>
  <c r="F17" i="80"/>
  <c r="F16" i="80"/>
  <c r="F14" i="80"/>
  <c r="F12" i="80"/>
  <c r="F11" i="80"/>
  <c r="F10" i="80"/>
  <c r="F9" i="80"/>
  <c r="H23" i="80"/>
  <c r="H4" i="80"/>
  <c r="H8" i="80"/>
  <c r="H23" i="79"/>
  <c r="F11" i="79"/>
  <c r="F19" i="79"/>
  <c r="F18" i="79"/>
  <c r="F17" i="79"/>
  <c r="F16" i="79"/>
  <c r="F14" i="79"/>
  <c r="F13" i="79"/>
  <c r="F12" i="79"/>
  <c r="F10" i="79"/>
  <c r="F9" i="79"/>
  <c r="H23" i="78"/>
  <c r="H4" i="79"/>
  <c r="H8" i="79"/>
  <c r="F9" i="78"/>
  <c r="F11" i="78"/>
  <c r="F19" i="78"/>
  <c r="F17" i="78"/>
  <c r="F16" i="78"/>
  <c r="F13" i="78"/>
  <c r="F12" i="78"/>
  <c r="F10" i="78"/>
  <c r="H8" i="78"/>
  <c r="H23" i="76"/>
  <c r="H4" i="78"/>
  <c r="H23" i="77"/>
  <c r="F9" i="77"/>
  <c r="F11" i="77"/>
  <c r="F19" i="77"/>
  <c r="F10" i="77"/>
  <c r="F12" i="77"/>
  <c r="F13" i="77"/>
  <c r="F14" i="77"/>
  <c r="F17" i="77"/>
  <c r="H8" i="77"/>
  <c r="H4" i="77"/>
  <c r="F9" i="76"/>
  <c r="F19" i="76"/>
  <c r="F17" i="76"/>
  <c r="F14" i="76"/>
  <c r="F13" i="76"/>
  <c r="F12" i="76"/>
  <c r="F11" i="76"/>
  <c r="F10" i="76"/>
  <c r="H8" i="76"/>
  <c r="H23" i="75"/>
  <c r="H4" i="76"/>
  <c r="F14" i="75"/>
  <c r="F9" i="75"/>
  <c r="F19" i="75"/>
  <c r="F17" i="75"/>
  <c r="F13" i="75"/>
  <c r="F12" i="75"/>
  <c r="F11" i="75"/>
  <c r="F10" i="75"/>
  <c r="H23" i="74"/>
  <c r="H4" i="75"/>
  <c r="H8" i="75"/>
  <c r="F9" i="74"/>
  <c r="F19" i="74"/>
  <c r="F13" i="74"/>
  <c r="F12" i="74"/>
  <c r="F11" i="74"/>
  <c r="F10" i="74"/>
  <c r="H23" i="73"/>
  <c r="H4" i="74"/>
  <c r="H8" i="74"/>
  <c r="F11" i="73"/>
  <c r="F19" i="73"/>
  <c r="F9" i="73"/>
  <c r="F13" i="73"/>
  <c r="F12" i="73"/>
  <c r="F10" i="73"/>
  <c r="H23" i="72"/>
  <c r="H4" i="73"/>
  <c r="H8" i="73"/>
  <c r="F12" i="72"/>
  <c r="F9" i="72"/>
  <c r="F19" i="72"/>
  <c r="F17" i="72"/>
  <c r="F14" i="72"/>
  <c r="F13" i="72"/>
  <c r="F11" i="72"/>
  <c r="F10" i="72"/>
  <c r="H23" i="71"/>
  <c r="H4" i="72"/>
  <c r="H8" i="72"/>
  <c r="F19" i="71"/>
  <c r="F14" i="71"/>
  <c r="F13" i="71"/>
  <c r="F12" i="71"/>
  <c r="F11" i="71"/>
  <c r="F10" i="71"/>
  <c r="F9" i="71"/>
  <c r="H4" i="71"/>
  <c r="H8" i="71"/>
  <c r="H23" i="69"/>
  <c r="F9" i="69"/>
  <c r="F19" i="69"/>
  <c r="F14" i="69"/>
  <c r="F13" i="69"/>
  <c r="F12" i="69"/>
  <c r="F11" i="69"/>
  <c r="F10" i="69"/>
  <c r="H8" i="69"/>
  <c r="H23" i="68"/>
  <c r="H4" i="69"/>
  <c r="F13" i="68"/>
  <c r="F11" i="68"/>
  <c r="F9" i="68"/>
  <c r="F10" i="68"/>
  <c r="F12" i="68"/>
  <c r="H8" i="68"/>
  <c r="H23" i="67"/>
  <c r="H4" i="68"/>
  <c r="F19" i="67"/>
  <c r="F9" i="67"/>
  <c r="F10" i="67"/>
  <c r="F11" i="67"/>
  <c r="F12" i="67"/>
  <c r="F13" i="67"/>
  <c r="H8" i="67"/>
  <c r="F9" i="66"/>
  <c r="F11" i="66"/>
  <c r="F10" i="66"/>
  <c r="F13" i="66"/>
  <c r="H8" i="66"/>
  <c r="H23" i="66"/>
  <c r="H4" i="67"/>
  <c r="H23" i="65"/>
  <c r="H4" i="66"/>
  <c r="F11" i="65"/>
  <c r="F9" i="65"/>
  <c r="F10" i="65"/>
  <c r="F12" i="65"/>
  <c r="F19" i="65"/>
  <c r="H8" i="65"/>
  <c r="H23" i="64"/>
  <c r="H4" i="65"/>
  <c r="F9" i="64"/>
  <c r="F11" i="64"/>
  <c r="F10" i="64"/>
  <c r="H23" i="63"/>
  <c r="H4" i="64"/>
  <c r="H8" i="64"/>
  <c r="F9" i="63"/>
  <c r="H23" i="62"/>
  <c r="H4" i="63"/>
  <c r="H8" i="63"/>
  <c r="F12" i="62"/>
  <c r="H7" i="61"/>
  <c r="H23" i="61"/>
  <c r="H4" i="62"/>
  <c r="H8" i="62"/>
  <c r="H8" i="61"/>
</calcChain>
</file>

<file path=xl/sharedStrings.xml><?xml version="1.0" encoding="utf-8"?>
<sst xmlns="http://schemas.openxmlformats.org/spreadsheetml/2006/main" count="414" uniqueCount="124">
  <si>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</si>
  <si>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</si>
  <si>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</si>
  <si>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</si>
  <si>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</si>
  <si>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</si>
  <si>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</si>
  <si>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</si>
  <si>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</si>
  <si>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</si>
  <si>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</si>
  <si>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</si>
  <si>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</si>
  <si>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ТСН "Локомотивная,6 "                                   по ул. Локомотивная,6   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</si>
  <si>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</si>
  <si>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</si>
  <si>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</si>
  <si>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Завершены работы по ремонту ВРУ (основного электрощита на вводе в дом). 2. Продолжаются работы по восстановлению работы общедомовых приборов учета тепла.</t>
  </si>
  <si>
    <t>Отчет ТСН "Локомотивная,6 "                                   по ул. Локомотивная,6   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</si>
  <si>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</si>
  <si>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</si>
  <si>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</si>
  <si>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восстановлению работы общедомовых приборов учета тепла. 2. Проведены работы по устройству рубильников и розеток для подключения тепловых пунктов к автономному источнику питания при отключении электроэнергии.</t>
  </si>
  <si>
    <t>Отчет ТСН "Локомотивная,6 "                                   по ул. Локомотивная,6   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</si>
  <si>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</si>
  <si>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</si>
  <si>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</si>
  <si>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</si>
  <si>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ТСН "Локомотивная,6 "                                   по ул. Локомотивная,6   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</si>
  <si>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</si>
  <si>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</si>
  <si>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Выполненные работы: 1. Завершены работы по ремонту и вводу в эксплуатацию общедомовых приборов учета тепла. 2. Заказаны пластиковые окна в третий подъезд.</t>
  </si>
  <si>
    <t>Отчет ТСН "Локомотивная,6 "                                   по ул. Локомотивная,6   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</si>
  <si>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</si>
  <si>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</si>
  <si>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 xml:space="preserve">Выполненные работы: 1. Произведена замена окон на пластиковые в третьем подъезде. 2. Выполнен ремонт песочницы напротив 6-го подъезда. 3. Завезен песок в песочницы. </t>
  </si>
  <si>
    <t>Отчет ТСН "Локомотивная,6 "                                   по ул. Локомотивная,6   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</si>
  <si>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</si>
  <si>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</si>
  <si>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Выполненные работы: 1. Установлены пластиковые окна в третий подъезд. 2. Начаты работы по ремонту подъезда.</t>
  </si>
  <si>
    <t>Отчет ТСН "Локомотивная,6 "                                   по ул. Локомотивная,6   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</si>
  <si>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</si>
  <si>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</si>
  <si>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31.03.2017</t>
  </si>
  <si>
    <t>Просроченная задолженность на 30.04.2017</t>
  </si>
  <si>
    <t>Просроченная задолженность на 31.05.2017</t>
  </si>
  <si>
    <t>Просроченная задолженность на 30.06.2017</t>
  </si>
  <si>
    <t>Выполненные работы: 1. Завершены работы по ремонту 3-го подъезда. 2. Установлена скамейка на детской площадке. 3. Начаты работы по ремонту кровли в местах протекания. 4. Ведется проектирование узла учета холодного водоснабжения.</t>
  </si>
  <si>
    <t>Отчет ТСН "Локомотивная,6 "                                   по ул. Локомотивная,6   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</si>
  <si>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</si>
  <si>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</si>
  <si>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</si>
  <si>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ТСН "Локомотивная,6 "                                   по ул. Локомотивная,6   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</si>
  <si>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</si>
  <si>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</si>
  <si>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</si>
  <si>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Завершены  работы по ремонту кровли в местах протекания. 2. Завершены работы по частичному ремонту асфальтного покрытия во дворе дома. </t>
  </si>
  <si>
    <t>Отчет ТСН "Локомотивная,6 "                                   по ул. Локомотивная,6   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</si>
  <si>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</si>
  <si>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</si>
  <si>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</si>
  <si>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>Выполненные работы: 1. Выполнен частичный ремонт асфальтного покрытия на дворовой территории.</t>
  </si>
  <si>
    <t>Отчет ТСН "Локомотивная,6 "                                   по ул. Локомотивная,6   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</si>
  <si>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</si>
  <si>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</si>
  <si>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</si>
  <si>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>Выполненные работы: 1. Заказана тамбурная алюминиевая дверь в третий подъезд.</t>
  </si>
  <si>
    <t>Отчет ТСН "Локомотивная,6 "                                   по ул. Локомотивная,6                                                                   за период 01.11.2017 по 30.11.2017 гг.</t>
  </si>
  <si>
    <t>Просроченная задолженность на 30.11.2017</t>
  </si>
  <si>
    <t>Начислено за ноябрь 2017г</t>
  </si>
  <si>
    <t>Задолженность собственников на 01.11.2017</t>
  </si>
  <si>
    <t>Отчет ТСН "Локомотивная,6 "                                   по ул. Локомотивная,6                                                                   за период 01.12.2017 по 31.12.2017 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</si>
  <si>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</si>
  <si>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</si>
  <si>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</si>
  <si>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>Выполненные работы: 1. Установлена тамбурная алюминиевая дверь в третий подъезд. 2. Начата работы по капитальному ремонту электрооборудования дома.</t>
  </si>
  <si>
    <t>Отчет ТСН "Локомотивная,6 "                                   по ул. Локомотивная,6                                                                   за период 01.01.2018 по 31.01.2018 гг.</t>
  </si>
  <si>
    <t>Задолженность собственников на 01.01.2018</t>
  </si>
  <si>
    <t>Просроченная задолженность на 31.01.2018</t>
  </si>
  <si>
    <t>Начислено за январь 2018г</t>
  </si>
  <si>
    <t xml:space="preserve">Выполненные работы: 1. Продолжаются работы по капитальному ремонту электрооборудования дома. 2. Начаты работы по монтажу системы подъездного отопления. </t>
  </si>
  <si>
    <t>Отчет ТСН "Локомотивная,6 "                                   по ул. Локомотивная,6                                                                   за период 01.02.2018 по 28.02.2018 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</si>
  <si>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</si>
  <si>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</si>
  <si>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</si>
  <si>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ТСН "Локомотивная,6 "                                   по ул. Локомотивная,6                                                                   за период 01.03.2018 по 31.03.2018 гг.</t>
  </si>
  <si>
    <t>Начислено за март 2018г</t>
  </si>
  <si>
    <t>Просроченная задолженность на 31.03.2018</t>
  </si>
  <si>
    <t>Выполненные работы: 1. Завершены работы по капитальному ремонту электрооборудования дома. 2. Завершены работы по монтажу системы подъездного отопления. 3. Начаты работы по утеплению торцевой стены 6-го подъезда.</t>
  </si>
  <si>
    <t>Отчет ТСН "Локомотивная,6 "                                   по ул. Локомотивная,6                                                                   за период 01.04.2018 по 30.04.2018 гг.</t>
  </si>
  <si>
    <t>Задолженность собственников на 01.03.2018</t>
  </si>
  <si>
    <t>Задолженность собственников на 01.04.2018г.</t>
  </si>
  <si>
    <t>Начислено за апрель 2018г</t>
  </si>
  <si>
    <t>Просроченная задолженность на 30.04.2018</t>
  </si>
  <si>
    <t>Выполненные работы: 1. Завершены  работы по утеплению торцевой стены 6-го подъезда.</t>
  </si>
  <si>
    <t>Отчет ТСН "Локомотивная,6 "                                   по ул. Локомотивная,6                                                                   за период 01.05.2018 по 31.05.2018 гг.</t>
  </si>
  <si>
    <t>Задолженность собственников на 01.05.2018г.</t>
  </si>
  <si>
    <t>Начислено за май 2018г</t>
  </si>
  <si>
    <t>Просроченная задолженность на 31.05.2018</t>
  </si>
  <si>
    <t>Выполненные работы: 1. Начаты работы по ремонту подъезда; 2. Завершены работы по ремонту кровли над входами во все подъезды.</t>
  </si>
  <si>
    <t>Отчет ТСН "Локомотивная,6 "                                   по ул. Локомотивная,6                                                                   за период 01.06.2018 по 30.06.2018 гг.</t>
  </si>
  <si>
    <t>Задолженность собственников на 01.06.2018г.</t>
  </si>
  <si>
    <t>Начислено за июнь 2018г</t>
  </si>
  <si>
    <t>Просроченная задолженность на 30.06.2018</t>
  </si>
  <si>
    <t xml:space="preserve">Выполненные работы: 1. Завершены работы по ремонту подъезда; 2. Начаты работы по ремонту асфальтного покрытия на дворовой территории. </t>
  </si>
  <si>
    <t>Отчет ТСН "Локомотивная,6 "                                   по ул. Локомотивная,6                                                                   за период 01.07.2018 по 31.07.2018 гг.</t>
  </si>
  <si>
    <t>Задолженность собственников на 01.07.2018г.</t>
  </si>
  <si>
    <t>Просроченная задолженность на 31.07.2018</t>
  </si>
  <si>
    <t>Начислено за июль 2018г</t>
  </si>
  <si>
    <t>С уважением, ООО "Розенталь Групп "Ботейн"</t>
  </si>
  <si>
    <t xml:space="preserve">Выполненные работы: 1. Завершены работы по ремонту подъезда; 2. Завершены работы по ремонту асфальтного покрытия на дворовой территории. </t>
  </si>
  <si>
    <t>Отчет ТСН "Локомотивная,6 "                                   по ул. Локомотивная,6                                                                   за период 01.08.2018 по 31.08.2018 гг.</t>
  </si>
  <si>
    <t>Задолженность собственников на 01.08.2018г.</t>
  </si>
  <si>
    <t>Начислено за август 2018г</t>
  </si>
  <si>
    <t>Просроченная задолженность на 31.08.2018</t>
  </si>
  <si>
    <t>Отчет ТСН "Локомотивная,6 "                                   по ул. Локомотивная,6                                                                   за период 01.09.2018 по 30.09.2018 гг.</t>
  </si>
  <si>
    <t>Задолженность собственников на 01.09.2018г.</t>
  </si>
  <si>
    <t>Начислено за сентябрь 2018г</t>
  </si>
  <si>
    <t>Просроченная задолженность на 30.09.2018</t>
  </si>
  <si>
    <t>Отчет ТСН "Локомотивная,6 "                                   по ул. Локомотивная,6                                                                   за период 01.10.2018 по 31.10.2018 гг.</t>
  </si>
  <si>
    <t>Задолженность собственников на 01.10.2018г.</t>
  </si>
  <si>
    <t>Начислено за октябрь 2018г</t>
  </si>
  <si>
    <t>Просроченная задолженность на 31.10.2018</t>
  </si>
  <si>
    <t xml:space="preserve">Выполненные работы: 1. Установлена тамбурная дверь в шестом подъезде.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</si>
</sst>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2" borderId="5" xfId="0" applyNumberFormat="1" applyFont="1" applyFill="1" applyBorder="1"/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4" fontId="5" fillId="0" borderId="12" xfId="0" applyNumberFormat="1" applyFont="1" applyBorder="1" applyAlignment="1"/>
    <xf numFmtId="4" fontId="5" fillId="0" borderId="10" xfId="0" applyNumberFormat="1" applyFont="1" applyBorder="1" applyAlignment="1"/>
    <xf numFmtId="4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Lokomotivnaya6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tabSelected="1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119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120</v>
      </c>
      <c r="B4" s="80"/>
      <c r="C4" s="80"/>
      <c r="D4" s="80"/>
      <c r="E4" s="80"/>
      <c r="F4" s="80"/>
      <c r="G4" s="80"/>
      <c r="H4" s="32">
        <f>'сентябрь 2018'!H23</f>
        <v>2240116.89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3">
      <c r="A7" s="67" t="s">
        <v>121</v>
      </c>
      <c r="B7" s="68"/>
      <c r="C7" s="68"/>
      <c r="D7" s="68"/>
      <c r="E7" s="68"/>
      <c r="F7" s="68"/>
      <c r="G7" s="68"/>
      <c r="H7" s="17">
        <v>1314131.05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17">
        <f>SUM(F9:H19)</f>
        <v>1152318.652024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465256.66+754.372024+6487.7+3567.23+2291.21+17034.53+13796.84+20.24</f>
        <v>509208.78202400001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127069.05</f>
        <v>127069.05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93125.4+2899.87</f>
        <v>96025.26999999999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96052.87</f>
        <v>96052.87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176463.05</f>
        <v>176463.05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11649.69</f>
        <v>11649.69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5126.49</f>
        <v>5126.49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83621.79</f>
        <v>83621.789999999994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6397.35+40704.31</f>
        <v>47101.659999999996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55"/>
      <c r="B21" s="56"/>
      <c r="C21" s="56"/>
      <c r="D21" s="56"/>
      <c r="E21" s="56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122</v>
      </c>
      <c r="B23" s="70"/>
      <c r="C23" s="70"/>
      <c r="D23" s="70"/>
      <c r="E23" s="70"/>
      <c r="F23" s="70"/>
      <c r="G23" s="70"/>
      <c r="H23" s="57">
        <f>3510527.28-H7</f>
        <v>2196396.2299999995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123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109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76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77</v>
      </c>
      <c r="B4" s="80"/>
      <c r="C4" s="80"/>
      <c r="D4" s="80"/>
      <c r="E4" s="80"/>
      <c r="F4" s="80"/>
      <c r="G4" s="80"/>
      <c r="H4" s="32">
        <f>дек.17!H23</f>
        <v>1563457.5100000002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67" t="s">
        <v>79</v>
      </c>
      <c r="B7" s="68"/>
      <c r="C7" s="68"/>
      <c r="D7" s="68"/>
      <c r="E7" s="68"/>
      <c r="F7" s="68"/>
      <c r="G7" s="68"/>
      <c r="H7" s="17">
        <v>1813665.95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1554583.63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383764.53+200+138.51+3005.54+1868.08+14102.93+11011.13</f>
        <v>414090.72000000003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2061.49</f>
        <v>2061.4899999999998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44839.54+72625.46</f>
        <v>117465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84186.65</f>
        <v>84186.65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142673.29</f>
        <v>142673.29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9700.95</f>
        <v>9700.9500000000007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/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105134.2</f>
        <v>105134.2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579935.14+99336.19</f>
        <v>679271.33000000007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78</v>
      </c>
      <c r="B23" s="70"/>
      <c r="C23" s="70"/>
      <c r="D23" s="70"/>
      <c r="E23" s="70"/>
      <c r="F23" s="70"/>
      <c r="G23" s="70"/>
      <c r="H23" s="4">
        <f>3565764.54-H7</f>
        <v>1752098.59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80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71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72</v>
      </c>
      <c r="B4" s="80"/>
      <c r="C4" s="80"/>
      <c r="D4" s="80"/>
      <c r="E4" s="80"/>
      <c r="F4" s="80"/>
      <c r="G4" s="80"/>
      <c r="H4" s="32">
        <f>нояб.2017!H23</f>
        <v>1586158.2500000002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67" t="s">
        <v>73</v>
      </c>
      <c r="B7" s="68"/>
      <c r="C7" s="68"/>
      <c r="D7" s="68"/>
      <c r="E7" s="68"/>
      <c r="F7" s="68"/>
      <c r="G7" s="68"/>
      <c r="H7" s="17">
        <v>1746356.94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1665114.17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11000+1044.55+2950.01+1600.17+2152+15740.71+429046.04</f>
        <v>463533.48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26846.35</f>
        <v>26846.35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43088.58+80423.04</f>
        <v>123511.62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93735.6</f>
        <v>93735.6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161906.14</f>
        <v>161906.14000000001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v>10580.03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/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v>226830.9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462769.96+95400.09</f>
        <v>558170.05000000005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74</v>
      </c>
      <c r="B23" s="70"/>
      <c r="C23" s="70"/>
      <c r="D23" s="70"/>
      <c r="E23" s="70"/>
      <c r="F23" s="70"/>
      <c r="G23" s="70"/>
      <c r="H23" s="4">
        <f>3309814.45-H7</f>
        <v>1563457.5100000002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75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67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70</v>
      </c>
      <c r="B4" s="80"/>
      <c r="C4" s="80"/>
      <c r="D4" s="80"/>
      <c r="E4" s="80"/>
      <c r="F4" s="80"/>
      <c r="G4" s="80"/>
      <c r="H4" s="32">
        <f>'окт. 2017'!H23</f>
        <v>1138170.76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67" t="s">
        <v>69</v>
      </c>
      <c r="B7" s="68"/>
      <c r="C7" s="68"/>
      <c r="D7" s="68"/>
      <c r="E7" s="68"/>
      <c r="F7" s="68"/>
      <c r="G7" s="68"/>
      <c r="H7" s="17">
        <v>1642985.45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1306583.43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402926.33+11000+1029.29+2859.17+0.02+1968.3+14704.3</f>
        <v>434487.41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20109.79</f>
        <v>20109.79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79457.57+34760.67</f>
        <v>114218.24000000001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83681.64</f>
        <v>83681.64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150131.64</f>
        <v>150131.64000000001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v>10110.98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/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v>98880.27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76869.66+318093.8</f>
        <v>394963.45999999996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68</v>
      </c>
      <c r="B23" s="70"/>
      <c r="C23" s="70"/>
      <c r="D23" s="70"/>
      <c r="E23" s="70"/>
      <c r="F23" s="70"/>
      <c r="G23" s="70"/>
      <c r="H23" s="4">
        <f>3229143.7-H7</f>
        <v>1586158.2500000002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66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62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63</v>
      </c>
      <c r="B4" s="80"/>
      <c r="C4" s="80"/>
      <c r="D4" s="80"/>
      <c r="E4" s="80"/>
      <c r="F4" s="80"/>
      <c r="G4" s="80"/>
      <c r="H4" s="32">
        <f>'сент. 2017'!H23</f>
        <v>1166361.8600000003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6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6"/>
    </row>
    <row r="7" spans="1:9" ht="15" customHeight="1" x14ac:dyDescent="0.3">
      <c r="A7" s="67" t="s">
        <v>64</v>
      </c>
      <c r="B7" s="68"/>
      <c r="C7" s="68"/>
      <c r="D7" s="68"/>
      <c r="E7" s="68"/>
      <c r="F7" s="68"/>
      <c r="G7" s="68"/>
      <c r="H7" s="17">
        <v>1447376.01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1014214.69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434231.14+6361.62+2609.06+2206.95+1833.33+15904.6+8598.38</f>
        <v>471745.08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94250.45</f>
        <v>94250.45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95956.15+1369.86</f>
        <v>97326.01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86619.09</f>
        <v>86619.09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169926.88</f>
        <v>169926.88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10909.61</f>
        <v>10909.61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/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62017.57</f>
        <v>62017.57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18307.92+3112.08</f>
        <v>21420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65</v>
      </c>
      <c r="B23" s="70"/>
      <c r="C23" s="70"/>
      <c r="D23" s="70"/>
      <c r="E23" s="70"/>
      <c r="F23" s="70"/>
      <c r="G23" s="70"/>
      <c r="H23" s="4">
        <f>2585546.77-H7</f>
        <v>1138170.76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66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57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58</v>
      </c>
      <c r="B4" s="80"/>
      <c r="C4" s="80"/>
      <c r="D4" s="80"/>
      <c r="E4" s="80"/>
      <c r="F4" s="80"/>
      <c r="G4" s="80"/>
      <c r="H4" s="8" t="e">
        <f>'[1]август 2017'!H23</f>
        <v>#REF!</v>
      </c>
    </row>
    <row r="5" spans="1:9" ht="18" x14ac:dyDescent="0.2">
      <c r="A5" s="28"/>
      <c r="B5" s="29"/>
      <c r="C5" s="29"/>
      <c r="D5" s="29"/>
      <c r="E5" s="29"/>
      <c r="F5" s="29"/>
      <c r="G5" s="29"/>
      <c r="H5" s="6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6"/>
    </row>
    <row r="7" spans="1:9" ht="15" customHeight="1" x14ac:dyDescent="0.3">
      <c r="A7" s="67" t="s">
        <v>59</v>
      </c>
      <c r="B7" s="68"/>
      <c r="C7" s="68"/>
      <c r="D7" s="68"/>
      <c r="E7" s="68"/>
      <c r="F7" s="68"/>
      <c r="G7" s="68"/>
      <c r="H7" s="17">
        <v>985383.07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975062.38000000024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408632.52+5902.65+2080.73+14834.15+1833.33+9712.31</f>
        <v>442995.69000000006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136583.43</f>
        <v>136583.43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84324.68+1432.69</f>
        <v>85757.37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f>89718.17</f>
        <v>89718.17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>
        <f>184132.07</f>
        <v>184132.07</v>
      </c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f>10342.61</f>
        <v>10342.61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/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f>22278.15+3254.89</f>
        <v>25533.040000000001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60</v>
      </c>
      <c r="B23" s="70"/>
      <c r="C23" s="70"/>
      <c r="D23" s="70"/>
      <c r="E23" s="70"/>
      <c r="F23" s="70"/>
      <c r="G23" s="70"/>
      <c r="H23" s="4">
        <f>2151744.93-H7</f>
        <v>1166361.8600000003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61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52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53</v>
      </c>
      <c r="B4" s="80"/>
      <c r="C4" s="80"/>
      <c r="D4" s="80"/>
      <c r="E4" s="80"/>
      <c r="F4" s="80"/>
      <c r="G4" s="80"/>
      <c r="H4" s="8">
        <f>'июль 2017'!H23</f>
        <v>955574.83000000007</v>
      </c>
    </row>
    <row r="5" spans="1:9" ht="18" x14ac:dyDescent="0.2">
      <c r="A5" s="26"/>
      <c r="B5" s="27"/>
      <c r="C5" s="27"/>
      <c r="D5" s="27"/>
      <c r="E5" s="27"/>
      <c r="F5" s="27"/>
      <c r="G5" s="27"/>
      <c r="H5" s="6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6"/>
    </row>
    <row r="7" spans="1:9" ht="15" customHeight="1" x14ac:dyDescent="0.3">
      <c r="A7" s="67" t="s">
        <v>54</v>
      </c>
      <c r="B7" s="68"/>
      <c r="C7" s="68"/>
      <c r="D7" s="68"/>
      <c r="E7" s="68"/>
      <c r="F7" s="68"/>
      <c r="G7" s="68"/>
      <c r="H7" s="17">
        <v>1074617.28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858660.49999999977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5601.27+1969.94+13931.57+393690.81+1833.55</f>
        <v>417027.13999999996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108664.03+2230.98</f>
        <v>110895.01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982.02+74930.94</f>
        <v>75912.960000000006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f>76538.63</f>
        <v>76538.63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>
        <f>148212.31</f>
        <v>148212.31</v>
      </c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f>9933.75</f>
        <v>9933.75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/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f>20140.7</f>
        <v>20140.7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55</v>
      </c>
      <c r="B23" s="70"/>
      <c r="C23" s="70"/>
      <c r="D23" s="70"/>
      <c r="E23" s="70"/>
      <c r="F23" s="70"/>
      <c r="G23" s="70"/>
      <c r="H23" s="4">
        <f>2141139.4-H7</f>
        <v>1066522.1199999999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56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O3" sqref="O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48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49</v>
      </c>
      <c r="B4" s="80"/>
      <c r="C4" s="80"/>
      <c r="D4" s="80"/>
      <c r="E4" s="80"/>
      <c r="F4" s="80"/>
      <c r="G4" s="80"/>
      <c r="H4" s="8">
        <f>'июнь 2017'!H23</f>
        <v>922310.14999999991</v>
      </c>
    </row>
    <row r="5" spans="1:9" ht="18" x14ac:dyDescent="0.2">
      <c r="A5" s="24"/>
      <c r="B5" s="25"/>
      <c r="C5" s="25"/>
      <c r="D5" s="25"/>
      <c r="E5" s="25"/>
      <c r="F5" s="25"/>
      <c r="G5" s="25"/>
      <c r="H5" s="6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6"/>
    </row>
    <row r="7" spans="1:9" ht="15" customHeight="1" x14ac:dyDescent="0.3">
      <c r="A7" s="67" t="s">
        <v>50</v>
      </c>
      <c r="B7" s="68"/>
      <c r="C7" s="68"/>
      <c r="D7" s="68"/>
      <c r="E7" s="68"/>
      <c r="F7" s="68"/>
      <c r="G7" s="68"/>
      <c r="H7" s="17">
        <v>968112.69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908274.3600000001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1666.67+399416.16+3062.62</f>
        <v>404145.44999999995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109283.1+5176.38+10436.08</f>
        <v>124895.56000000001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4593.7+2077.83+79029.34</f>
        <v>85700.87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f>82185.44</f>
        <v>82185.440000000002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>
        <f>14125.71+136485.45</f>
        <v>150611.16</v>
      </c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10039.65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/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v>50696.23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51</v>
      </c>
      <c r="B23" s="70"/>
      <c r="C23" s="70"/>
      <c r="D23" s="70"/>
      <c r="E23" s="70"/>
      <c r="F23" s="70"/>
      <c r="G23" s="70"/>
      <c r="H23" s="4">
        <f>1923687.52-H7</f>
        <v>955574.83000000007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47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16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40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41</v>
      </c>
      <c r="B4" s="80"/>
      <c r="C4" s="80"/>
      <c r="D4" s="80"/>
      <c r="E4" s="80"/>
      <c r="F4" s="80"/>
      <c r="G4" s="80"/>
      <c r="H4" s="8">
        <f>'май 2017'!H23</f>
        <v>987544.86</v>
      </c>
    </row>
    <row r="5" spans="1:9" ht="18" x14ac:dyDescent="0.2">
      <c r="A5" s="22"/>
      <c r="B5" s="23"/>
      <c r="C5" s="23"/>
      <c r="D5" s="23"/>
      <c r="E5" s="23"/>
      <c r="F5" s="23"/>
      <c r="G5" s="23"/>
      <c r="H5" s="6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6"/>
    </row>
    <row r="7" spans="1:9" ht="15" customHeight="1" x14ac:dyDescent="0.3">
      <c r="A7" s="67" t="s">
        <v>42</v>
      </c>
      <c r="B7" s="68"/>
      <c r="C7" s="68"/>
      <c r="D7" s="68"/>
      <c r="E7" s="68"/>
      <c r="F7" s="68"/>
      <c r="G7" s="68"/>
      <c r="H7" s="17">
        <v>941539.23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986807.29999999993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412074.19+2267.56</f>
        <v>414341.75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5097.27+119933.18+16487.17</f>
        <v>141517.62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7247.25+72873.95+3846.71</f>
        <v>83967.91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f>80111.25</f>
        <v>80111.25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>
        <f>123857.9+13959.8</f>
        <v>137817.69999999998</v>
      </c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10322.57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/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f>118728.5</f>
        <v>118728.5</v>
      </c>
      <c r="G19" s="83"/>
      <c r="H19" s="8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46</v>
      </c>
      <c r="B23" s="70"/>
      <c r="C23" s="70"/>
      <c r="D23" s="70"/>
      <c r="E23" s="70"/>
      <c r="F23" s="70"/>
      <c r="G23" s="70"/>
      <c r="H23" s="4">
        <f>1863849.38-H7</f>
        <v>922310.14999999991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47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2"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36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37</v>
      </c>
      <c r="B4" s="80"/>
      <c r="C4" s="80"/>
      <c r="D4" s="80"/>
      <c r="E4" s="80"/>
      <c r="F4" s="80"/>
      <c r="G4" s="80"/>
      <c r="H4" s="8">
        <f>'апрель 2017'!H23</f>
        <v>978659.10000000009</v>
      </c>
    </row>
    <row r="5" spans="1:9" ht="18" x14ac:dyDescent="0.2">
      <c r="A5" s="20"/>
      <c r="B5" s="21"/>
      <c r="C5" s="21"/>
      <c r="D5" s="21"/>
      <c r="E5" s="21"/>
      <c r="F5" s="21"/>
      <c r="G5" s="21"/>
      <c r="H5" s="6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6"/>
    </row>
    <row r="7" spans="1:9" ht="15" customHeight="1" x14ac:dyDescent="0.3">
      <c r="A7" s="67" t="s">
        <v>38</v>
      </c>
      <c r="B7" s="68"/>
      <c r="C7" s="68"/>
      <c r="D7" s="68"/>
      <c r="E7" s="68"/>
      <c r="F7" s="68"/>
      <c r="G7" s="68"/>
      <c r="H7" s="17">
        <v>921572.6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1306119.2199999997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3649.54+418479.94</f>
        <v>422129.48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102728.14+4337.29</f>
        <v>107065.43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44966.08+72120.76+3920.78</f>
        <v>121007.62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v>82027.56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>
        <f>14338.81+123987.93</f>
        <v>138326.74</v>
      </c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10362.25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/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v>425200.14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45</v>
      </c>
      <c r="B23" s="70"/>
      <c r="C23" s="70"/>
      <c r="D23" s="70"/>
      <c r="E23" s="70"/>
      <c r="F23" s="70"/>
      <c r="G23" s="70"/>
      <c r="H23" s="4">
        <f>1909117.46-H7</f>
        <v>987544.86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39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M21" sqref="M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32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33</v>
      </c>
      <c r="B4" s="80"/>
      <c r="C4" s="80"/>
      <c r="D4" s="80"/>
      <c r="E4" s="80"/>
      <c r="F4" s="80"/>
      <c r="G4" s="80"/>
      <c r="H4" s="8">
        <f>'март 2017'!H23</f>
        <v>847546.56000000029</v>
      </c>
    </row>
    <row r="5" spans="1:9" ht="18" x14ac:dyDescent="0.2">
      <c r="A5" s="18"/>
      <c r="B5" s="19"/>
      <c r="C5" s="19"/>
      <c r="D5" s="19"/>
      <c r="E5" s="19"/>
      <c r="F5" s="19"/>
      <c r="G5" s="19"/>
      <c r="H5" s="6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6"/>
    </row>
    <row r="7" spans="1:9" ht="15" customHeight="1" x14ac:dyDescent="0.3">
      <c r="A7" s="67" t="s">
        <v>34</v>
      </c>
      <c r="B7" s="68"/>
      <c r="C7" s="68"/>
      <c r="D7" s="68"/>
      <c r="E7" s="68"/>
      <c r="F7" s="68"/>
      <c r="G7" s="68"/>
      <c r="H7" s="17">
        <v>1344424.33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1301308.97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556.49+3525.2+12806.14+388504.49</f>
        <v>405392.32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18060.31+90620.09</f>
        <v>108680.4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39550.5+67147.69</f>
        <v>106698.19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f>76148.22</f>
        <v>76148.22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>
        <v>112235.97</v>
      </c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7669.28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/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f>484484.59</f>
        <v>484484.59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44</v>
      </c>
      <c r="B23" s="70"/>
      <c r="C23" s="70"/>
      <c r="D23" s="70"/>
      <c r="E23" s="70"/>
      <c r="F23" s="70"/>
      <c r="G23" s="70"/>
      <c r="H23" s="4">
        <f>2323083.43-H7</f>
        <v>978659.10000000009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31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L20" sqref="L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115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116</v>
      </c>
      <c r="B4" s="80"/>
      <c r="C4" s="80"/>
      <c r="D4" s="80"/>
      <c r="E4" s="80"/>
      <c r="F4" s="80"/>
      <c r="G4" s="80"/>
      <c r="H4" s="32">
        <f>'август 2018'!H23</f>
        <v>2098226.06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67" t="s">
        <v>117</v>
      </c>
      <c r="B7" s="68"/>
      <c r="C7" s="68"/>
      <c r="D7" s="68"/>
      <c r="E7" s="68"/>
      <c r="F7" s="68"/>
      <c r="G7" s="68"/>
      <c r="H7" s="17">
        <v>1108598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1026641.25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415592.28+16212.18+14.2+5726.18+3160.11+2021.34+15082.41</f>
        <v>457808.7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101296.37</f>
        <v>101296.37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77701.39+2149.56</f>
        <v>79850.95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79078.95</f>
        <v>79078.95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183203.68</f>
        <v>183203.68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16444.18</f>
        <v>16444.18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4340.6</f>
        <v>4340.6000000000004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72259.27</f>
        <v>72259.27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28010.19+4348.36</f>
        <v>32358.55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53"/>
      <c r="B21" s="54"/>
      <c r="C21" s="54"/>
      <c r="D21" s="54"/>
      <c r="E21" s="5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118</v>
      </c>
      <c r="B23" s="70"/>
      <c r="C23" s="70"/>
      <c r="D23" s="70"/>
      <c r="E23" s="70"/>
      <c r="F23" s="70"/>
      <c r="G23" s="70"/>
      <c r="H23" s="4">
        <f>3348714.89-H7</f>
        <v>2240116.89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27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109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K21" sqref="K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28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29</v>
      </c>
      <c r="B4" s="80"/>
      <c r="C4" s="80"/>
      <c r="D4" s="80"/>
      <c r="E4" s="80"/>
      <c r="F4" s="80"/>
      <c r="G4" s="80"/>
      <c r="H4" s="8">
        <f>'февраль 2017'!H23</f>
        <v>683337.64999999991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67" t="s">
        <v>30</v>
      </c>
      <c r="B7" s="68"/>
      <c r="C7" s="68"/>
      <c r="D7" s="68"/>
      <c r="E7" s="68"/>
      <c r="F7" s="68"/>
      <c r="G7" s="68"/>
      <c r="H7" s="17">
        <v>1536584.89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1250337.6299999999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395660.9+3635.12+13228.2+1800</f>
        <v>414324.22000000003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f>24538.84+530763.94+82754.7</f>
        <v>638057.47999999986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f>73339.45+36166.74</f>
        <v>109506.19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v>78642.52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/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9806.8799999999992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>
        <v>0.34</v>
      </c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/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43</v>
      </c>
      <c r="B23" s="70"/>
      <c r="C23" s="70"/>
      <c r="D23" s="70"/>
      <c r="E23" s="70"/>
      <c r="F23" s="70"/>
      <c r="G23" s="70"/>
      <c r="H23" s="4">
        <f>2384131.45-H7</f>
        <v>847546.56000000029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35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23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24</v>
      </c>
      <c r="B4" s="80"/>
      <c r="C4" s="80"/>
      <c r="D4" s="80"/>
      <c r="E4" s="80"/>
      <c r="F4" s="80"/>
      <c r="G4" s="80"/>
      <c r="H4" s="8">
        <f>'январь 2017'!H23</f>
        <v>497327.25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67" t="s">
        <v>25</v>
      </c>
      <c r="B7" s="68"/>
      <c r="C7" s="68"/>
      <c r="D7" s="68"/>
      <c r="E7" s="68"/>
      <c r="F7" s="68"/>
      <c r="G7" s="68"/>
      <c r="H7" s="2">
        <v>1414546.54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1270135.9300000002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f>379454.99+3291.99+11979.25</f>
        <v>394726.23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v>142751.21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v>71552.399999999994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v>78859.94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/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8929.66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>
        <v>0.12</v>
      </c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v>573316.37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26</v>
      </c>
      <c r="B23" s="70"/>
      <c r="C23" s="70"/>
      <c r="D23" s="70"/>
      <c r="E23" s="70"/>
      <c r="F23" s="70"/>
      <c r="G23" s="70"/>
      <c r="H23" s="4">
        <f>2097884.19-H7</f>
        <v>683337.64999999991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27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18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19</v>
      </c>
      <c r="B4" s="80"/>
      <c r="C4" s="80"/>
      <c r="D4" s="80"/>
      <c r="E4" s="80"/>
      <c r="F4" s="80"/>
      <c r="G4" s="80"/>
      <c r="H4" s="8">
        <f>'декабрь 2016'!H23</f>
        <v>401078.40999999992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67" t="s">
        <v>20</v>
      </c>
      <c r="B7" s="68"/>
      <c r="C7" s="68"/>
      <c r="D7" s="68"/>
      <c r="E7" s="68"/>
      <c r="F7" s="68"/>
      <c r="G7" s="68"/>
      <c r="H7" s="2">
        <v>1456146.33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1293206.69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v>371846.91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v>156905.82999999999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v>77597.22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f>78786.66</f>
        <v>78786.66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/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6781.77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>
        <v>110.52</v>
      </c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v>601177.78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21</v>
      </c>
      <c r="B23" s="70"/>
      <c r="C23" s="70"/>
      <c r="D23" s="70"/>
      <c r="E23" s="70"/>
      <c r="F23" s="70"/>
      <c r="G23" s="70"/>
      <c r="H23" s="4">
        <f>1953473.58-H7</f>
        <v>497327.25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22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8" sqref="K1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13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14</v>
      </c>
      <c r="B4" s="80"/>
      <c r="C4" s="80"/>
      <c r="D4" s="80"/>
      <c r="E4" s="80"/>
      <c r="F4" s="80"/>
      <c r="G4" s="80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67" t="s">
        <v>15</v>
      </c>
      <c r="B7" s="68"/>
      <c r="C7" s="68"/>
      <c r="D7" s="68"/>
      <c r="E7" s="68"/>
      <c r="F7" s="68"/>
      <c r="G7" s="68"/>
      <c r="H7" s="2">
        <f>1389455.53</f>
        <v>1389455.53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1248089.82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82">
        <v>376547.71</v>
      </c>
      <c r="G9" s="83"/>
      <c r="H9" s="8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82">
        <v>151433.95000000001</v>
      </c>
      <c r="G10" s="83"/>
      <c r="H10" s="84"/>
    </row>
    <row r="11" spans="1:9" ht="15" customHeight="1" x14ac:dyDescent="0.25">
      <c r="A11" s="60" t="s">
        <v>3</v>
      </c>
      <c r="B11" s="61"/>
      <c r="C11" s="61"/>
      <c r="D11" s="61"/>
      <c r="E11" s="61"/>
      <c r="F11" s="82">
        <v>83209.929999999993</v>
      </c>
      <c r="G11" s="83"/>
      <c r="H11" s="84"/>
    </row>
    <row r="12" spans="1:9" ht="15" customHeight="1" x14ac:dyDescent="0.25">
      <c r="A12" s="60" t="s">
        <v>4</v>
      </c>
      <c r="B12" s="61"/>
      <c r="C12" s="61"/>
      <c r="D12" s="61"/>
      <c r="E12" s="61"/>
      <c r="F12" s="82">
        <v>56304.89</v>
      </c>
      <c r="G12" s="83"/>
      <c r="H12" s="84"/>
    </row>
    <row r="13" spans="1:9" ht="15" customHeight="1" x14ac:dyDescent="0.25">
      <c r="A13" s="60" t="s">
        <v>5</v>
      </c>
      <c r="B13" s="61"/>
      <c r="C13" s="61"/>
      <c r="D13" s="61"/>
      <c r="E13" s="61"/>
      <c r="F13" s="82"/>
      <c r="G13" s="83"/>
      <c r="H13" s="84"/>
    </row>
    <row r="14" spans="1:9" ht="15" customHeight="1" x14ac:dyDescent="0.25">
      <c r="A14" s="60" t="s">
        <v>6</v>
      </c>
      <c r="B14" s="61"/>
      <c r="C14" s="61"/>
      <c r="D14" s="61"/>
      <c r="E14" s="61"/>
      <c r="F14" s="82">
        <v>6450.49</v>
      </c>
      <c r="G14" s="83"/>
      <c r="H14" s="84"/>
    </row>
    <row r="15" spans="1:9" ht="15" customHeight="1" x14ac:dyDescent="0.25">
      <c r="A15" s="60" t="s">
        <v>7</v>
      </c>
      <c r="B15" s="61"/>
      <c r="C15" s="61"/>
      <c r="D15" s="61"/>
      <c r="E15" s="61"/>
      <c r="F15" s="82">
        <v>83.11</v>
      </c>
      <c r="G15" s="83"/>
      <c r="H15" s="84"/>
    </row>
    <row r="16" spans="1:9" ht="15" customHeight="1" x14ac:dyDescent="0.25">
      <c r="A16" s="60" t="s">
        <v>9</v>
      </c>
      <c r="B16" s="61"/>
      <c r="C16" s="61"/>
      <c r="D16" s="61"/>
      <c r="E16" s="61"/>
      <c r="F16" s="82"/>
      <c r="G16" s="83"/>
      <c r="H16" s="84"/>
    </row>
    <row r="17" spans="1:9" ht="15" customHeight="1" x14ac:dyDescent="0.25">
      <c r="A17" s="60" t="s">
        <v>10</v>
      </c>
      <c r="B17" s="72"/>
      <c r="C17" s="72"/>
      <c r="D17" s="72"/>
      <c r="E17" s="73"/>
      <c r="F17" s="82"/>
      <c r="G17" s="83"/>
      <c r="H17" s="84"/>
    </row>
    <row r="18" spans="1:9" ht="15" customHeight="1" x14ac:dyDescent="0.25">
      <c r="A18" s="60" t="s">
        <v>11</v>
      </c>
      <c r="B18" s="72"/>
      <c r="C18" s="72"/>
      <c r="D18" s="72"/>
      <c r="E18" s="73"/>
      <c r="F18" s="82"/>
      <c r="G18" s="83"/>
      <c r="H18" s="84"/>
    </row>
    <row r="19" spans="1:9" ht="15" customHeight="1" x14ac:dyDescent="0.25">
      <c r="A19" s="60" t="s">
        <v>8</v>
      </c>
      <c r="B19" s="61"/>
      <c r="C19" s="61"/>
      <c r="D19" s="61"/>
      <c r="E19" s="61"/>
      <c r="F19" s="82">
        <v>574059.74</v>
      </c>
      <c r="G19" s="83"/>
      <c r="H19" s="8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16</v>
      </c>
      <c r="B23" s="70"/>
      <c r="C23" s="70"/>
      <c r="D23" s="70"/>
      <c r="E23" s="70"/>
      <c r="F23" s="70"/>
      <c r="G23" s="70"/>
      <c r="H23" s="4">
        <f>1790533.94-H7</f>
        <v>401078.40999999992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17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111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112</v>
      </c>
      <c r="B4" s="80"/>
      <c r="C4" s="80"/>
      <c r="D4" s="80"/>
      <c r="E4" s="80"/>
      <c r="F4" s="80"/>
      <c r="G4" s="80"/>
      <c r="H4" s="32">
        <f>'июль 2018'!H23</f>
        <v>2053437.19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67" t="s">
        <v>113</v>
      </c>
      <c r="B7" s="68"/>
      <c r="C7" s="68"/>
      <c r="D7" s="68"/>
      <c r="E7" s="68"/>
      <c r="F7" s="68"/>
      <c r="G7" s="68"/>
      <c r="H7" s="17">
        <v>1177077.71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1053326.3399999999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438460.74+6038.54+3380.93+2126.09+15954.31</f>
        <v>465960.61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124190.11</f>
        <v>124190.11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84926.34+3012.84</f>
        <v>87939.18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86767.36</f>
        <v>86767.360000000001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165802.7</f>
        <v>165802.70000000001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2317.84</f>
        <v>2317.84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4823.74</f>
        <v>4823.74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79905.15</f>
        <v>79905.149999999994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30141.63+5478.02</f>
        <v>35619.65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114</v>
      </c>
      <c r="B23" s="70"/>
      <c r="C23" s="70"/>
      <c r="D23" s="70"/>
      <c r="E23" s="70"/>
      <c r="F23" s="70"/>
      <c r="G23" s="70"/>
      <c r="H23" s="4">
        <f>3275303.77-H7</f>
        <v>2098226.06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110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109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scale="9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topLeftCell="A7" workbookViewId="0">
      <selection activeCell="A27" sqref="A27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105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106</v>
      </c>
      <c r="B4" s="80"/>
      <c r="C4" s="80"/>
      <c r="D4" s="80"/>
      <c r="E4" s="80"/>
      <c r="F4" s="80"/>
      <c r="G4" s="80"/>
      <c r="H4" s="32">
        <f>'июнь 2018'!H23</f>
        <v>1938314.5899999999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67" t="s">
        <v>108</v>
      </c>
      <c r="B7" s="68"/>
      <c r="C7" s="68"/>
      <c r="D7" s="68"/>
      <c r="E7" s="68"/>
      <c r="F7" s="68"/>
      <c r="G7" s="68"/>
      <c r="H7" s="17">
        <v>1101333.19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968766.78999999992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45.56+5365.23+3016.62+1876.2+404615.34+14174.98+3298.61</f>
        <v>432392.54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100240.05</f>
        <v>100240.05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4685.09+74178.41</f>
        <v>78863.5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80273.56</f>
        <v>80273.56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145813.37</f>
        <v>145813.37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v>9522.59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4035.99</f>
        <v>4035.99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72140.05</f>
        <v>72140.05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8684.04+36801.1</f>
        <v>45485.14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107</v>
      </c>
      <c r="B23" s="70"/>
      <c r="C23" s="70"/>
      <c r="D23" s="70"/>
      <c r="E23" s="70"/>
      <c r="F23" s="70"/>
      <c r="G23" s="70"/>
      <c r="H23" s="4">
        <f>3154770.38-H7</f>
        <v>2053437.19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110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109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100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101</v>
      </c>
      <c r="B4" s="80"/>
      <c r="C4" s="80"/>
      <c r="D4" s="80"/>
      <c r="E4" s="80"/>
      <c r="F4" s="80"/>
      <c r="G4" s="80"/>
      <c r="H4" s="32">
        <f>'май 2018'!H23</f>
        <v>1873519.2299999997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67" t="s">
        <v>102</v>
      </c>
      <c r="B7" s="68"/>
      <c r="C7" s="68"/>
      <c r="D7" s="68"/>
      <c r="E7" s="68"/>
      <c r="F7" s="68"/>
      <c r="G7" s="68"/>
      <c r="H7" s="17">
        <v>1083948.77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1039728.2499999999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413296.09+139.27+4946.85+3058.18+1925.66+14309.91</f>
        <v>437675.95999999996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100710.74</f>
        <v>100710.74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72353.18+9856.25</f>
        <v>82209.429999999993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80754.8</f>
        <v>80754.8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v>138006.16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9609.7</f>
        <v>9609.7000000000007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3902.72</f>
        <v>3902.72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82284.39</f>
        <v>82284.39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88944.78+15629.57</f>
        <v>104574.35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103</v>
      </c>
      <c r="B23" s="70"/>
      <c r="C23" s="70"/>
      <c r="D23" s="70"/>
      <c r="E23" s="70"/>
      <c r="F23" s="70"/>
      <c r="G23" s="70"/>
      <c r="H23" s="4">
        <f>3022263.36-H7</f>
        <v>1938314.5899999999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104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M13" sqref="L13:M1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95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96</v>
      </c>
      <c r="B4" s="80"/>
      <c r="C4" s="80"/>
      <c r="D4" s="80"/>
      <c r="E4" s="80"/>
      <c r="F4" s="80"/>
      <c r="G4" s="80"/>
      <c r="H4" s="32">
        <f>'апрель 18'!H23</f>
        <v>1833980.33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67" t="s">
        <v>97</v>
      </c>
      <c r="B7" s="68"/>
      <c r="C7" s="68"/>
      <c r="D7" s="68"/>
      <c r="E7" s="68"/>
      <c r="F7" s="68"/>
      <c r="G7" s="68"/>
      <c r="H7" s="17">
        <v>1104523.6100000001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1361924.12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433388.68+44.42+3142.13+100+2047.98+15266.3</f>
        <v>453989.50999999995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1448.4</f>
        <v>1448.4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67561.95+49130.01</f>
        <v>116691.95999999999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82751.93</f>
        <v>82751.929999999993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133894.21</f>
        <v>133894.21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10381.34</f>
        <v>10381.34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3882.17</f>
        <v>3882.17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75112.4</f>
        <v>75112.399999999994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>
        <f>0</f>
        <v>0</v>
      </c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97072.16+386700.04</f>
        <v>483772.19999999995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98</v>
      </c>
      <c r="B23" s="70"/>
      <c r="C23" s="70"/>
      <c r="D23" s="70"/>
      <c r="E23" s="70"/>
      <c r="F23" s="70"/>
      <c r="G23" s="70"/>
      <c r="H23" s="4">
        <f>2978042.84-H7</f>
        <v>1873519.2299999997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99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topLeftCell="A4" workbookViewId="0">
      <selection activeCell="L13" sqref="L1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89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91</v>
      </c>
      <c r="B4" s="80"/>
      <c r="C4" s="80"/>
      <c r="D4" s="80"/>
      <c r="E4" s="80"/>
      <c r="F4" s="80"/>
      <c r="G4" s="80"/>
      <c r="H4" s="32">
        <f>фев.18!H23</f>
        <v>1942564.4299999997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67" t="s">
        <v>92</v>
      </c>
      <c r="B7" s="68"/>
      <c r="C7" s="68"/>
      <c r="D7" s="68"/>
      <c r="E7" s="68"/>
      <c r="F7" s="68"/>
      <c r="G7" s="68"/>
      <c r="H7" s="17">
        <v>1410513.02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1468106.8699999999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443948.24+13.62+401.73+3264.98+2095.72+15387.91+1824.59</f>
        <v>466936.78999999992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894.59</f>
        <v>894.59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74845.55+46499.04</f>
        <v>121344.59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85381.97</f>
        <v>85381.97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134897.15</f>
        <v>134897.15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v>9963.39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f>3249.45</f>
        <v>3249.45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84993.43</f>
        <v>84993.43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464381.58+96063.93</f>
        <v>560445.51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93</v>
      </c>
      <c r="B23" s="70"/>
      <c r="C23" s="70"/>
      <c r="D23" s="70"/>
      <c r="E23" s="70"/>
      <c r="F23" s="70"/>
      <c r="G23" s="70"/>
      <c r="H23" s="4">
        <f>3244493.35-H7</f>
        <v>1833980.33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94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A16" sqref="A16:E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85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90</v>
      </c>
      <c r="B4" s="80"/>
      <c r="C4" s="80"/>
      <c r="D4" s="80"/>
      <c r="E4" s="80"/>
      <c r="F4" s="80"/>
      <c r="G4" s="80"/>
      <c r="H4" s="32">
        <f>фев.18!H23</f>
        <v>1942564.4299999997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67" t="s">
        <v>86</v>
      </c>
      <c r="B7" s="68"/>
      <c r="C7" s="68"/>
      <c r="D7" s="68"/>
      <c r="E7" s="68"/>
      <c r="F7" s="68"/>
      <c r="G7" s="68"/>
      <c r="H7" s="17">
        <v>1519930.01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1789047.71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156.98+3436.61+13189.65+2178.42+16343.64+470601.72</f>
        <v>505907.01999999996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16126.81</f>
        <v>16126.81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87555.55+51413.78</f>
        <v>138969.33000000002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97436.3</f>
        <v>97436.3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161780.57</f>
        <v>161780.57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11317.14</f>
        <v>11317.14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>
        <v>780.51</v>
      </c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>
        <v>2298.4299999999998</v>
      </c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105120.28</f>
        <v>105120.28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113460.1+635851.22</f>
        <v>749311.32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87</v>
      </c>
      <c r="B23" s="70"/>
      <c r="C23" s="70"/>
      <c r="D23" s="70"/>
      <c r="E23" s="70"/>
      <c r="F23" s="70"/>
      <c r="G23" s="70"/>
      <c r="H23" s="4">
        <f>3302087.2-H7</f>
        <v>1782157.1900000002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88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2"/>
  <sheetViews>
    <sheetView workbookViewId="0">
      <selection activeCell="K8" sqref="K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7" t="s">
        <v>81</v>
      </c>
      <c r="B2" s="77"/>
      <c r="C2" s="77"/>
      <c r="D2" s="77"/>
      <c r="E2" s="77"/>
      <c r="F2" s="77"/>
      <c r="G2" s="77"/>
      <c r="H2" s="77"/>
    </row>
    <row r="3" spans="1:9" ht="58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3">
      <c r="A4" s="79" t="s">
        <v>82</v>
      </c>
      <c r="B4" s="80"/>
      <c r="C4" s="80"/>
      <c r="D4" s="80"/>
      <c r="E4" s="80"/>
      <c r="F4" s="80"/>
      <c r="G4" s="80"/>
      <c r="H4" s="32">
        <f>янв.18!H23</f>
        <v>1752098.59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67" t="s">
        <v>83</v>
      </c>
      <c r="B7" s="68"/>
      <c r="C7" s="68"/>
      <c r="D7" s="68"/>
      <c r="E7" s="68"/>
      <c r="F7" s="68"/>
      <c r="G7" s="68"/>
      <c r="H7" s="17">
        <v>1724894.85</v>
      </c>
    </row>
    <row r="8" spans="1:9" ht="39" customHeight="1" x14ac:dyDescent="0.3">
      <c r="A8" s="65" t="s">
        <v>0</v>
      </c>
      <c r="B8" s="66"/>
      <c r="C8" s="66"/>
      <c r="D8" s="66"/>
      <c r="E8" s="66"/>
      <c r="F8" s="66"/>
      <c r="G8" s="66"/>
      <c r="H8" s="2">
        <f>SUM(F9:H19)</f>
        <v>1634544.35</v>
      </c>
    </row>
    <row r="9" spans="1:9" ht="15" customHeight="1" x14ac:dyDescent="0.25">
      <c r="A9" s="81" t="s">
        <v>1</v>
      </c>
      <c r="B9" s="75"/>
      <c r="C9" s="75"/>
      <c r="D9" s="75"/>
      <c r="E9" s="76"/>
      <c r="F9" s="62">
        <f>430270.31+2079.37+15362.31+389.74+3097.98</f>
        <v>451199.70999999996</v>
      </c>
      <c r="G9" s="63"/>
      <c r="H9" s="64"/>
      <c r="I9" s="7"/>
    </row>
    <row r="10" spans="1:9" ht="15" customHeight="1" x14ac:dyDescent="0.25">
      <c r="A10" s="74" t="s">
        <v>2</v>
      </c>
      <c r="B10" s="75"/>
      <c r="C10" s="75"/>
      <c r="D10" s="75"/>
      <c r="E10" s="76"/>
      <c r="F10" s="62">
        <f>10230.37</f>
        <v>10230.370000000001</v>
      </c>
      <c r="G10" s="63"/>
      <c r="H10" s="64"/>
    </row>
    <row r="11" spans="1:9" ht="15" customHeight="1" x14ac:dyDescent="0.25">
      <c r="A11" s="60" t="s">
        <v>3</v>
      </c>
      <c r="B11" s="61"/>
      <c r="C11" s="61"/>
      <c r="D11" s="61"/>
      <c r="E11" s="61"/>
      <c r="F11" s="62">
        <f>72387.1+44428.66</f>
        <v>116815.76000000001</v>
      </c>
      <c r="G11" s="63"/>
      <c r="H11" s="64"/>
    </row>
    <row r="12" spans="1:9" ht="15" customHeight="1" x14ac:dyDescent="0.25">
      <c r="A12" s="60" t="s">
        <v>4</v>
      </c>
      <c r="B12" s="61"/>
      <c r="C12" s="61"/>
      <c r="D12" s="61"/>
      <c r="E12" s="61"/>
      <c r="F12" s="62">
        <f>84206.12</f>
        <v>84206.12</v>
      </c>
      <c r="G12" s="63"/>
      <c r="H12" s="64"/>
    </row>
    <row r="13" spans="1:9" ht="15" customHeight="1" x14ac:dyDescent="0.25">
      <c r="A13" s="60" t="s">
        <v>5</v>
      </c>
      <c r="B13" s="61"/>
      <c r="C13" s="61"/>
      <c r="D13" s="61"/>
      <c r="E13" s="61"/>
      <c r="F13" s="62">
        <f>149400.91</f>
        <v>149400.91</v>
      </c>
      <c r="G13" s="63"/>
      <c r="H13" s="64"/>
    </row>
    <row r="14" spans="1:9" ht="15" customHeight="1" x14ac:dyDescent="0.25">
      <c r="A14" s="60" t="s">
        <v>6</v>
      </c>
      <c r="B14" s="61"/>
      <c r="C14" s="61"/>
      <c r="D14" s="61"/>
      <c r="E14" s="61"/>
      <c r="F14" s="62">
        <f>10642.98</f>
        <v>10642.98</v>
      </c>
      <c r="G14" s="63"/>
      <c r="H14" s="64"/>
    </row>
    <row r="15" spans="1:9" ht="15" customHeight="1" x14ac:dyDescent="0.25">
      <c r="A15" s="60" t="s">
        <v>7</v>
      </c>
      <c r="B15" s="61"/>
      <c r="C15" s="61"/>
      <c r="D15" s="61"/>
      <c r="E15" s="61"/>
      <c r="F15" s="62"/>
      <c r="G15" s="63"/>
      <c r="H15" s="64"/>
    </row>
    <row r="16" spans="1:9" ht="15" customHeight="1" x14ac:dyDescent="0.25">
      <c r="A16" s="60" t="s">
        <v>9</v>
      </c>
      <c r="B16" s="61"/>
      <c r="C16" s="61"/>
      <c r="D16" s="61"/>
      <c r="E16" s="61"/>
      <c r="F16" s="62"/>
      <c r="G16" s="63"/>
      <c r="H16" s="64"/>
    </row>
    <row r="17" spans="1:9" ht="15" customHeight="1" x14ac:dyDescent="0.25">
      <c r="A17" s="60" t="s">
        <v>10</v>
      </c>
      <c r="B17" s="72"/>
      <c r="C17" s="72"/>
      <c r="D17" s="72"/>
      <c r="E17" s="73"/>
      <c r="F17" s="62">
        <f>94626.21</f>
        <v>94626.21</v>
      </c>
      <c r="G17" s="63"/>
      <c r="H17" s="64"/>
    </row>
    <row r="18" spans="1:9" ht="15" customHeight="1" x14ac:dyDescent="0.25">
      <c r="A18" s="60" t="s">
        <v>11</v>
      </c>
      <c r="B18" s="72"/>
      <c r="C18" s="72"/>
      <c r="D18" s="72"/>
      <c r="E18" s="73"/>
      <c r="F18" s="62"/>
      <c r="G18" s="63"/>
      <c r="H18" s="64"/>
    </row>
    <row r="19" spans="1:9" ht="15" customHeight="1" x14ac:dyDescent="0.25">
      <c r="A19" s="60" t="s">
        <v>8</v>
      </c>
      <c r="B19" s="61"/>
      <c r="C19" s="61"/>
      <c r="D19" s="61"/>
      <c r="E19" s="61"/>
      <c r="F19" s="62">
        <f>618896.86+98525.43</f>
        <v>717422.29</v>
      </c>
      <c r="G19" s="63"/>
      <c r="H19" s="64"/>
      <c r="I19" s="7"/>
    </row>
    <row r="20" spans="1:9" ht="15" customHeight="1" x14ac:dyDescent="0.3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3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3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84</v>
      </c>
      <c r="B23" s="70"/>
      <c r="C23" s="70"/>
      <c r="D23" s="70"/>
      <c r="E23" s="70"/>
      <c r="F23" s="70"/>
      <c r="G23" s="70"/>
      <c r="H23" s="4">
        <f>3667459.28-H7</f>
        <v>1942564.4299999997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80</v>
      </c>
      <c r="B25" s="71"/>
      <c r="C25" s="71"/>
      <c r="D25" s="71"/>
      <c r="E25" s="71"/>
      <c r="F25" s="71"/>
      <c r="G25" s="71"/>
      <c r="H25" s="71"/>
    </row>
    <row r="26" spans="1:9" ht="43.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8"/>
      <c r="B27" s="58"/>
      <c r="C27" s="58"/>
      <c r="D27" s="58"/>
      <c r="E27" s="58"/>
      <c r="F27" s="58"/>
      <c r="G27" s="58"/>
      <c r="H27" s="58"/>
    </row>
    <row r="28" spans="1:9" ht="22.5" customHeight="1" x14ac:dyDescent="0.25">
      <c r="A28" s="59" t="s">
        <v>12</v>
      </c>
      <c r="B28" s="59"/>
      <c r="C28" s="59"/>
      <c r="D28" s="59"/>
      <c r="E28" s="59"/>
      <c r="F28" s="59"/>
      <c r="G28" s="59"/>
      <c r="H28" s="59"/>
    </row>
    <row r="29" spans="1:9" ht="15" customHeight="1" x14ac:dyDescent="0.25">
      <c r="A29" s="59"/>
      <c r="B29" s="59"/>
      <c r="C29" s="59"/>
      <c r="D29" s="59"/>
      <c r="E29" s="59"/>
      <c r="F29" s="59"/>
      <c r="G29" s="59"/>
      <c r="H29" s="59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18</vt:lpstr>
      <vt:lpstr>март 18</vt:lpstr>
      <vt:lpstr>фев.18</vt:lpstr>
      <vt:lpstr>янв.18</vt:lpstr>
      <vt:lpstr>дек.17</vt:lpstr>
      <vt:lpstr>нояб.2017</vt:lpstr>
      <vt:lpstr>окт. 2017</vt:lpstr>
      <vt:lpstr>сент.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2017-02-14T00:13:57Z</cp:lastPrinted>
  <dcterms:created xsi:type="dcterms:W3CDTF">2011-02-07T06:28:49Z</dcterms:created>
  <dcterms:modified xsi:type="dcterms:W3CDTF">2018-11-15T08:19:18Z</dcterms:modified>
</cp:coreProperties>
</file>