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ЭтаКнига"/>
  <bookViews>
    <workbookView xWindow="0" yWindow="480" windowWidth="21840" windowHeight="12675"/>
  </bookViews>
  <sheets>
    <sheet name="декабрь 2018" sheetId="86" r:id="rId1"/>
    <sheet name="ноябрь 2018" sheetId="85" r:id="rId2"/>
    <sheet name="октябрь 2018" sheetId="84" r:id="rId3"/>
    <sheet name="сентябрь 2018" sheetId="83" r:id="rId4"/>
    <sheet name="август 2018" sheetId="82" r:id="rId5"/>
    <sheet name="июль 2018" sheetId="81" r:id="rId6"/>
    <sheet name="июнь 2018" sheetId="80" r:id="rId7"/>
    <sheet name="май 2018" sheetId="79" r:id="rId8"/>
    <sheet name="апрель 18" sheetId="78" r:id="rId9"/>
    <sheet name="март 2018" sheetId="77" r:id="rId10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0" i="86" l="1"/>
  <c r="F11" i="86"/>
  <c r="F10" i="86"/>
  <c r="F9" i="86"/>
  <c r="H24" i="86"/>
  <c r="H4" i="86"/>
  <c r="H8" i="86"/>
  <c r="H24" i="85" l="1"/>
  <c r="F9" i="85"/>
  <c r="F17" i="85"/>
  <c r="F20" i="85"/>
  <c r="F18" i="85"/>
  <c r="F14" i="85"/>
  <c r="F13" i="85"/>
  <c r="F12" i="85"/>
  <c r="F11" i="85"/>
  <c r="H4" i="85"/>
  <c r="H8" i="85"/>
  <c r="F14" i="84" l="1"/>
  <c r="F20" i="84"/>
  <c r="F18" i="84"/>
  <c r="F17" i="84"/>
  <c r="F15" i="84"/>
  <c r="F13" i="84"/>
  <c r="F12" i="84"/>
  <c r="F11" i="84"/>
  <c r="F10" i="84"/>
  <c r="F9" i="84"/>
  <c r="H24" i="84"/>
  <c r="H4" i="84"/>
  <c r="H8" i="84"/>
  <c r="F19" i="83"/>
  <c r="F16" i="83"/>
  <c r="F14" i="83"/>
  <c r="F13" i="83"/>
  <c r="F12" i="83"/>
  <c r="F11" i="83"/>
  <c r="F10" i="83"/>
  <c r="F9" i="83"/>
  <c r="H23" i="83"/>
  <c r="H4" i="83"/>
  <c r="H8" i="83"/>
  <c r="H23" i="82"/>
  <c r="H4" i="82"/>
  <c r="F19" i="82"/>
  <c r="F17" i="82"/>
  <c r="F16" i="82"/>
  <c r="F14" i="82"/>
  <c r="F13" i="82"/>
  <c r="F12" i="82"/>
  <c r="F11" i="82"/>
  <c r="F10" i="82"/>
  <c r="F9" i="82"/>
  <c r="H8" i="82"/>
  <c r="F13" i="81"/>
  <c r="F9" i="81"/>
  <c r="F11" i="81"/>
  <c r="F19" i="81"/>
  <c r="F14" i="81"/>
  <c r="F10" i="81"/>
  <c r="F12" i="81"/>
  <c r="F16" i="81"/>
  <c r="H23" i="81"/>
  <c r="H4" i="81"/>
  <c r="H8" i="81"/>
  <c r="H23" i="80"/>
  <c r="F16" i="80"/>
  <c r="F14" i="80"/>
  <c r="F13" i="80"/>
  <c r="F12" i="80"/>
  <c r="F11" i="80"/>
  <c r="F10" i="80"/>
  <c r="F9" i="80"/>
  <c r="H4" i="80"/>
  <c r="H8" i="80"/>
  <c r="H7" i="79"/>
  <c r="H23" i="79"/>
  <c r="F9" i="79"/>
  <c r="F16" i="79"/>
  <c r="F19" i="79"/>
  <c r="F14" i="79"/>
  <c r="F13" i="79"/>
  <c r="F12" i="79"/>
  <c r="F11" i="79"/>
  <c r="F10" i="79"/>
  <c r="H23" i="78"/>
  <c r="H4" i="79"/>
  <c r="H8" i="79"/>
  <c r="F19" i="78"/>
  <c r="F13" i="78"/>
  <c r="F12" i="78"/>
  <c r="F11" i="78"/>
  <c r="F10" i="78"/>
  <c r="F9" i="78"/>
  <c r="H23" i="77"/>
  <c r="H4" i="78"/>
  <c r="H8" i="78"/>
  <c r="F9" i="77"/>
  <c r="F19" i="77"/>
  <c r="F13" i="77"/>
  <c r="F12" i="77"/>
  <c r="F11" i="77"/>
  <c r="F10" i="77"/>
  <c r="H8" i="77"/>
</calcChain>
</file>

<file path=xl/sharedStrings.xml><?xml version="1.0" encoding="utf-8"?>
<sst xmlns="http://schemas.openxmlformats.org/spreadsheetml/2006/main" count="183" uniqueCount="63">
  <si>
    <t>Поступило в счет оплаты содержания и ремонта жилья,коммунальных услуг</t>
  </si>
  <si>
    <t>Содержание и ремонт жилья</t>
  </si>
  <si>
    <t>Горячая вода</t>
  </si>
  <si>
    <t>Холодная вода</t>
  </si>
  <si>
    <t>Водоотведение</t>
  </si>
  <si>
    <t>Электроэнергия</t>
  </si>
  <si>
    <t>Домофон</t>
  </si>
  <si>
    <t>Пеня</t>
  </si>
  <si>
    <t>Отопление Гкл</t>
  </si>
  <si>
    <t>Антенна</t>
  </si>
  <si>
    <t>Капитальный ремонт</t>
  </si>
  <si>
    <t>Судебные расходы</t>
  </si>
  <si>
    <t>С уважением, ООО "Управляющая организация "Мой дом"</t>
  </si>
  <si>
    <t>Задолженность собственников на 01.03.2018</t>
  </si>
  <si>
    <t>Начислено за март 2018г</t>
  </si>
  <si>
    <t>Просроченная задолженность на 31.03.2018</t>
  </si>
  <si>
    <t>Отчет  по ул. Шеронова 67                                                           за период 01.03.2018-31.03.2018гг.</t>
  </si>
  <si>
    <t xml:space="preserve">Выполненные работы: 1. Завершены работы по монтажу системы уличного освещения. 2. Начаты работы по установке светильников и датчиков движения в подъездах. 3. Планируются работы по ремонту помещения для приема граждан. </t>
  </si>
  <si>
    <t>Задолженность собственников на 01.04.2018</t>
  </si>
  <si>
    <t>Начислено за апрель 2018г</t>
  </si>
  <si>
    <t>Просроченная задолженность на 30.04.2018</t>
  </si>
  <si>
    <t xml:space="preserve">Выполненные работы: 1. Начаты работы по установке светильников и датчиков движения в подъездах. </t>
  </si>
  <si>
    <t>Отчет  по ул. Шеронова 67                                                           за период 01.04.2018-30.04.2018гг.</t>
  </si>
  <si>
    <t>Отчет  по ул. Шеронова 67                                                           за период 01.05.2018-31.05.2018гг.</t>
  </si>
  <si>
    <t>Задолженность собственников на 01.05.2018</t>
  </si>
  <si>
    <t>Просроченная задолженность на 31.05.2018</t>
  </si>
  <si>
    <t>Начислено за май 2018г</t>
  </si>
  <si>
    <t xml:space="preserve">Выполненные работы: 1. Продолжаются работы по установке светильников и датчиков движения в подъездах. 2. Установлены скамейки во дворе дома. </t>
  </si>
  <si>
    <t>Отчет  по ул. Шеронова 67                                                           за период 01.06.2018-30.06.2018гг.</t>
  </si>
  <si>
    <t>Задолженность собственников на 01.06.2018</t>
  </si>
  <si>
    <t>Начислено за июнь 2018г</t>
  </si>
  <si>
    <t>Просроченная задолженность на 30.06.2018</t>
  </si>
  <si>
    <t xml:space="preserve">Выполненные работы: 1. Продолжаются работы по установке светильников и датчиков движения в подъездах. 2. Начаты работы по ремонту помещения для приема граждан. 3. Заказаны урны для установки перед входами в подъезды. 4. Ведется подготовительная работа для выполнения работ по замене лебедки лифта, ремонта кровли (капитальный ремонт). </t>
  </si>
  <si>
    <t>Отчет  по ул. Шеронова 67                                                           за период 01.07.2018-31.07.2018гг.</t>
  </si>
  <si>
    <t>Задолженность собственников на 01.07.2018</t>
  </si>
  <si>
    <t>Начислено за июль 2018г</t>
  </si>
  <si>
    <t>Просроченная задолженность на 31.07.2018</t>
  </si>
  <si>
    <t>С уважением, ООО "Розенталь Групп "Ботейн"</t>
  </si>
  <si>
    <t xml:space="preserve">Выполненные работы: 1. Продолжаются работы по установке светильников и датчиков движения в подъездах. 2. Завершены работы по ремонту помещения для приема граждан. 3. Установлены урны перед входами в подъезды. 4. Ведется работа для выполнения работ по замене лебедки лифта, ремонта кровли (капитальный ремонт). 5. Ведуться работы по ремонту кровли. </t>
  </si>
  <si>
    <t>Отчет  по ул. Шеронова 67                                                           за период 01.08.2018-31.08.2018гг.</t>
  </si>
  <si>
    <t>Задолженность собственников на 01.08.2018</t>
  </si>
  <si>
    <t>Начислено за август 2018г</t>
  </si>
  <si>
    <t>Просроченная задолженность на 31.08.2018</t>
  </si>
  <si>
    <t>Отчет  по ул. Шеронова 67                                                           за период 01.09.2018-30.09.2018гг.</t>
  </si>
  <si>
    <t>Задолженность собственников на 01.09.2018</t>
  </si>
  <si>
    <t>Начислено за сентябрь 2018г</t>
  </si>
  <si>
    <t>Просроченная задолженность на 30.09.2018</t>
  </si>
  <si>
    <t xml:space="preserve">Выполненные работы: 1. Завершены работы по установке светильников и датчиков движения в подъездах. 2. Завершены работа для выполнения работ по замене лебедки лифта, ремонта кровли (капитальный ремонт). </t>
  </si>
  <si>
    <t>Отчет  по ул. Шеронова 67                                                           за период 01.10.2018-31.10.2018гг.</t>
  </si>
  <si>
    <t>Задолженность собственников на 01.10.2018</t>
  </si>
  <si>
    <t>Начислено за октябрь 2018г</t>
  </si>
  <si>
    <t>Платные услуги</t>
  </si>
  <si>
    <t>Просроченная задолженность на 31.10.2018</t>
  </si>
  <si>
    <t xml:space="preserve">Выполненные работы: </t>
  </si>
  <si>
    <t>Отчет  по ул. Шеронова 67                                                           за период 01.11.2018-30.11.2018гг.</t>
  </si>
  <si>
    <t>Задолженность собственников на 01.11.2018</t>
  </si>
  <si>
    <t>Начислено за ноябрь 2018г</t>
  </si>
  <si>
    <t>Просроченная задолженность на 30.11.2018</t>
  </si>
  <si>
    <t>Отчет  по ул. Шеронова 67                                                           за период 01.12.2018-31.12.2018гг.</t>
  </si>
  <si>
    <t>Задолженность собственников на 01.12.2018</t>
  </si>
  <si>
    <t>Начислено за декабрь 2018г</t>
  </si>
  <si>
    <t>Просроченная задолженность на 31.12.2018</t>
  </si>
  <si>
    <t xml:space="preserve">Выполненные работы: 1. Начаты работы по замене электрооборудования дома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</si>
</sst>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b/>
      <sz val="20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2"/>
      <name val="Times New Roman"/>
      <family val="1"/>
      <charset val="204"/>
    </font>
    <font>
      <sz val="12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2" fillId="0" borderId="0" xfId="0" applyFont="1"/>
    <xf numFmtId="2" fontId="2" fillId="0" borderId="2" xfId="0" applyNumberFormat="1" applyFont="1" applyBorder="1"/>
    <xf numFmtId="0" fontId="3" fillId="0" borderId="0" xfId="0" applyFont="1" applyBorder="1" applyAlignment="1">
      <alignment horizontal="left"/>
    </xf>
    <xf numFmtId="2" fontId="2" fillId="2" borderId="5" xfId="0" applyNumberFormat="1" applyFont="1" applyFill="1" applyBorder="1"/>
    <xf numFmtId="2" fontId="2" fillId="0" borderId="0" xfId="0" applyNumberFormat="1" applyFont="1"/>
    <xf numFmtId="0" fontId="2" fillId="0" borderId="2" xfId="0" applyFont="1" applyBorder="1"/>
    <xf numFmtId="2" fontId="0" fillId="0" borderId="0" xfId="0" applyNumberFormat="1"/>
    <xf numFmtId="2" fontId="2" fillId="0" borderId="8" xfId="0" applyNumberFormat="1" applyFont="1" applyBorder="1"/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4" fontId="2" fillId="0" borderId="2" xfId="0" applyNumberFormat="1" applyFont="1" applyBorder="1"/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5" fillId="0" borderId="0" xfId="0" applyFont="1" applyBorder="1" applyAlignment="1">
      <alignment horizontal="left" vertical="top" wrapText="1"/>
    </xf>
    <xf numFmtId="0" fontId="2" fillId="0" borderId="0" xfId="0" applyNumberFormat="1" applyFont="1" applyBorder="1" applyAlignment="1">
      <alignment vertical="top" wrapText="1"/>
    </xf>
    <xf numFmtId="0" fontId="2" fillId="0" borderId="0" xfId="0" applyFont="1" applyAlignment="1">
      <alignment horizontal="right" vertical="top"/>
    </xf>
    <xf numFmtId="0" fontId="4" fillId="0" borderId="9" xfId="0" applyFont="1" applyBorder="1" applyAlignment="1">
      <alignment wrapText="1"/>
    </xf>
    <xf numFmtId="0" fontId="0" fillId="0" borderId="10" xfId="0" applyBorder="1" applyAlignment="1">
      <alignment wrapText="1"/>
    </xf>
    <xf numFmtId="0" fontId="0" fillId="0" borderId="13" xfId="0" applyBorder="1" applyAlignment="1">
      <alignment wrapText="1"/>
    </xf>
    <xf numFmtId="2" fontId="5" fillId="0" borderId="12" xfId="0" applyNumberFormat="1" applyFont="1" applyBorder="1" applyAlignment="1"/>
    <xf numFmtId="2" fontId="5" fillId="0" borderId="10" xfId="0" applyNumberFormat="1" applyFont="1" applyBorder="1" applyAlignment="1"/>
    <xf numFmtId="2" fontId="5" fillId="0" borderId="13" xfId="0" applyNumberFormat="1" applyFont="1" applyBorder="1" applyAlignment="1"/>
    <xf numFmtId="0" fontId="5" fillId="0" borderId="10" xfId="0" applyFont="1" applyBorder="1" applyAlignment="1">
      <alignment wrapText="1"/>
    </xf>
    <xf numFmtId="0" fontId="2" fillId="0" borderId="1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2" fontId="5" fillId="0" borderId="12" xfId="0" applyNumberFormat="1" applyFont="1" applyBorder="1" applyAlignment="1">
      <alignment horizontal="right"/>
    </xf>
    <xf numFmtId="2" fontId="5" fillId="0" borderId="10" xfId="0" applyNumberFormat="1" applyFont="1" applyBorder="1" applyAlignment="1">
      <alignment horizontal="right"/>
    </xf>
    <xf numFmtId="2" fontId="5" fillId="0" borderId="13" xfId="0" applyNumberFormat="1" applyFont="1" applyBorder="1" applyAlignment="1">
      <alignment horizontal="right"/>
    </xf>
    <xf numFmtId="0" fontId="4" fillId="0" borderId="11" xfId="0" applyFont="1" applyBorder="1" applyAlignment="1">
      <alignment wrapText="1"/>
    </xf>
    <xf numFmtId="0" fontId="5" fillId="0" borderId="11" xfId="0" applyFont="1" applyBorder="1" applyAlignment="1"/>
    <xf numFmtId="0" fontId="5" fillId="0" borderId="12" xfId="0" applyFont="1" applyBorder="1" applyAlignment="1"/>
    <xf numFmtId="0" fontId="1" fillId="0" borderId="0" xfId="0" applyFont="1" applyAlignment="1">
      <alignment horizontal="center" vertical="top" wrapText="1"/>
    </xf>
    <xf numFmtId="0" fontId="1" fillId="0" borderId="4" xfId="0" applyFont="1" applyBorder="1" applyAlignment="1">
      <alignment horizontal="center" vertical="top" wrapText="1"/>
    </xf>
    <xf numFmtId="0" fontId="2" fillId="0" borderId="6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0" fontId="4" fillId="0" borderId="11" xfId="0" applyFont="1" applyBorder="1" applyAlignme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3"/>
  <sheetViews>
    <sheetView tabSelected="1" workbookViewId="0">
      <selection activeCell="A26" sqref="A26:H27"/>
    </sheetView>
  </sheetViews>
  <sheetFormatPr defaultColWidth="8.85546875" defaultRowHeight="15" x14ac:dyDescent="0.25"/>
  <cols>
    <col min="7" max="7" width="13.85546875" customWidth="1"/>
    <col min="8" max="8" width="25.42578125" customWidth="1"/>
    <col min="9" max="9" width="10.42578125" bestFit="1" customWidth="1"/>
  </cols>
  <sheetData>
    <row r="2" spans="1:9" x14ac:dyDescent="0.25">
      <c r="A2" s="55" t="s">
        <v>58</v>
      </c>
      <c r="B2" s="55"/>
      <c r="C2" s="55"/>
      <c r="D2" s="55"/>
      <c r="E2" s="55"/>
      <c r="F2" s="55"/>
      <c r="G2" s="55"/>
      <c r="H2" s="55"/>
    </row>
    <row r="3" spans="1:9" ht="58.5" customHeight="1" x14ac:dyDescent="0.25">
      <c r="A3" s="56"/>
      <c r="B3" s="56"/>
      <c r="C3" s="56"/>
      <c r="D3" s="56"/>
      <c r="E3" s="56"/>
      <c r="F3" s="56"/>
      <c r="G3" s="56"/>
      <c r="H3" s="56"/>
    </row>
    <row r="4" spans="1:9" ht="27.75" customHeight="1" x14ac:dyDescent="0.3">
      <c r="A4" s="57" t="s">
        <v>59</v>
      </c>
      <c r="B4" s="58"/>
      <c r="C4" s="58"/>
      <c r="D4" s="58"/>
      <c r="E4" s="58"/>
      <c r="F4" s="58"/>
      <c r="G4" s="58"/>
      <c r="H4" s="8">
        <f>'ноябрь 2018'!H24</f>
        <v>584918.64000000013</v>
      </c>
    </row>
    <row r="5" spans="1:9" ht="18" x14ac:dyDescent="0.2">
      <c r="A5" s="27"/>
      <c r="B5" s="28"/>
      <c r="C5" s="28"/>
      <c r="D5" s="28"/>
      <c r="E5" s="28"/>
      <c r="F5" s="28"/>
      <c r="G5" s="28"/>
      <c r="H5" s="6"/>
    </row>
    <row r="6" spans="1:9" ht="26.25" customHeight="1" x14ac:dyDescent="0.2">
      <c r="A6" s="27"/>
      <c r="B6" s="28"/>
      <c r="C6" s="28"/>
      <c r="D6" s="28"/>
      <c r="E6" s="28"/>
      <c r="F6" s="28"/>
      <c r="G6" s="28"/>
      <c r="H6" s="6"/>
    </row>
    <row r="7" spans="1:9" ht="15" customHeight="1" x14ac:dyDescent="0.3">
      <c r="A7" s="44" t="s">
        <v>60</v>
      </c>
      <c r="B7" s="45"/>
      <c r="C7" s="45"/>
      <c r="D7" s="45"/>
      <c r="E7" s="45"/>
      <c r="F7" s="45"/>
      <c r="G7" s="45"/>
      <c r="H7" s="29">
        <v>1116031.58</v>
      </c>
    </row>
    <row r="8" spans="1:9" ht="39" customHeight="1" x14ac:dyDescent="0.3">
      <c r="A8" s="42" t="s">
        <v>0</v>
      </c>
      <c r="B8" s="43"/>
      <c r="C8" s="43"/>
      <c r="D8" s="43"/>
      <c r="E8" s="43"/>
      <c r="F8" s="43"/>
      <c r="G8" s="43"/>
      <c r="H8" s="2">
        <f>SUM(F9:H20)</f>
        <v>990853.92</v>
      </c>
    </row>
    <row r="9" spans="1:9" ht="15" customHeight="1" x14ac:dyDescent="0.25">
      <c r="A9" s="59" t="s">
        <v>1</v>
      </c>
      <c r="B9" s="53"/>
      <c r="C9" s="53"/>
      <c r="D9" s="53"/>
      <c r="E9" s="54"/>
      <c r="F9" s="38">
        <f>5031.6+2539.59+1573.57+20022.55+312436.86</f>
        <v>341604.17</v>
      </c>
      <c r="G9" s="39"/>
      <c r="H9" s="40"/>
      <c r="I9" s="7"/>
    </row>
    <row r="10" spans="1:9" ht="15" customHeight="1" x14ac:dyDescent="0.25">
      <c r="A10" s="46" t="s">
        <v>51</v>
      </c>
      <c r="B10" s="47"/>
      <c r="C10" s="47"/>
      <c r="D10" s="47"/>
      <c r="E10" s="48"/>
      <c r="F10" s="49">
        <f>17350</f>
        <v>17350</v>
      </c>
      <c r="G10" s="50"/>
      <c r="H10" s="51"/>
      <c r="I10" s="7"/>
    </row>
    <row r="11" spans="1:9" ht="15" customHeight="1" x14ac:dyDescent="0.25">
      <c r="A11" s="52" t="s">
        <v>2</v>
      </c>
      <c r="B11" s="53"/>
      <c r="C11" s="53"/>
      <c r="D11" s="53"/>
      <c r="E11" s="54"/>
      <c r="F11" s="38">
        <f>84742</f>
        <v>84742</v>
      </c>
      <c r="G11" s="39"/>
      <c r="H11" s="40"/>
    </row>
    <row r="12" spans="1:9" ht="15" customHeight="1" x14ac:dyDescent="0.25">
      <c r="A12" s="35" t="s">
        <v>3</v>
      </c>
      <c r="B12" s="41"/>
      <c r="C12" s="41"/>
      <c r="D12" s="41"/>
      <c r="E12" s="41"/>
      <c r="F12" s="38">
        <v>55619.519999999997</v>
      </c>
      <c r="G12" s="39"/>
      <c r="H12" s="40"/>
    </row>
    <row r="13" spans="1:9" ht="15" customHeight="1" x14ac:dyDescent="0.25">
      <c r="A13" s="35" t="s">
        <v>4</v>
      </c>
      <c r="B13" s="41"/>
      <c r="C13" s="41"/>
      <c r="D13" s="41"/>
      <c r="E13" s="41"/>
      <c r="F13" s="38">
        <v>53543.99</v>
      </c>
      <c r="G13" s="39"/>
      <c r="H13" s="40"/>
    </row>
    <row r="14" spans="1:9" ht="15" customHeight="1" x14ac:dyDescent="0.25">
      <c r="A14" s="35" t="s">
        <v>5</v>
      </c>
      <c r="B14" s="41"/>
      <c r="C14" s="41"/>
      <c r="D14" s="41"/>
      <c r="E14" s="41"/>
      <c r="F14" s="38">
        <v>99931.39</v>
      </c>
      <c r="G14" s="39"/>
      <c r="H14" s="40"/>
    </row>
    <row r="15" spans="1:9" ht="15" customHeight="1" x14ac:dyDescent="0.25">
      <c r="A15" s="35" t="s">
        <v>6</v>
      </c>
      <c r="B15" s="41"/>
      <c r="C15" s="41"/>
      <c r="D15" s="41"/>
      <c r="E15" s="41"/>
      <c r="F15" s="38">
        <v>8244.86</v>
      </c>
      <c r="G15" s="39"/>
      <c r="H15" s="40"/>
    </row>
    <row r="16" spans="1:9" ht="15" customHeight="1" x14ac:dyDescent="0.25">
      <c r="A16" s="35" t="s">
        <v>7</v>
      </c>
      <c r="B16" s="41"/>
      <c r="C16" s="41"/>
      <c r="D16" s="41"/>
      <c r="E16" s="41"/>
      <c r="F16" s="38"/>
      <c r="G16" s="39"/>
      <c r="H16" s="40"/>
    </row>
    <row r="17" spans="1:9" ht="15" customHeight="1" x14ac:dyDescent="0.25">
      <c r="A17" s="35" t="s">
        <v>9</v>
      </c>
      <c r="B17" s="41"/>
      <c r="C17" s="41"/>
      <c r="D17" s="41"/>
      <c r="E17" s="41"/>
      <c r="F17" s="38">
        <v>6442.98</v>
      </c>
      <c r="G17" s="39"/>
      <c r="H17" s="40"/>
    </row>
    <row r="18" spans="1:9" ht="15" customHeight="1" x14ac:dyDescent="0.25">
      <c r="A18" s="35" t="s">
        <v>10</v>
      </c>
      <c r="B18" s="36"/>
      <c r="C18" s="36"/>
      <c r="D18" s="36"/>
      <c r="E18" s="37"/>
      <c r="F18" s="38">
        <v>0</v>
      </c>
      <c r="G18" s="39"/>
      <c r="H18" s="40"/>
    </row>
    <row r="19" spans="1:9" ht="15" customHeight="1" x14ac:dyDescent="0.25">
      <c r="A19" s="35" t="s">
        <v>11</v>
      </c>
      <c r="B19" s="36"/>
      <c r="C19" s="36"/>
      <c r="D19" s="36"/>
      <c r="E19" s="37"/>
      <c r="F19" s="38"/>
      <c r="G19" s="39"/>
      <c r="H19" s="40"/>
    </row>
    <row r="20" spans="1:9" ht="15" customHeight="1" x14ac:dyDescent="0.25">
      <c r="A20" s="35" t="s">
        <v>8</v>
      </c>
      <c r="B20" s="41"/>
      <c r="C20" s="41"/>
      <c r="D20" s="41"/>
      <c r="E20" s="41"/>
      <c r="F20" s="38">
        <f>323375.01</f>
        <v>323375.01</v>
      </c>
      <c r="G20" s="39"/>
      <c r="H20" s="40"/>
      <c r="I20" s="7"/>
    </row>
    <row r="21" spans="1:9" ht="15" customHeight="1" x14ac:dyDescent="0.2">
      <c r="A21" s="42"/>
      <c r="B21" s="43"/>
      <c r="C21" s="43"/>
      <c r="D21" s="43"/>
      <c r="E21" s="43"/>
      <c r="F21" s="43"/>
      <c r="G21" s="43"/>
      <c r="H21" s="2"/>
      <c r="I21" s="7"/>
    </row>
    <row r="22" spans="1:9" ht="15" customHeight="1" x14ac:dyDescent="0.25">
      <c r="A22" s="27"/>
      <c r="B22" s="28"/>
      <c r="C22" s="28"/>
      <c r="D22" s="28"/>
      <c r="E22" s="28"/>
      <c r="F22" s="3"/>
      <c r="G22" s="3"/>
      <c r="H22" s="2"/>
    </row>
    <row r="23" spans="1:9" ht="15" customHeight="1" x14ac:dyDescent="0.2">
      <c r="A23" s="44"/>
      <c r="B23" s="45"/>
      <c r="C23" s="45"/>
      <c r="D23" s="45"/>
      <c r="E23" s="45"/>
      <c r="F23" s="45"/>
      <c r="G23" s="45"/>
      <c r="H23" s="2"/>
    </row>
    <row r="24" spans="1:9" ht="15" customHeight="1" x14ac:dyDescent="0.3">
      <c r="A24" s="30" t="s">
        <v>61</v>
      </c>
      <c r="B24" s="31"/>
      <c r="C24" s="31"/>
      <c r="D24" s="31"/>
      <c r="E24" s="31"/>
      <c r="F24" s="31"/>
      <c r="G24" s="31"/>
      <c r="H24" s="4">
        <f>1753819.28-H7</f>
        <v>637787.69999999995</v>
      </c>
    </row>
    <row r="25" spans="1:9" ht="15" customHeight="1" x14ac:dyDescent="0.2">
      <c r="A25" s="1"/>
      <c r="B25" s="1"/>
      <c r="C25" s="1"/>
      <c r="D25" s="1"/>
      <c r="E25" s="1"/>
      <c r="F25" s="1"/>
      <c r="G25" s="5"/>
      <c r="H25" s="5"/>
    </row>
    <row r="26" spans="1:9" ht="36.75" customHeight="1" x14ac:dyDescent="0.25">
      <c r="A26" s="32" t="s">
        <v>62</v>
      </c>
      <c r="B26" s="32"/>
      <c r="C26" s="32"/>
      <c r="D26" s="32"/>
      <c r="E26" s="32"/>
      <c r="F26" s="32"/>
      <c r="G26" s="32"/>
      <c r="H26" s="32"/>
    </row>
    <row r="27" spans="1:9" ht="45.75" customHeight="1" x14ac:dyDescent="0.25">
      <c r="A27" s="32"/>
      <c r="B27" s="32"/>
      <c r="C27" s="32"/>
      <c r="D27" s="32"/>
      <c r="E27" s="32"/>
      <c r="F27" s="32"/>
      <c r="G27" s="32"/>
      <c r="H27" s="32"/>
    </row>
    <row r="28" spans="1:9" ht="21" customHeight="1" x14ac:dyDescent="0.25">
      <c r="A28" s="33"/>
      <c r="B28" s="33"/>
      <c r="C28" s="33"/>
      <c r="D28" s="33"/>
      <c r="E28" s="33"/>
      <c r="F28" s="33"/>
      <c r="G28" s="33"/>
      <c r="H28" s="33"/>
    </row>
    <row r="29" spans="1:9" ht="22.5" customHeight="1" x14ac:dyDescent="0.25">
      <c r="A29" s="34" t="s">
        <v>37</v>
      </c>
      <c r="B29" s="34"/>
      <c r="C29" s="34"/>
      <c r="D29" s="34"/>
      <c r="E29" s="34"/>
      <c r="F29" s="34"/>
      <c r="G29" s="34"/>
      <c r="H29" s="34"/>
    </row>
    <row r="30" spans="1:9" ht="15" customHeight="1" x14ac:dyDescent="0.25">
      <c r="A30" s="34"/>
      <c r="B30" s="34"/>
      <c r="C30" s="34"/>
      <c r="D30" s="34"/>
      <c r="E30" s="34"/>
      <c r="F30" s="34"/>
      <c r="G30" s="34"/>
      <c r="H30" s="34"/>
    </row>
    <row r="31" spans="1:9" ht="43.5" customHeight="1" x14ac:dyDescent="0.25"/>
    <row r="32" spans="1:9" ht="10.35" customHeight="1" x14ac:dyDescent="0.25"/>
    <row r="33" ht="84" hidden="1" customHeight="1" x14ac:dyDescent="0.2"/>
  </sheetData>
  <mergeCells count="34">
    <mergeCell ref="A2:H3"/>
    <mergeCell ref="A4:G4"/>
    <mergeCell ref="A7:G7"/>
    <mergeCell ref="A8:G8"/>
    <mergeCell ref="A9:E9"/>
    <mergeCell ref="F9:H9"/>
    <mergeCell ref="A10:E10"/>
    <mergeCell ref="F10:H10"/>
    <mergeCell ref="A11:E11"/>
    <mergeCell ref="F11:H11"/>
    <mergeCell ref="A12:E12"/>
    <mergeCell ref="F12:H12"/>
    <mergeCell ref="A13:E13"/>
    <mergeCell ref="F13:H13"/>
    <mergeCell ref="A14:E14"/>
    <mergeCell ref="F14:H14"/>
    <mergeCell ref="A15:E15"/>
    <mergeCell ref="F15:H15"/>
    <mergeCell ref="A16:E16"/>
    <mergeCell ref="F16:H16"/>
    <mergeCell ref="A17:E17"/>
    <mergeCell ref="F17:H17"/>
    <mergeCell ref="A18:E18"/>
    <mergeCell ref="F18:H18"/>
    <mergeCell ref="A24:G24"/>
    <mergeCell ref="A26:H27"/>
    <mergeCell ref="A28:H28"/>
    <mergeCell ref="A29:H30"/>
    <mergeCell ref="A19:E19"/>
    <mergeCell ref="F19:H19"/>
    <mergeCell ref="A20:E20"/>
    <mergeCell ref="F20:H20"/>
    <mergeCell ref="A21:G21"/>
    <mergeCell ref="A23:G23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8"/>
  <dimension ref="A2:I32"/>
  <sheetViews>
    <sheetView workbookViewId="0">
      <selection activeCell="A25" sqref="A25:H26"/>
    </sheetView>
  </sheetViews>
  <sheetFormatPr defaultColWidth="8.85546875" defaultRowHeight="15" x14ac:dyDescent="0.25"/>
  <cols>
    <col min="7" max="7" width="13.85546875" customWidth="1"/>
    <col min="8" max="8" width="25.42578125" customWidth="1"/>
    <col min="9" max="9" width="10.42578125" bestFit="1" customWidth="1"/>
  </cols>
  <sheetData>
    <row r="2" spans="1:9" x14ac:dyDescent="0.25">
      <c r="A2" s="55" t="s">
        <v>16</v>
      </c>
      <c r="B2" s="55"/>
      <c r="C2" s="55"/>
      <c r="D2" s="55"/>
      <c r="E2" s="55"/>
      <c r="F2" s="55"/>
      <c r="G2" s="55"/>
      <c r="H2" s="55"/>
    </row>
    <row r="3" spans="1:9" ht="58.5" customHeight="1" x14ac:dyDescent="0.25">
      <c r="A3" s="56"/>
      <c r="B3" s="56"/>
      <c r="C3" s="56"/>
      <c r="D3" s="56"/>
      <c r="E3" s="56"/>
      <c r="F3" s="56"/>
      <c r="G3" s="56"/>
      <c r="H3" s="56"/>
    </row>
    <row r="4" spans="1:9" ht="27.75" customHeight="1" x14ac:dyDescent="0.3">
      <c r="A4" s="57" t="s">
        <v>13</v>
      </c>
      <c r="B4" s="58"/>
      <c r="C4" s="58"/>
      <c r="D4" s="58"/>
      <c r="E4" s="58"/>
      <c r="F4" s="58"/>
      <c r="G4" s="58"/>
      <c r="H4" s="8"/>
    </row>
    <row r="5" spans="1:9" ht="18" x14ac:dyDescent="0.2">
      <c r="A5" s="9"/>
      <c r="B5" s="10"/>
      <c r="C5" s="10"/>
      <c r="D5" s="10"/>
      <c r="E5" s="10"/>
      <c r="F5" s="10"/>
      <c r="G5" s="10"/>
      <c r="H5" s="6"/>
    </row>
    <row r="6" spans="1:9" ht="26.25" customHeight="1" x14ac:dyDescent="0.2">
      <c r="A6" s="9"/>
      <c r="B6" s="10"/>
      <c r="C6" s="10"/>
      <c r="D6" s="10"/>
      <c r="E6" s="10"/>
      <c r="F6" s="10"/>
      <c r="G6" s="10"/>
      <c r="H6" s="6"/>
    </row>
    <row r="7" spans="1:9" ht="15" customHeight="1" x14ac:dyDescent="0.3">
      <c r="A7" s="44" t="s">
        <v>14</v>
      </c>
      <c r="B7" s="45"/>
      <c r="C7" s="45"/>
      <c r="D7" s="45"/>
      <c r="E7" s="45"/>
      <c r="F7" s="45"/>
      <c r="G7" s="45"/>
      <c r="H7" s="2">
        <v>1034975.23</v>
      </c>
    </row>
    <row r="8" spans="1:9" ht="39" customHeight="1" x14ac:dyDescent="0.3">
      <c r="A8" s="42" t="s">
        <v>0</v>
      </c>
      <c r="B8" s="43"/>
      <c r="C8" s="43"/>
      <c r="D8" s="43"/>
      <c r="E8" s="43"/>
      <c r="F8" s="43"/>
      <c r="G8" s="43"/>
      <c r="H8" s="2">
        <f>SUM(F9:H19)</f>
        <v>867914.64999999991</v>
      </c>
    </row>
    <row r="9" spans="1:9" ht="15" customHeight="1" x14ac:dyDescent="0.25">
      <c r="A9" s="59" t="s">
        <v>1</v>
      </c>
      <c r="B9" s="53"/>
      <c r="C9" s="53"/>
      <c r="D9" s="53"/>
      <c r="E9" s="54"/>
      <c r="F9" s="38">
        <f>290995+3665.45+1918.32+1129.86+14500.35</f>
        <v>312208.98</v>
      </c>
      <c r="G9" s="39"/>
      <c r="H9" s="40"/>
      <c r="I9" s="7"/>
    </row>
    <row r="10" spans="1:9" ht="15" customHeight="1" x14ac:dyDescent="0.25">
      <c r="A10" s="52" t="s">
        <v>2</v>
      </c>
      <c r="B10" s="53"/>
      <c r="C10" s="53"/>
      <c r="D10" s="53"/>
      <c r="E10" s="54"/>
      <c r="F10" s="38">
        <f>62211.92</f>
        <v>62211.92</v>
      </c>
      <c r="G10" s="39"/>
      <c r="H10" s="40"/>
    </row>
    <row r="11" spans="1:9" ht="15" customHeight="1" x14ac:dyDescent="0.25">
      <c r="A11" s="35" t="s">
        <v>3</v>
      </c>
      <c r="B11" s="41"/>
      <c r="C11" s="41"/>
      <c r="D11" s="41"/>
      <c r="E11" s="41"/>
      <c r="F11" s="38">
        <f>43255.99</f>
        <v>43255.99</v>
      </c>
      <c r="G11" s="39"/>
      <c r="H11" s="40"/>
    </row>
    <row r="12" spans="1:9" ht="15" customHeight="1" x14ac:dyDescent="0.25">
      <c r="A12" s="35" t="s">
        <v>4</v>
      </c>
      <c r="B12" s="41"/>
      <c r="C12" s="41"/>
      <c r="D12" s="41"/>
      <c r="E12" s="41"/>
      <c r="F12" s="38">
        <f>43073.53</f>
        <v>43073.53</v>
      </c>
      <c r="G12" s="39"/>
      <c r="H12" s="40"/>
    </row>
    <row r="13" spans="1:9" ht="15" customHeight="1" x14ac:dyDescent="0.25">
      <c r="A13" s="35" t="s">
        <v>5</v>
      </c>
      <c r="B13" s="41"/>
      <c r="C13" s="41"/>
      <c r="D13" s="41"/>
      <c r="E13" s="41"/>
      <c r="F13" s="38">
        <f>75019.02</f>
        <v>75019.02</v>
      </c>
      <c r="G13" s="39"/>
      <c r="H13" s="40"/>
    </row>
    <row r="14" spans="1:9" ht="15" customHeight="1" x14ac:dyDescent="0.25">
      <c r="A14" s="35" t="s">
        <v>6</v>
      </c>
      <c r="B14" s="41"/>
      <c r="C14" s="41"/>
      <c r="D14" s="41"/>
      <c r="E14" s="41"/>
      <c r="F14" s="38"/>
      <c r="G14" s="39"/>
      <c r="H14" s="40"/>
    </row>
    <row r="15" spans="1:9" ht="15" customHeight="1" x14ac:dyDescent="0.25">
      <c r="A15" s="35" t="s">
        <v>7</v>
      </c>
      <c r="B15" s="41"/>
      <c r="C15" s="41"/>
      <c r="D15" s="41"/>
      <c r="E15" s="41"/>
      <c r="F15" s="38"/>
      <c r="G15" s="39"/>
      <c r="H15" s="40"/>
    </row>
    <row r="16" spans="1:9" ht="15" customHeight="1" x14ac:dyDescent="0.25">
      <c r="A16" s="35" t="s">
        <v>9</v>
      </c>
      <c r="B16" s="41"/>
      <c r="C16" s="41"/>
      <c r="D16" s="41"/>
      <c r="E16" s="41"/>
      <c r="F16" s="38"/>
      <c r="G16" s="39"/>
      <c r="H16" s="40"/>
    </row>
    <row r="17" spans="1:9" ht="15" customHeight="1" x14ac:dyDescent="0.25">
      <c r="A17" s="35" t="s">
        <v>10</v>
      </c>
      <c r="B17" s="36"/>
      <c r="C17" s="36"/>
      <c r="D17" s="36"/>
      <c r="E17" s="37"/>
      <c r="F17" s="38"/>
      <c r="G17" s="39"/>
      <c r="H17" s="40"/>
    </row>
    <row r="18" spans="1:9" ht="15" customHeight="1" x14ac:dyDescent="0.25">
      <c r="A18" s="35" t="s">
        <v>11</v>
      </c>
      <c r="B18" s="36"/>
      <c r="C18" s="36"/>
      <c r="D18" s="36"/>
      <c r="E18" s="37"/>
      <c r="F18" s="38"/>
      <c r="G18" s="39"/>
      <c r="H18" s="40"/>
    </row>
    <row r="19" spans="1:9" ht="15" customHeight="1" x14ac:dyDescent="0.25">
      <c r="A19" s="35" t="s">
        <v>8</v>
      </c>
      <c r="B19" s="41"/>
      <c r="C19" s="41"/>
      <c r="D19" s="41"/>
      <c r="E19" s="41"/>
      <c r="F19" s="38">
        <f>332145.21</f>
        <v>332145.21000000002</v>
      </c>
      <c r="G19" s="39"/>
      <c r="H19" s="40"/>
      <c r="I19" s="7"/>
    </row>
    <row r="20" spans="1:9" ht="15" customHeight="1" x14ac:dyDescent="0.2">
      <c r="A20" s="42"/>
      <c r="B20" s="43"/>
      <c r="C20" s="43"/>
      <c r="D20" s="43"/>
      <c r="E20" s="43"/>
      <c r="F20" s="43"/>
      <c r="G20" s="43"/>
      <c r="H20" s="2"/>
      <c r="I20" s="7"/>
    </row>
    <row r="21" spans="1:9" ht="15" customHeight="1" x14ac:dyDescent="0.25">
      <c r="A21" s="9"/>
      <c r="B21" s="10"/>
      <c r="C21" s="10"/>
      <c r="D21" s="10"/>
      <c r="E21" s="10"/>
      <c r="F21" s="3"/>
      <c r="G21" s="3"/>
      <c r="H21" s="2"/>
    </row>
    <row r="22" spans="1:9" ht="15" customHeight="1" x14ac:dyDescent="0.2">
      <c r="A22" s="44"/>
      <c r="B22" s="45"/>
      <c r="C22" s="45"/>
      <c r="D22" s="45"/>
      <c r="E22" s="45"/>
      <c r="F22" s="45"/>
      <c r="G22" s="45"/>
      <c r="H22" s="2"/>
    </row>
    <row r="23" spans="1:9" ht="15" customHeight="1" x14ac:dyDescent="0.3">
      <c r="A23" s="30" t="s">
        <v>15</v>
      </c>
      <c r="B23" s="31"/>
      <c r="C23" s="31"/>
      <c r="D23" s="31"/>
      <c r="E23" s="31"/>
      <c r="F23" s="31"/>
      <c r="G23" s="31"/>
      <c r="H23" s="4">
        <f>1333011.26-H7</f>
        <v>298036.03000000003</v>
      </c>
    </row>
    <row r="24" spans="1:9" ht="15" customHeight="1" x14ac:dyDescent="0.2">
      <c r="A24" s="1"/>
      <c r="B24" s="1"/>
      <c r="C24" s="1"/>
      <c r="D24" s="1"/>
      <c r="E24" s="1"/>
      <c r="F24" s="1"/>
      <c r="G24" s="5"/>
      <c r="H24" s="5"/>
    </row>
    <row r="25" spans="1:9" ht="36.75" customHeight="1" x14ac:dyDescent="0.25">
      <c r="A25" s="32" t="s">
        <v>17</v>
      </c>
      <c r="B25" s="32"/>
      <c r="C25" s="32"/>
      <c r="D25" s="32"/>
      <c r="E25" s="32"/>
      <c r="F25" s="32"/>
      <c r="G25" s="32"/>
      <c r="H25" s="32"/>
    </row>
    <row r="26" spans="1:9" ht="45.75" customHeight="1" x14ac:dyDescent="0.25">
      <c r="A26" s="32"/>
      <c r="B26" s="32"/>
      <c r="C26" s="32"/>
      <c r="D26" s="32"/>
      <c r="E26" s="32"/>
      <c r="F26" s="32"/>
      <c r="G26" s="32"/>
      <c r="H26" s="32"/>
    </row>
    <row r="27" spans="1:9" ht="21" customHeight="1" x14ac:dyDescent="0.25">
      <c r="A27" s="33"/>
      <c r="B27" s="33"/>
      <c r="C27" s="33"/>
      <c r="D27" s="33"/>
      <c r="E27" s="33"/>
      <c r="F27" s="33"/>
      <c r="G27" s="33"/>
      <c r="H27" s="33"/>
    </row>
    <row r="28" spans="1:9" ht="22.5" customHeight="1" x14ac:dyDescent="0.25">
      <c r="A28" s="34" t="s">
        <v>12</v>
      </c>
      <c r="B28" s="34"/>
      <c r="C28" s="34"/>
      <c r="D28" s="34"/>
      <c r="E28" s="34"/>
      <c r="F28" s="34"/>
      <c r="G28" s="34"/>
      <c r="H28" s="34"/>
    </row>
    <row r="29" spans="1:9" ht="15" customHeight="1" x14ac:dyDescent="0.25">
      <c r="A29" s="34"/>
      <c r="B29" s="34"/>
      <c r="C29" s="34"/>
      <c r="D29" s="34"/>
      <c r="E29" s="34"/>
      <c r="F29" s="34"/>
      <c r="G29" s="34"/>
      <c r="H29" s="34"/>
    </row>
    <row r="30" spans="1:9" ht="43.5" customHeight="1" x14ac:dyDescent="0.25"/>
    <row r="31" spans="1:9" ht="10.35" customHeight="1" x14ac:dyDescent="0.25"/>
    <row r="32" spans="1:9" ht="84" hidden="1" customHeight="1" x14ac:dyDescent="0.2"/>
  </sheetData>
  <mergeCells count="32">
    <mergeCell ref="A2:H3"/>
    <mergeCell ref="A4:G4"/>
    <mergeCell ref="A7:G7"/>
    <mergeCell ref="A8:G8"/>
    <mergeCell ref="A9:E9"/>
    <mergeCell ref="F9:H9"/>
    <mergeCell ref="A10:E10"/>
    <mergeCell ref="F10:H10"/>
    <mergeCell ref="A11:E11"/>
    <mergeCell ref="F11:H11"/>
    <mergeCell ref="A12:E12"/>
    <mergeCell ref="F12:H12"/>
    <mergeCell ref="A13:E13"/>
    <mergeCell ref="F13:H13"/>
    <mergeCell ref="A14:E14"/>
    <mergeCell ref="F14:H14"/>
    <mergeCell ref="A15:E15"/>
    <mergeCell ref="F15:H15"/>
    <mergeCell ref="A16:E16"/>
    <mergeCell ref="F16:H16"/>
    <mergeCell ref="A17:E17"/>
    <mergeCell ref="F17:H17"/>
    <mergeCell ref="A18:E18"/>
    <mergeCell ref="F18:H18"/>
    <mergeCell ref="A27:H27"/>
    <mergeCell ref="A28:H29"/>
    <mergeCell ref="A19:E19"/>
    <mergeCell ref="F19:H19"/>
    <mergeCell ref="A20:G20"/>
    <mergeCell ref="A22:G22"/>
    <mergeCell ref="A23:G23"/>
    <mergeCell ref="A25:H2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/>
  <dimension ref="A2:I33"/>
  <sheetViews>
    <sheetView workbookViewId="0">
      <selection activeCell="M26" sqref="M26"/>
    </sheetView>
  </sheetViews>
  <sheetFormatPr defaultColWidth="8.85546875" defaultRowHeight="15" x14ac:dyDescent="0.25"/>
  <cols>
    <col min="7" max="7" width="13.85546875" customWidth="1"/>
    <col min="8" max="8" width="25.42578125" customWidth="1"/>
    <col min="9" max="9" width="10.42578125" bestFit="1" customWidth="1"/>
  </cols>
  <sheetData>
    <row r="2" spans="1:9" x14ac:dyDescent="0.25">
      <c r="A2" s="55" t="s">
        <v>54</v>
      </c>
      <c r="B2" s="55"/>
      <c r="C2" s="55"/>
      <c r="D2" s="55"/>
      <c r="E2" s="55"/>
      <c r="F2" s="55"/>
      <c r="G2" s="55"/>
      <c r="H2" s="55"/>
    </row>
    <row r="3" spans="1:9" ht="58.5" customHeight="1" x14ac:dyDescent="0.25">
      <c r="A3" s="56"/>
      <c r="B3" s="56"/>
      <c r="C3" s="56"/>
      <c r="D3" s="56"/>
      <c r="E3" s="56"/>
      <c r="F3" s="56"/>
      <c r="G3" s="56"/>
      <c r="H3" s="56"/>
    </row>
    <row r="4" spans="1:9" ht="27.75" customHeight="1" x14ac:dyDescent="0.3">
      <c r="A4" s="57" t="s">
        <v>55</v>
      </c>
      <c r="B4" s="58"/>
      <c r="C4" s="58"/>
      <c r="D4" s="58"/>
      <c r="E4" s="58"/>
      <c r="F4" s="58"/>
      <c r="G4" s="58"/>
      <c r="H4" s="8">
        <f>'октябрь 2018'!H24</f>
        <v>584334.64</v>
      </c>
    </row>
    <row r="5" spans="1:9" ht="18" x14ac:dyDescent="0.2">
      <c r="A5" s="25"/>
      <c r="B5" s="26"/>
      <c r="C5" s="26"/>
      <c r="D5" s="26"/>
      <c r="E5" s="26"/>
      <c r="F5" s="26"/>
      <c r="G5" s="26"/>
      <c r="H5" s="6"/>
    </row>
    <row r="6" spans="1:9" ht="26.25" customHeight="1" x14ac:dyDescent="0.2">
      <c r="A6" s="25"/>
      <c r="B6" s="26"/>
      <c r="C6" s="26"/>
      <c r="D6" s="26"/>
      <c r="E6" s="26"/>
      <c r="F6" s="26"/>
      <c r="G6" s="26"/>
      <c r="H6" s="6"/>
    </row>
    <row r="7" spans="1:9" ht="15" customHeight="1" x14ac:dyDescent="0.3">
      <c r="A7" s="44" t="s">
        <v>56</v>
      </c>
      <c r="B7" s="45"/>
      <c r="C7" s="45"/>
      <c r="D7" s="45"/>
      <c r="E7" s="45"/>
      <c r="F7" s="45"/>
      <c r="G7" s="45"/>
      <c r="H7" s="2">
        <v>1043722.98</v>
      </c>
    </row>
    <row r="8" spans="1:9" ht="39" customHeight="1" x14ac:dyDescent="0.3">
      <c r="A8" s="42" t="s">
        <v>0</v>
      </c>
      <c r="B8" s="43"/>
      <c r="C8" s="43"/>
      <c r="D8" s="43"/>
      <c r="E8" s="43"/>
      <c r="F8" s="43"/>
      <c r="G8" s="43"/>
      <c r="H8" s="2">
        <f>SUM(F9:H20)</f>
        <v>951097.91999999993</v>
      </c>
    </row>
    <row r="9" spans="1:9" ht="15" customHeight="1" x14ac:dyDescent="0.25">
      <c r="A9" s="59" t="s">
        <v>1</v>
      </c>
      <c r="B9" s="53"/>
      <c r="C9" s="53"/>
      <c r="D9" s="53"/>
      <c r="E9" s="54"/>
      <c r="F9" s="38">
        <f>321828.71+5256.03+1643.29+20889.31+2665.69</f>
        <v>352283.03</v>
      </c>
      <c r="G9" s="39"/>
      <c r="H9" s="40"/>
      <c r="I9" s="7"/>
    </row>
    <row r="10" spans="1:9" ht="15" customHeight="1" x14ac:dyDescent="0.25">
      <c r="A10" s="46" t="s">
        <v>51</v>
      </c>
      <c r="B10" s="47"/>
      <c r="C10" s="47"/>
      <c r="D10" s="47"/>
      <c r="E10" s="48"/>
      <c r="F10" s="49">
        <v>3409.04</v>
      </c>
      <c r="G10" s="50"/>
      <c r="H10" s="51"/>
      <c r="I10" s="7"/>
    </row>
    <row r="11" spans="1:9" ht="15" customHeight="1" x14ac:dyDescent="0.25">
      <c r="A11" s="52" t="s">
        <v>2</v>
      </c>
      <c r="B11" s="53"/>
      <c r="C11" s="53"/>
      <c r="D11" s="53"/>
      <c r="E11" s="54"/>
      <c r="F11" s="38">
        <f>89546.48</f>
        <v>89546.48</v>
      </c>
      <c r="G11" s="39"/>
      <c r="H11" s="40"/>
    </row>
    <row r="12" spans="1:9" ht="15" customHeight="1" x14ac:dyDescent="0.25">
      <c r="A12" s="35" t="s">
        <v>3</v>
      </c>
      <c r="B12" s="41"/>
      <c r="C12" s="41"/>
      <c r="D12" s="41"/>
      <c r="E12" s="41"/>
      <c r="F12" s="38">
        <f>61225.82</f>
        <v>61225.82</v>
      </c>
      <c r="G12" s="39"/>
      <c r="H12" s="40"/>
    </row>
    <row r="13" spans="1:9" ht="15" customHeight="1" x14ac:dyDescent="0.25">
      <c r="A13" s="35" t="s">
        <v>4</v>
      </c>
      <c r="B13" s="41"/>
      <c r="C13" s="41"/>
      <c r="D13" s="41"/>
      <c r="E13" s="41"/>
      <c r="F13" s="38">
        <f>55569.98</f>
        <v>55569.98</v>
      </c>
      <c r="G13" s="39"/>
      <c r="H13" s="40"/>
    </row>
    <row r="14" spans="1:9" ht="15" customHeight="1" x14ac:dyDescent="0.25">
      <c r="A14" s="35" t="s">
        <v>5</v>
      </c>
      <c r="B14" s="41"/>
      <c r="C14" s="41"/>
      <c r="D14" s="41"/>
      <c r="E14" s="41"/>
      <c r="F14" s="38">
        <f>113960.05</f>
        <v>113960.05</v>
      </c>
      <c r="G14" s="39"/>
      <c r="H14" s="40"/>
    </row>
    <row r="15" spans="1:9" ht="15" customHeight="1" x14ac:dyDescent="0.25">
      <c r="A15" s="35" t="s">
        <v>6</v>
      </c>
      <c r="B15" s="41"/>
      <c r="C15" s="41"/>
      <c r="D15" s="41"/>
      <c r="E15" s="41"/>
      <c r="F15" s="38">
        <v>8971.7000000000007</v>
      </c>
      <c r="G15" s="39"/>
      <c r="H15" s="40"/>
    </row>
    <row r="16" spans="1:9" ht="15" customHeight="1" x14ac:dyDescent="0.25">
      <c r="A16" s="35" t="s">
        <v>7</v>
      </c>
      <c r="B16" s="41"/>
      <c r="C16" s="41"/>
      <c r="D16" s="41"/>
      <c r="E16" s="41"/>
      <c r="F16" s="38"/>
      <c r="G16" s="39"/>
      <c r="H16" s="40"/>
    </row>
    <row r="17" spans="1:9" ht="15" customHeight="1" x14ac:dyDescent="0.25">
      <c r="A17" s="35" t="s">
        <v>9</v>
      </c>
      <c r="B17" s="41"/>
      <c r="C17" s="41"/>
      <c r="D17" s="41"/>
      <c r="E17" s="41"/>
      <c r="F17" s="38">
        <f>7298.75</f>
        <v>7298.75</v>
      </c>
      <c r="G17" s="39"/>
      <c r="H17" s="40"/>
    </row>
    <row r="18" spans="1:9" ht="15" customHeight="1" x14ac:dyDescent="0.25">
      <c r="A18" s="35" t="s">
        <v>10</v>
      </c>
      <c r="B18" s="36"/>
      <c r="C18" s="36"/>
      <c r="D18" s="36"/>
      <c r="E18" s="37"/>
      <c r="F18" s="38">
        <f>0</f>
        <v>0</v>
      </c>
      <c r="G18" s="39"/>
      <c r="H18" s="40"/>
    </row>
    <row r="19" spans="1:9" ht="15" customHeight="1" x14ac:dyDescent="0.25">
      <c r="A19" s="35" t="s">
        <v>11</v>
      </c>
      <c r="B19" s="36"/>
      <c r="C19" s="36"/>
      <c r="D19" s="36"/>
      <c r="E19" s="37"/>
      <c r="F19" s="38"/>
      <c r="G19" s="39"/>
      <c r="H19" s="40"/>
    </row>
    <row r="20" spans="1:9" ht="15" customHeight="1" x14ac:dyDescent="0.25">
      <c r="A20" s="35" t="s">
        <v>8</v>
      </c>
      <c r="B20" s="41"/>
      <c r="C20" s="41"/>
      <c r="D20" s="41"/>
      <c r="E20" s="41"/>
      <c r="F20" s="38">
        <f>258833.07</f>
        <v>258833.07</v>
      </c>
      <c r="G20" s="39"/>
      <c r="H20" s="40"/>
      <c r="I20" s="7"/>
    </row>
    <row r="21" spans="1:9" ht="15" customHeight="1" x14ac:dyDescent="0.2">
      <c r="A21" s="42"/>
      <c r="B21" s="43"/>
      <c r="C21" s="43"/>
      <c r="D21" s="43"/>
      <c r="E21" s="43"/>
      <c r="F21" s="43"/>
      <c r="G21" s="43"/>
      <c r="H21" s="2"/>
      <c r="I21" s="7"/>
    </row>
    <row r="22" spans="1:9" ht="15" customHeight="1" x14ac:dyDescent="0.25">
      <c r="A22" s="25"/>
      <c r="B22" s="26"/>
      <c r="C22" s="26"/>
      <c r="D22" s="26"/>
      <c r="E22" s="26"/>
      <c r="F22" s="3"/>
      <c r="G22" s="3"/>
      <c r="H22" s="2"/>
    </row>
    <row r="23" spans="1:9" ht="15" customHeight="1" x14ac:dyDescent="0.2">
      <c r="A23" s="44"/>
      <c r="B23" s="45"/>
      <c r="C23" s="45"/>
      <c r="D23" s="45"/>
      <c r="E23" s="45"/>
      <c r="F23" s="45"/>
      <c r="G23" s="45"/>
      <c r="H23" s="2"/>
    </row>
    <row r="24" spans="1:9" ht="15" customHeight="1" x14ac:dyDescent="0.3">
      <c r="A24" s="30" t="s">
        <v>57</v>
      </c>
      <c r="B24" s="31"/>
      <c r="C24" s="31"/>
      <c r="D24" s="31"/>
      <c r="E24" s="31"/>
      <c r="F24" s="31"/>
      <c r="G24" s="31"/>
      <c r="H24" s="4">
        <f>1628641.62-H7</f>
        <v>584918.64000000013</v>
      </c>
    </row>
    <row r="25" spans="1:9" ht="15" customHeight="1" x14ac:dyDescent="0.2">
      <c r="A25" s="1"/>
      <c r="B25" s="1"/>
      <c r="C25" s="1"/>
      <c r="D25" s="1"/>
      <c r="E25" s="1"/>
      <c r="F25" s="1"/>
      <c r="G25" s="5"/>
      <c r="H25" s="5"/>
    </row>
    <row r="26" spans="1:9" ht="36.75" customHeight="1" x14ac:dyDescent="0.25">
      <c r="A26" s="32" t="s">
        <v>53</v>
      </c>
      <c r="B26" s="32"/>
      <c r="C26" s="32"/>
      <c r="D26" s="32"/>
      <c r="E26" s="32"/>
      <c r="F26" s="32"/>
      <c r="G26" s="32"/>
      <c r="H26" s="32"/>
    </row>
    <row r="27" spans="1:9" ht="45.75" customHeight="1" x14ac:dyDescent="0.25">
      <c r="A27" s="32"/>
      <c r="B27" s="32"/>
      <c r="C27" s="32"/>
      <c r="D27" s="32"/>
      <c r="E27" s="32"/>
      <c r="F27" s="32"/>
      <c r="G27" s="32"/>
      <c r="H27" s="32"/>
    </row>
    <row r="28" spans="1:9" ht="21" customHeight="1" x14ac:dyDescent="0.25">
      <c r="A28" s="33"/>
      <c r="B28" s="33"/>
      <c r="C28" s="33"/>
      <c r="D28" s="33"/>
      <c r="E28" s="33"/>
      <c r="F28" s="33"/>
      <c r="G28" s="33"/>
      <c r="H28" s="33"/>
    </row>
    <row r="29" spans="1:9" ht="22.5" customHeight="1" x14ac:dyDescent="0.25">
      <c r="A29" s="34" t="s">
        <v>37</v>
      </c>
      <c r="B29" s="34"/>
      <c r="C29" s="34"/>
      <c r="D29" s="34"/>
      <c r="E29" s="34"/>
      <c r="F29" s="34"/>
      <c r="G29" s="34"/>
      <c r="H29" s="34"/>
    </row>
    <row r="30" spans="1:9" ht="15" customHeight="1" x14ac:dyDescent="0.25">
      <c r="A30" s="34"/>
      <c r="B30" s="34"/>
      <c r="C30" s="34"/>
      <c r="D30" s="34"/>
      <c r="E30" s="34"/>
      <c r="F30" s="34"/>
      <c r="G30" s="34"/>
      <c r="H30" s="34"/>
    </row>
    <row r="31" spans="1:9" ht="43.5" customHeight="1" x14ac:dyDescent="0.25"/>
    <row r="32" spans="1:9" ht="10.35" customHeight="1" x14ac:dyDescent="0.25"/>
    <row r="33" ht="84" hidden="1" customHeight="1" x14ac:dyDescent="0.2"/>
  </sheetData>
  <mergeCells count="34">
    <mergeCell ref="A2:H3"/>
    <mergeCell ref="A4:G4"/>
    <mergeCell ref="A7:G7"/>
    <mergeCell ref="A8:G8"/>
    <mergeCell ref="A9:E9"/>
    <mergeCell ref="F9:H9"/>
    <mergeCell ref="A10:E10"/>
    <mergeCell ref="F10:H10"/>
    <mergeCell ref="A11:E11"/>
    <mergeCell ref="F11:H11"/>
    <mergeCell ref="A12:E12"/>
    <mergeCell ref="F12:H12"/>
    <mergeCell ref="A13:E13"/>
    <mergeCell ref="F13:H13"/>
    <mergeCell ref="A14:E14"/>
    <mergeCell ref="F14:H14"/>
    <mergeCell ref="A15:E15"/>
    <mergeCell ref="F15:H15"/>
    <mergeCell ref="A16:E16"/>
    <mergeCell ref="F16:H16"/>
    <mergeCell ref="A17:E17"/>
    <mergeCell ref="F17:H17"/>
    <mergeCell ref="A18:E18"/>
    <mergeCell ref="F18:H18"/>
    <mergeCell ref="A24:G24"/>
    <mergeCell ref="A26:H27"/>
    <mergeCell ref="A28:H28"/>
    <mergeCell ref="A29:H30"/>
    <mergeCell ref="A19:E19"/>
    <mergeCell ref="F19:H19"/>
    <mergeCell ref="A20:E20"/>
    <mergeCell ref="F20:H20"/>
    <mergeCell ref="A21:G21"/>
    <mergeCell ref="A23:G2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2:I33"/>
  <sheetViews>
    <sheetView topLeftCell="A13" workbookViewId="0">
      <selection activeCell="D22" sqref="D22"/>
    </sheetView>
  </sheetViews>
  <sheetFormatPr defaultColWidth="8.85546875" defaultRowHeight="15" x14ac:dyDescent="0.25"/>
  <cols>
    <col min="7" max="7" width="13.85546875" customWidth="1"/>
    <col min="8" max="8" width="25.42578125" customWidth="1"/>
    <col min="9" max="9" width="10.42578125" bestFit="1" customWidth="1"/>
  </cols>
  <sheetData>
    <row r="2" spans="1:9" x14ac:dyDescent="0.25">
      <c r="A2" s="55" t="s">
        <v>48</v>
      </c>
      <c r="B2" s="55"/>
      <c r="C2" s="55"/>
      <c r="D2" s="55"/>
      <c r="E2" s="55"/>
      <c r="F2" s="55"/>
      <c r="G2" s="55"/>
      <c r="H2" s="55"/>
    </row>
    <row r="3" spans="1:9" ht="58.5" customHeight="1" x14ac:dyDescent="0.25">
      <c r="A3" s="56"/>
      <c r="B3" s="56"/>
      <c r="C3" s="56"/>
      <c r="D3" s="56"/>
      <c r="E3" s="56"/>
      <c r="F3" s="56"/>
      <c r="G3" s="56"/>
      <c r="H3" s="56"/>
    </row>
    <row r="4" spans="1:9" ht="27.75" customHeight="1" x14ac:dyDescent="0.3">
      <c r="A4" s="57" t="s">
        <v>49</v>
      </c>
      <c r="B4" s="58"/>
      <c r="C4" s="58"/>
      <c r="D4" s="58"/>
      <c r="E4" s="58"/>
      <c r="F4" s="58"/>
      <c r="G4" s="58"/>
      <c r="H4" s="8">
        <f>'сентябрь 2018'!H23</f>
        <v>566472.11</v>
      </c>
    </row>
    <row r="5" spans="1:9" ht="18" x14ac:dyDescent="0.2">
      <c r="A5" s="23"/>
      <c r="B5" s="24"/>
      <c r="C5" s="24"/>
      <c r="D5" s="24"/>
      <c r="E5" s="24"/>
      <c r="F5" s="24"/>
      <c r="G5" s="24"/>
      <c r="H5" s="6"/>
    </row>
    <row r="6" spans="1:9" ht="26.25" customHeight="1" x14ac:dyDescent="0.2">
      <c r="A6" s="23"/>
      <c r="B6" s="24"/>
      <c r="C6" s="24"/>
      <c r="D6" s="24"/>
      <c r="E6" s="24"/>
      <c r="F6" s="24"/>
      <c r="G6" s="24"/>
      <c r="H6" s="6"/>
    </row>
    <row r="7" spans="1:9" ht="15" customHeight="1" x14ac:dyDescent="0.3">
      <c r="A7" s="44" t="s">
        <v>50</v>
      </c>
      <c r="B7" s="45"/>
      <c r="C7" s="45"/>
      <c r="D7" s="45"/>
      <c r="E7" s="45"/>
      <c r="F7" s="45"/>
      <c r="G7" s="45"/>
      <c r="H7" s="2">
        <v>951681.92</v>
      </c>
    </row>
    <row r="8" spans="1:9" ht="39" customHeight="1" x14ac:dyDescent="0.3">
      <c r="A8" s="42" t="s">
        <v>0</v>
      </c>
      <c r="B8" s="43"/>
      <c r="C8" s="43"/>
      <c r="D8" s="43"/>
      <c r="E8" s="43"/>
      <c r="F8" s="43"/>
      <c r="G8" s="43"/>
      <c r="H8" s="2">
        <f>SUM(F9:H20)</f>
        <v>650777.7300000001</v>
      </c>
    </row>
    <row r="9" spans="1:9" ht="15" customHeight="1" x14ac:dyDescent="0.25">
      <c r="A9" s="59" t="s">
        <v>1</v>
      </c>
      <c r="B9" s="53"/>
      <c r="C9" s="53"/>
      <c r="D9" s="53"/>
      <c r="E9" s="54"/>
      <c r="F9" s="38">
        <f>297803.62+4859.08+2467.02+1520.66+19313.4</f>
        <v>325963.78000000003</v>
      </c>
      <c r="G9" s="39"/>
      <c r="H9" s="40"/>
      <c r="I9" s="7"/>
    </row>
    <row r="10" spans="1:9" ht="15" customHeight="1" x14ac:dyDescent="0.25">
      <c r="A10" s="46" t="s">
        <v>51</v>
      </c>
      <c r="B10" s="47"/>
      <c r="C10" s="47"/>
      <c r="D10" s="47"/>
      <c r="E10" s="48"/>
      <c r="F10" s="49">
        <f>5750</f>
        <v>5750</v>
      </c>
      <c r="G10" s="50"/>
      <c r="H10" s="51"/>
      <c r="I10" s="7"/>
    </row>
    <row r="11" spans="1:9" ht="15" customHeight="1" x14ac:dyDescent="0.25">
      <c r="A11" s="52" t="s">
        <v>2</v>
      </c>
      <c r="B11" s="53"/>
      <c r="C11" s="53"/>
      <c r="D11" s="53"/>
      <c r="E11" s="54"/>
      <c r="F11" s="38">
        <f>79594.51</f>
        <v>79594.509999999995</v>
      </c>
      <c r="G11" s="39"/>
      <c r="H11" s="40"/>
    </row>
    <row r="12" spans="1:9" ht="15" customHeight="1" x14ac:dyDescent="0.25">
      <c r="A12" s="35" t="s">
        <v>3</v>
      </c>
      <c r="B12" s="41"/>
      <c r="C12" s="41"/>
      <c r="D12" s="41"/>
      <c r="E12" s="41"/>
      <c r="F12" s="38">
        <f>60875.75</f>
        <v>60875.75</v>
      </c>
      <c r="G12" s="39"/>
      <c r="H12" s="40"/>
    </row>
    <row r="13" spans="1:9" ht="15" customHeight="1" x14ac:dyDescent="0.25">
      <c r="A13" s="35" t="s">
        <v>4</v>
      </c>
      <c r="B13" s="41"/>
      <c r="C13" s="41"/>
      <c r="D13" s="41"/>
      <c r="E13" s="41"/>
      <c r="F13" s="38">
        <f>55728.03</f>
        <v>55728.03</v>
      </c>
      <c r="G13" s="39"/>
      <c r="H13" s="40"/>
    </row>
    <row r="14" spans="1:9" ht="15" customHeight="1" x14ac:dyDescent="0.25">
      <c r="A14" s="35" t="s">
        <v>5</v>
      </c>
      <c r="B14" s="41"/>
      <c r="C14" s="41"/>
      <c r="D14" s="41"/>
      <c r="E14" s="41"/>
      <c r="F14" s="38">
        <f>98398.95</f>
        <v>98398.95</v>
      </c>
      <c r="G14" s="39"/>
      <c r="H14" s="40"/>
    </row>
    <row r="15" spans="1:9" ht="15" customHeight="1" x14ac:dyDescent="0.25">
      <c r="A15" s="35" t="s">
        <v>6</v>
      </c>
      <c r="B15" s="41"/>
      <c r="C15" s="41"/>
      <c r="D15" s="41"/>
      <c r="E15" s="41"/>
      <c r="F15" s="38">
        <f>8291.05</f>
        <v>8291.0499999999993</v>
      </c>
      <c r="G15" s="39"/>
      <c r="H15" s="40"/>
    </row>
    <row r="16" spans="1:9" ht="15" customHeight="1" x14ac:dyDescent="0.25">
      <c r="A16" s="35" t="s">
        <v>7</v>
      </c>
      <c r="B16" s="41"/>
      <c r="C16" s="41"/>
      <c r="D16" s="41"/>
      <c r="E16" s="41"/>
      <c r="F16" s="38"/>
      <c r="G16" s="39"/>
      <c r="H16" s="40"/>
    </row>
    <row r="17" spans="1:9" ht="15" customHeight="1" x14ac:dyDescent="0.25">
      <c r="A17" s="35" t="s">
        <v>9</v>
      </c>
      <c r="B17" s="41"/>
      <c r="C17" s="41"/>
      <c r="D17" s="41"/>
      <c r="E17" s="41"/>
      <c r="F17" s="38">
        <f>6543.63</f>
        <v>6543.63</v>
      </c>
      <c r="G17" s="39"/>
      <c r="H17" s="40"/>
    </row>
    <row r="18" spans="1:9" ht="15" customHeight="1" x14ac:dyDescent="0.25">
      <c r="A18" s="35" t="s">
        <v>10</v>
      </c>
      <c r="B18" s="36"/>
      <c r="C18" s="36"/>
      <c r="D18" s="36"/>
      <c r="E18" s="37"/>
      <c r="F18" s="38">
        <f>0</f>
        <v>0</v>
      </c>
      <c r="G18" s="39"/>
      <c r="H18" s="40"/>
    </row>
    <row r="19" spans="1:9" ht="15" customHeight="1" x14ac:dyDescent="0.25">
      <c r="A19" s="35" t="s">
        <v>11</v>
      </c>
      <c r="B19" s="36"/>
      <c r="C19" s="36"/>
      <c r="D19" s="36"/>
      <c r="E19" s="37"/>
      <c r="F19" s="38"/>
      <c r="G19" s="39"/>
      <c r="H19" s="40"/>
    </row>
    <row r="20" spans="1:9" ht="15" customHeight="1" x14ac:dyDescent="0.25">
      <c r="A20" s="35" t="s">
        <v>8</v>
      </c>
      <c r="B20" s="41"/>
      <c r="C20" s="41"/>
      <c r="D20" s="41"/>
      <c r="E20" s="41"/>
      <c r="F20" s="38">
        <f>9632.03</f>
        <v>9632.0300000000007</v>
      </c>
      <c r="G20" s="39"/>
      <c r="H20" s="40"/>
      <c r="I20" s="7"/>
    </row>
    <row r="21" spans="1:9" ht="15" customHeight="1" x14ac:dyDescent="0.2">
      <c r="A21" s="42"/>
      <c r="B21" s="43"/>
      <c r="C21" s="43"/>
      <c r="D21" s="43"/>
      <c r="E21" s="43"/>
      <c r="F21" s="43"/>
      <c r="G21" s="43"/>
      <c r="H21" s="2"/>
      <c r="I21" s="7"/>
    </row>
    <row r="22" spans="1:9" ht="15" customHeight="1" x14ac:dyDescent="0.25">
      <c r="A22" s="23"/>
      <c r="B22" s="24"/>
      <c r="C22" s="24"/>
      <c r="D22" s="24"/>
      <c r="E22" s="24"/>
      <c r="F22" s="3"/>
      <c r="G22" s="3"/>
      <c r="H22" s="2"/>
    </row>
    <row r="23" spans="1:9" ht="15" customHeight="1" x14ac:dyDescent="0.2">
      <c r="A23" s="44"/>
      <c r="B23" s="45"/>
      <c r="C23" s="45"/>
      <c r="D23" s="45"/>
      <c r="E23" s="45"/>
      <c r="F23" s="45"/>
      <c r="G23" s="45"/>
      <c r="H23" s="2"/>
    </row>
    <row r="24" spans="1:9" ht="15" customHeight="1" x14ac:dyDescent="0.3">
      <c r="A24" s="30" t="s">
        <v>52</v>
      </c>
      <c r="B24" s="31"/>
      <c r="C24" s="31"/>
      <c r="D24" s="31"/>
      <c r="E24" s="31"/>
      <c r="F24" s="31"/>
      <c r="G24" s="31"/>
      <c r="H24" s="4">
        <f>1536016.56-H7</f>
        <v>584334.64</v>
      </c>
    </row>
    <row r="25" spans="1:9" ht="15" customHeight="1" x14ac:dyDescent="0.2">
      <c r="A25" s="1"/>
      <c r="B25" s="1"/>
      <c r="C25" s="1"/>
      <c r="D25" s="1"/>
      <c r="E25" s="1"/>
      <c r="F25" s="1"/>
      <c r="G25" s="5"/>
      <c r="H25" s="5"/>
    </row>
    <row r="26" spans="1:9" ht="36.75" customHeight="1" x14ac:dyDescent="0.25">
      <c r="A26" s="32" t="s">
        <v>53</v>
      </c>
      <c r="B26" s="32"/>
      <c r="C26" s="32"/>
      <c r="D26" s="32"/>
      <c r="E26" s="32"/>
      <c r="F26" s="32"/>
      <c r="G26" s="32"/>
      <c r="H26" s="32"/>
    </row>
    <row r="27" spans="1:9" ht="45.75" customHeight="1" x14ac:dyDescent="0.25">
      <c r="A27" s="32"/>
      <c r="B27" s="32"/>
      <c r="C27" s="32"/>
      <c r="D27" s="32"/>
      <c r="E27" s="32"/>
      <c r="F27" s="32"/>
      <c r="G27" s="32"/>
      <c r="H27" s="32"/>
    </row>
    <row r="28" spans="1:9" ht="21" customHeight="1" x14ac:dyDescent="0.25">
      <c r="A28" s="33"/>
      <c r="B28" s="33"/>
      <c r="C28" s="33"/>
      <c r="D28" s="33"/>
      <c r="E28" s="33"/>
      <c r="F28" s="33"/>
      <c r="G28" s="33"/>
      <c r="H28" s="33"/>
    </row>
    <row r="29" spans="1:9" ht="22.5" customHeight="1" x14ac:dyDescent="0.25">
      <c r="A29" s="34" t="s">
        <v>37</v>
      </c>
      <c r="B29" s="34"/>
      <c r="C29" s="34"/>
      <c r="D29" s="34"/>
      <c r="E29" s="34"/>
      <c r="F29" s="34"/>
      <c r="G29" s="34"/>
      <c r="H29" s="34"/>
    </row>
    <row r="30" spans="1:9" ht="15" customHeight="1" x14ac:dyDescent="0.25">
      <c r="A30" s="34"/>
      <c r="B30" s="34"/>
      <c r="C30" s="34"/>
      <c r="D30" s="34"/>
      <c r="E30" s="34"/>
      <c r="F30" s="34"/>
      <c r="G30" s="34"/>
      <c r="H30" s="34"/>
    </row>
    <row r="31" spans="1:9" ht="43.5" customHeight="1" x14ac:dyDescent="0.25"/>
    <row r="32" spans="1:9" ht="10.35" customHeight="1" x14ac:dyDescent="0.25"/>
    <row r="33" ht="84" hidden="1" customHeight="1" x14ac:dyDescent="0.2"/>
  </sheetData>
  <mergeCells count="34">
    <mergeCell ref="A2:H3"/>
    <mergeCell ref="A4:G4"/>
    <mergeCell ref="A7:G7"/>
    <mergeCell ref="A8:G8"/>
    <mergeCell ref="A9:E9"/>
    <mergeCell ref="F9:H9"/>
    <mergeCell ref="A11:E11"/>
    <mergeCell ref="F11:H11"/>
    <mergeCell ref="A12:E12"/>
    <mergeCell ref="F12:H12"/>
    <mergeCell ref="A13:E13"/>
    <mergeCell ref="F13:H13"/>
    <mergeCell ref="A14:E14"/>
    <mergeCell ref="F14:H14"/>
    <mergeCell ref="A15:E15"/>
    <mergeCell ref="F15:H15"/>
    <mergeCell ref="A16:E16"/>
    <mergeCell ref="F16:H16"/>
    <mergeCell ref="A28:H28"/>
    <mergeCell ref="A29:H30"/>
    <mergeCell ref="A10:E10"/>
    <mergeCell ref="F10:H10"/>
    <mergeCell ref="A20:E20"/>
    <mergeCell ref="F20:H20"/>
    <mergeCell ref="A21:G21"/>
    <mergeCell ref="A23:G23"/>
    <mergeCell ref="A24:G24"/>
    <mergeCell ref="A26:H27"/>
    <mergeCell ref="A17:E17"/>
    <mergeCell ref="F17:H17"/>
    <mergeCell ref="A18:E18"/>
    <mergeCell ref="F18:H18"/>
    <mergeCell ref="A19:E19"/>
    <mergeCell ref="F19:H19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2:I32"/>
  <sheetViews>
    <sheetView workbookViewId="0">
      <selection activeCell="R14" sqref="R14"/>
    </sheetView>
  </sheetViews>
  <sheetFormatPr defaultColWidth="8.85546875" defaultRowHeight="15" x14ac:dyDescent="0.25"/>
  <cols>
    <col min="7" max="7" width="13.85546875" customWidth="1"/>
    <col min="8" max="8" width="25.42578125" customWidth="1"/>
    <col min="9" max="9" width="10.42578125" bestFit="1" customWidth="1"/>
  </cols>
  <sheetData>
    <row r="2" spans="1:9" x14ac:dyDescent="0.25">
      <c r="A2" s="55" t="s">
        <v>43</v>
      </c>
      <c r="B2" s="55"/>
      <c r="C2" s="55"/>
      <c r="D2" s="55"/>
      <c r="E2" s="55"/>
      <c r="F2" s="55"/>
      <c r="G2" s="55"/>
      <c r="H2" s="55"/>
    </row>
    <row r="3" spans="1:9" ht="58.5" customHeight="1" x14ac:dyDescent="0.25">
      <c r="A3" s="56"/>
      <c r="B3" s="56"/>
      <c r="C3" s="56"/>
      <c r="D3" s="56"/>
      <c r="E3" s="56"/>
      <c r="F3" s="56"/>
      <c r="G3" s="56"/>
      <c r="H3" s="56"/>
    </row>
    <row r="4" spans="1:9" ht="27.75" customHeight="1" x14ac:dyDescent="0.3">
      <c r="A4" s="57" t="s">
        <v>44</v>
      </c>
      <c r="B4" s="58"/>
      <c r="C4" s="58"/>
      <c r="D4" s="58"/>
      <c r="E4" s="58"/>
      <c r="F4" s="58"/>
      <c r="G4" s="58"/>
      <c r="H4" s="8">
        <f>'август 2018'!H23</f>
        <v>533546.09</v>
      </c>
    </row>
    <row r="5" spans="1:9" ht="18" x14ac:dyDescent="0.2">
      <c r="A5" s="21"/>
      <c r="B5" s="22"/>
      <c r="C5" s="22"/>
      <c r="D5" s="22"/>
      <c r="E5" s="22"/>
      <c r="F5" s="22"/>
      <c r="G5" s="22"/>
      <c r="H5" s="6"/>
    </row>
    <row r="6" spans="1:9" ht="26.25" customHeight="1" x14ac:dyDescent="0.2">
      <c r="A6" s="21"/>
      <c r="B6" s="22"/>
      <c r="C6" s="22"/>
      <c r="D6" s="22"/>
      <c r="E6" s="22"/>
      <c r="F6" s="22"/>
      <c r="G6" s="22"/>
      <c r="H6" s="6"/>
    </row>
    <row r="7" spans="1:9" ht="15" customHeight="1" x14ac:dyDescent="0.3">
      <c r="A7" s="44" t="s">
        <v>45</v>
      </c>
      <c r="B7" s="45"/>
      <c r="C7" s="45"/>
      <c r="D7" s="45"/>
      <c r="E7" s="45"/>
      <c r="F7" s="45"/>
      <c r="G7" s="45"/>
      <c r="H7" s="2">
        <v>673292.57</v>
      </c>
    </row>
    <row r="8" spans="1:9" ht="39" customHeight="1" x14ac:dyDescent="0.3">
      <c r="A8" s="42" t="s">
        <v>0</v>
      </c>
      <c r="B8" s="43"/>
      <c r="C8" s="43"/>
      <c r="D8" s="43"/>
      <c r="E8" s="43"/>
      <c r="F8" s="43"/>
      <c r="G8" s="43"/>
      <c r="H8" s="2">
        <f>SUM(F9:H19)</f>
        <v>633757.35</v>
      </c>
    </row>
    <row r="9" spans="1:9" ht="15" customHeight="1" x14ac:dyDescent="0.25">
      <c r="A9" s="59" t="s">
        <v>1</v>
      </c>
      <c r="B9" s="53"/>
      <c r="C9" s="53"/>
      <c r="D9" s="53"/>
      <c r="E9" s="54"/>
      <c r="F9" s="38">
        <f>313098.48+5103.51+2595.23+1596.02+20295.16</f>
        <v>342688.39999999997</v>
      </c>
      <c r="G9" s="39"/>
      <c r="H9" s="40"/>
      <c r="I9" s="7"/>
    </row>
    <row r="10" spans="1:9" ht="15" customHeight="1" x14ac:dyDescent="0.25">
      <c r="A10" s="52" t="s">
        <v>2</v>
      </c>
      <c r="B10" s="53"/>
      <c r="C10" s="53"/>
      <c r="D10" s="53"/>
      <c r="E10" s="54"/>
      <c r="F10" s="38">
        <f>71943.3</f>
        <v>71943.3</v>
      </c>
      <c r="G10" s="39"/>
      <c r="H10" s="40"/>
    </row>
    <row r="11" spans="1:9" ht="15" customHeight="1" x14ac:dyDescent="0.25">
      <c r="A11" s="35" t="s">
        <v>3</v>
      </c>
      <c r="B11" s="41"/>
      <c r="C11" s="41"/>
      <c r="D11" s="41"/>
      <c r="E11" s="41"/>
      <c r="F11" s="38">
        <f>51637.76</f>
        <v>51637.760000000002</v>
      </c>
      <c r="G11" s="39"/>
      <c r="H11" s="40"/>
    </row>
    <row r="12" spans="1:9" ht="15" customHeight="1" x14ac:dyDescent="0.25">
      <c r="A12" s="35" t="s">
        <v>4</v>
      </c>
      <c r="B12" s="41"/>
      <c r="C12" s="41"/>
      <c r="D12" s="41"/>
      <c r="E12" s="41"/>
      <c r="F12" s="38">
        <f>48368.88</f>
        <v>48368.88</v>
      </c>
      <c r="G12" s="39"/>
      <c r="H12" s="40"/>
    </row>
    <row r="13" spans="1:9" ht="15" customHeight="1" x14ac:dyDescent="0.25">
      <c r="A13" s="35" t="s">
        <v>5</v>
      </c>
      <c r="B13" s="41"/>
      <c r="C13" s="41"/>
      <c r="D13" s="41"/>
      <c r="E13" s="41"/>
      <c r="F13" s="38">
        <f>95420.69</f>
        <v>95420.69</v>
      </c>
      <c r="G13" s="39"/>
      <c r="H13" s="40"/>
    </row>
    <row r="14" spans="1:9" ht="15" customHeight="1" x14ac:dyDescent="0.25">
      <c r="A14" s="35" t="s">
        <v>6</v>
      </c>
      <c r="B14" s="41"/>
      <c r="C14" s="41"/>
      <c r="D14" s="41"/>
      <c r="E14" s="41"/>
      <c r="F14" s="38">
        <f>7833.74</f>
        <v>7833.74</v>
      </c>
      <c r="G14" s="39"/>
      <c r="H14" s="40"/>
    </row>
    <row r="15" spans="1:9" ht="15" customHeight="1" x14ac:dyDescent="0.25">
      <c r="A15" s="35" t="s">
        <v>7</v>
      </c>
      <c r="B15" s="41"/>
      <c r="C15" s="41"/>
      <c r="D15" s="41"/>
      <c r="E15" s="41"/>
      <c r="F15" s="38"/>
      <c r="G15" s="39"/>
      <c r="H15" s="40"/>
    </row>
    <row r="16" spans="1:9" ht="15" customHeight="1" x14ac:dyDescent="0.25">
      <c r="A16" s="35" t="s">
        <v>9</v>
      </c>
      <c r="B16" s="41"/>
      <c r="C16" s="41"/>
      <c r="D16" s="41"/>
      <c r="E16" s="41"/>
      <c r="F16" s="38">
        <f>6315.84</f>
        <v>6315.84</v>
      </c>
      <c r="G16" s="39"/>
      <c r="H16" s="40"/>
    </row>
    <row r="17" spans="1:9" ht="15" customHeight="1" x14ac:dyDescent="0.25">
      <c r="A17" s="35" t="s">
        <v>10</v>
      </c>
      <c r="B17" s="36"/>
      <c r="C17" s="36"/>
      <c r="D17" s="36"/>
      <c r="E17" s="37"/>
      <c r="F17" s="38"/>
      <c r="G17" s="39"/>
      <c r="H17" s="40"/>
    </row>
    <row r="18" spans="1:9" ht="15" customHeight="1" x14ac:dyDescent="0.25">
      <c r="A18" s="35" t="s">
        <v>11</v>
      </c>
      <c r="B18" s="36"/>
      <c r="C18" s="36"/>
      <c r="D18" s="36"/>
      <c r="E18" s="37"/>
      <c r="F18" s="38"/>
      <c r="G18" s="39"/>
      <c r="H18" s="40"/>
    </row>
    <row r="19" spans="1:9" ht="15" customHeight="1" x14ac:dyDescent="0.25">
      <c r="A19" s="35" t="s">
        <v>8</v>
      </c>
      <c r="B19" s="41"/>
      <c r="C19" s="41"/>
      <c r="D19" s="41"/>
      <c r="E19" s="41"/>
      <c r="F19" s="38">
        <f>9548.74</f>
        <v>9548.74</v>
      </c>
      <c r="G19" s="39"/>
      <c r="H19" s="40"/>
      <c r="I19" s="7"/>
    </row>
    <row r="20" spans="1:9" ht="15" customHeight="1" x14ac:dyDescent="0.2">
      <c r="A20" s="42"/>
      <c r="B20" s="43"/>
      <c r="C20" s="43"/>
      <c r="D20" s="43"/>
      <c r="E20" s="43"/>
      <c r="F20" s="43"/>
      <c r="G20" s="43"/>
      <c r="H20" s="2"/>
      <c r="I20" s="7"/>
    </row>
    <row r="21" spans="1:9" ht="15" customHeight="1" x14ac:dyDescent="0.25">
      <c r="A21" s="21"/>
      <c r="B21" s="22"/>
      <c r="C21" s="22"/>
      <c r="D21" s="22"/>
      <c r="E21" s="22"/>
      <c r="F21" s="3"/>
      <c r="G21" s="3"/>
      <c r="H21" s="2"/>
    </row>
    <row r="22" spans="1:9" ht="15" customHeight="1" x14ac:dyDescent="0.2">
      <c r="A22" s="44"/>
      <c r="B22" s="45"/>
      <c r="C22" s="45"/>
      <c r="D22" s="45"/>
      <c r="E22" s="45"/>
      <c r="F22" s="45"/>
      <c r="G22" s="45"/>
      <c r="H22" s="2"/>
    </row>
    <row r="23" spans="1:9" ht="15" customHeight="1" x14ac:dyDescent="0.3">
      <c r="A23" s="30" t="s">
        <v>46</v>
      </c>
      <c r="B23" s="31"/>
      <c r="C23" s="31"/>
      <c r="D23" s="31"/>
      <c r="E23" s="31"/>
      <c r="F23" s="31"/>
      <c r="G23" s="31"/>
      <c r="H23" s="4">
        <f>1239764.68-H7</f>
        <v>566472.11</v>
      </c>
    </row>
    <row r="24" spans="1:9" ht="15" customHeight="1" x14ac:dyDescent="0.2">
      <c r="A24" s="1"/>
      <c r="B24" s="1"/>
      <c r="C24" s="1"/>
      <c r="D24" s="1"/>
      <c r="E24" s="1"/>
      <c r="F24" s="1"/>
      <c r="G24" s="5"/>
      <c r="H24" s="5"/>
    </row>
    <row r="25" spans="1:9" ht="36.75" customHeight="1" x14ac:dyDescent="0.25">
      <c r="A25" s="32" t="s">
        <v>47</v>
      </c>
      <c r="B25" s="32"/>
      <c r="C25" s="32"/>
      <c r="D25" s="32"/>
      <c r="E25" s="32"/>
      <c r="F25" s="32"/>
      <c r="G25" s="32"/>
      <c r="H25" s="32"/>
    </row>
    <row r="26" spans="1:9" ht="45.75" customHeight="1" x14ac:dyDescent="0.25">
      <c r="A26" s="32"/>
      <c r="B26" s="32"/>
      <c r="C26" s="32"/>
      <c r="D26" s="32"/>
      <c r="E26" s="32"/>
      <c r="F26" s="32"/>
      <c r="G26" s="32"/>
      <c r="H26" s="32"/>
    </row>
    <row r="27" spans="1:9" ht="21" customHeight="1" x14ac:dyDescent="0.25">
      <c r="A27" s="33"/>
      <c r="B27" s="33"/>
      <c r="C27" s="33"/>
      <c r="D27" s="33"/>
      <c r="E27" s="33"/>
      <c r="F27" s="33"/>
      <c r="G27" s="33"/>
      <c r="H27" s="33"/>
    </row>
    <row r="28" spans="1:9" ht="22.5" customHeight="1" x14ac:dyDescent="0.25">
      <c r="A28" s="34" t="s">
        <v>37</v>
      </c>
      <c r="B28" s="34"/>
      <c r="C28" s="34"/>
      <c r="D28" s="34"/>
      <c r="E28" s="34"/>
      <c r="F28" s="34"/>
      <c r="G28" s="34"/>
      <c r="H28" s="34"/>
    </row>
    <row r="29" spans="1:9" ht="15" customHeight="1" x14ac:dyDescent="0.25">
      <c r="A29" s="34"/>
      <c r="B29" s="34"/>
      <c r="C29" s="34"/>
      <c r="D29" s="34"/>
      <c r="E29" s="34"/>
      <c r="F29" s="34"/>
      <c r="G29" s="34"/>
      <c r="H29" s="34"/>
    </row>
    <row r="30" spans="1:9" ht="43.5" customHeight="1" x14ac:dyDescent="0.25"/>
    <row r="31" spans="1:9" ht="10.35" customHeight="1" x14ac:dyDescent="0.25"/>
    <row r="32" spans="1:9" ht="84" hidden="1" customHeight="1" x14ac:dyDescent="0.2"/>
  </sheetData>
  <mergeCells count="32">
    <mergeCell ref="A2:H3"/>
    <mergeCell ref="A4:G4"/>
    <mergeCell ref="A7:G7"/>
    <mergeCell ref="A8:G8"/>
    <mergeCell ref="A9:E9"/>
    <mergeCell ref="F9:H9"/>
    <mergeCell ref="A10:E10"/>
    <mergeCell ref="F10:H10"/>
    <mergeCell ref="A11:E11"/>
    <mergeCell ref="F11:H11"/>
    <mergeCell ref="A12:E12"/>
    <mergeCell ref="F12:H12"/>
    <mergeCell ref="A13:E13"/>
    <mergeCell ref="F13:H13"/>
    <mergeCell ref="A14:E14"/>
    <mergeCell ref="F14:H14"/>
    <mergeCell ref="A15:E15"/>
    <mergeCell ref="F15:H15"/>
    <mergeCell ref="A16:E16"/>
    <mergeCell ref="F16:H16"/>
    <mergeCell ref="A17:E17"/>
    <mergeCell ref="F17:H17"/>
    <mergeCell ref="A18:E18"/>
    <mergeCell ref="F18:H18"/>
    <mergeCell ref="A27:H27"/>
    <mergeCell ref="A28:H29"/>
    <mergeCell ref="A19:E19"/>
    <mergeCell ref="F19:H19"/>
    <mergeCell ref="A20:G20"/>
    <mergeCell ref="A22:G22"/>
    <mergeCell ref="A23:G23"/>
    <mergeCell ref="A25:H26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2:I32"/>
  <sheetViews>
    <sheetView workbookViewId="0">
      <selection activeCell="H24" sqref="H24"/>
    </sheetView>
  </sheetViews>
  <sheetFormatPr defaultColWidth="8.85546875" defaultRowHeight="15" x14ac:dyDescent="0.25"/>
  <cols>
    <col min="7" max="7" width="13.85546875" customWidth="1"/>
    <col min="8" max="8" width="25.42578125" customWidth="1"/>
    <col min="9" max="9" width="10.42578125" bestFit="1" customWidth="1"/>
  </cols>
  <sheetData>
    <row r="2" spans="1:9" x14ac:dyDescent="0.25">
      <c r="A2" s="55" t="s">
        <v>39</v>
      </c>
      <c r="B2" s="55"/>
      <c r="C2" s="55"/>
      <c r="D2" s="55"/>
      <c r="E2" s="55"/>
      <c r="F2" s="55"/>
      <c r="G2" s="55"/>
      <c r="H2" s="55"/>
    </row>
    <row r="3" spans="1:9" ht="58.5" customHeight="1" x14ac:dyDescent="0.25">
      <c r="A3" s="56"/>
      <c r="B3" s="56"/>
      <c r="C3" s="56"/>
      <c r="D3" s="56"/>
      <c r="E3" s="56"/>
      <c r="F3" s="56"/>
      <c r="G3" s="56"/>
      <c r="H3" s="56"/>
    </row>
    <row r="4" spans="1:9" ht="27.75" customHeight="1" x14ac:dyDescent="0.3">
      <c r="A4" s="57" t="s">
        <v>40</v>
      </c>
      <c r="B4" s="58"/>
      <c r="C4" s="58"/>
      <c r="D4" s="58"/>
      <c r="E4" s="58"/>
      <c r="F4" s="58"/>
      <c r="G4" s="58"/>
      <c r="H4" s="8">
        <f>'июль 2018'!H23</f>
        <v>476959.53</v>
      </c>
    </row>
    <row r="5" spans="1:9" ht="18" x14ac:dyDescent="0.2">
      <c r="A5" s="19"/>
      <c r="B5" s="20"/>
      <c r="C5" s="20"/>
      <c r="D5" s="20"/>
      <c r="E5" s="20"/>
      <c r="F5" s="20"/>
      <c r="G5" s="20"/>
      <c r="H5" s="6"/>
    </row>
    <row r="6" spans="1:9" ht="26.25" customHeight="1" x14ac:dyDescent="0.2">
      <c r="A6" s="19"/>
      <c r="B6" s="20"/>
      <c r="C6" s="20"/>
      <c r="D6" s="20"/>
      <c r="E6" s="20"/>
      <c r="F6" s="20"/>
      <c r="G6" s="20"/>
      <c r="H6" s="6"/>
    </row>
    <row r="7" spans="1:9" ht="15" customHeight="1" x14ac:dyDescent="0.3">
      <c r="A7" s="44" t="s">
        <v>41</v>
      </c>
      <c r="B7" s="45"/>
      <c r="C7" s="45"/>
      <c r="D7" s="45"/>
      <c r="E7" s="45"/>
      <c r="F7" s="45"/>
      <c r="G7" s="45"/>
      <c r="H7" s="2">
        <v>666683.37</v>
      </c>
    </row>
    <row r="8" spans="1:9" ht="39" customHeight="1" x14ac:dyDescent="0.3">
      <c r="A8" s="42" t="s">
        <v>0</v>
      </c>
      <c r="B8" s="43"/>
      <c r="C8" s="43"/>
      <c r="D8" s="43"/>
      <c r="E8" s="43"/>
      <c r="F8" s="43"/>
      <c r="G8" s="43"/>
      <c r="H8" s="2">
        <f>SUM(F9:H19)</f>
        <v>604259.41</v>
      </c>
    </row>
    <row r="9" spans="1:9" ht="15" customHeight="1" x14ac:dyDescent="0.25">
      <c r="A9" s="59" t="s">
        <v>1</v>
      </c>
      <c r="B9" s="53"/>
      <c r="C9" s="53"/>
      <c r="D9" s="53"/>
      <c r="E9" s="54"/>
      <c r="F9" s="38">
        <f>280431.66+4540.64+2312+1414.39+17957.4</f>
        <v>306656.09000000003</v>
      </c>
      <c r="G9" s="39"/>
      <c r="H9" s="40"/>
      <c r="I9" s="7"/>
    </row>
    <row r="10" spans="1:9" ht="15" customHeight="1" x14ac:dyDescent="0.25">
      <c r="A10" s="52" t="s">
        <v>2</v>
      </c>
      <c r="B10" s="53"/>
      <c r="C10" s="53"/>
      <c r="D10" s="53"/>
      <c r="E10" s="54"/>
      <c r="F10" s="38">
        <f>73986.05</f>
        <v>73986.05</v>
      </c>
      <c r="G10" s="39"/>
      <c r="H10" s="40"/>
    </row>
    <row r="11" spans="1:9" ht="15" customHeight="1" x14ac:dyDescent="0.25">
      <c r="A11" s="35" t="s">
        <v>3</v>
      </c>
      <c r="B11" s="41"/>
      <c r="C11" s="41"/>
      <c r="D11" s="41"/>
      <c r="E11" s="41"/>
      <c r="F11" s="38">
        <f>51771.05</f>
        <v>51771.05</v>
      </c>
      <c r="G11" s="39"/>
      <c r="H11" s="40"/>
    </row>
    <row r="12" spans="1:9" ht="15" customHeight="1" x14ac:dyDescent="0.25">
      <c r="A12" s="35" t="s">
        <v>4</v>
      </c>
      <c r="B12" s="41"/>
      <c r="C12" s="41"/>
      <c r="D12" s="41"/>
      <c r="E12" s="41"/>
      <c r="F12" s="38">
        <f>48603.39</f>
        <v>48603.39</v>
      </c>
      <c r="G12" s="39"/>
      <c r="H12" s="40"/>
    </row>
    <row r="13" spans="1:9" ht="15" customHeight="1" x14ac:dyDescent="0.25">
      <c r="A13" s="35" t="s">
        <v>5</v>
      </c>
      <c r="B13" s="41"/>
      <c r="C13" s="41"/>
      <c r="D13" s="41"/>
      <c r="E13" s="41"/>
      <c r="F13" s="38">
        <f>92990.34</f>
        <v>92990.34</v>
      </c>
      <c r="G13" s="39"/>
      <c r="H13" s="40"/>
    </row>
    <row r="14" spans="1:9" ht="15" customHeight="1" x14ac:dyDescent="0.25">
      <c r="A14" s="35" t="s">
        <v>6</v>
      </c>
      <c r="B14" s="41"/>
      <c r="C14" s="41"/>
      <c r="D14" s="41"/>
      <c r="E14" s="41"/>
      <c r="F14" s="38">
        <f>7927.79</f>
        <v>7927.79</v>
      </c>
      <c r="G14" s="39"/>
      <c r="H14" s="40"/>
    </row>
    <row r="15" spans="1:9" ht="15" customHeight="1" x14ac:dyDescent="0.25">
      <c r="A15" s="35" t="s">
        <v>7</v>
      </c>
      <c r="B15" s="41"/>
      <c r="C15" s="41"/>
      <c r="D15" s="41"/>
      <c r="E15" s="41"/>
      <c r="F15" s="38"/>
      <c r="G15" s="39"/>
      <c r="H15" s="40"/>
    </row>
    <row r="16" spans="1:9" ht="15" customHeight="1" x14ac:dyDescent="0.25">
      <c r="A16" s="35" t="s">
        <v>9</v>
      </c>
      <c r="B16" s="41"/>
      <c r="C16" s="41"/>
      <c r="D16" s="41"/>
      <c r="E16" s="41"/>
      <c r="F16" s="38">
        <f>7273.08</f>
        <v>7273.08</v>
      </c>
      <c r="G16" s="39"/>
      <c r="H16" s="40"/>
    </row>
    <row r="17" spans="1:9" ht="15" customHeight="1" x14ac:dyDescent="0.25">
      <c r="A17" s="35" t="s">
        <v>10</v>
      </c>
      <c r="B17" s="36"/>
      <c r="C17" s="36"/>
      <c r="D17" s="36"/>
      <c r="E17" s="37"/>
      <c r="F17" s="38">
        <f>0</f>
        <v>0</v>
      </c>
      <c r="G17" s="39"/>
      <c r="H17" s="40"/>
    </row>
    <row r="18" spans="1:9" ht="15" customHeight="1" x14ac:dyDescent="0.25">
      <c r="A18" s="35" t="s">
        <v>11</v>
      </c>
      <c r="B18" s="36"/>
      <c r="C18" s="36"/>
      <c r="D18" s="36"/>
      <c r="E18" s="37"/>
      <c r="F18" s="38"/>
      <c r="G18" s="39"/>
      <c r="H18" s="40"/>
    </row>
    <row r="19" spans="1:9" ht="15" customHeight="1" x14ac:dyDescent="0.25">
      <c r="A19" s="35" t="s">
        <v>8</v>
      </c>
      <c r="B19" s="41"/>
      <c r="C19" s="41"/>
      <c r="D19" s="41"/>
      <c r="E19" s="41"/>
      <c r="F19" s="38">
        <f>15051.62</f>
        <v>15051.62</v>
      </c>
      <c r="G19" s="39"/>
      <c r="H19" s="40"/>
      <c r="I19" s="7"/>
    </row>
    <row r="20" spans="1:9" ht="15" customHeight="1" x14ac:dyDescent="0.2">
      <c r="A20" s="42"/>
      <c r="B20" s="43"/>
      <c r="C20" s="43"/>
      <c r="D20" s="43"/>
      <c r="E20" s="43"/>
      <c r="F20" s="43"/>
      <c r="G20" s="43"/>
      <c r="H20" s="2"/>
      <c r="I20" s="7"/>
    </row>
    <row r="21" spans="1:9" ht="15" customHeight="1" x14ac:dyDescent="0.25">
      <c r="A21" s="19"/>
      <c r="B21" s="20"/>
      <c r="C21" s="20"/>
      <c r="D21" s="20"/>
      <c r="E21" s="20"/>
      <c r="F21" s="3"/>
      <c r="G21" s="3"/>
      <c r="H21" s="2"/>
    </row>
    <row r="22" spans="1:9" ht="15" customHeight="1" x14ac:dyDescent="0.2">
      <c r="A22" s="44"/>
      <c r="B22" s="45"/>
      <c r="C22" s="45"/>
      <c r="D22" s="45"/>
      <c r="E22" s="45"/>
      <c r="F22" s="45"/>
      <c r="G22" s="45"/>
      <c r="H22" s="2"/>
    </row>
    <row r="23" spans="1:9" ht="15" customHeight="1" x14ac:dyDescent="0.3">
      <c r="A23" s="30" t="s">
        <v>42</v>
      </c>
      <c r="B23" s="31"/>
      <c r="C23" s="31"/>
      <c r="D23" s="31"/>
      <c r="E23" s="31"/>
      <c r="F23" s="31"/>
      <c r="G23" s="31"/>
      <c r="H23" s="4">
        <f>1200229.46-H7</f>
        <v>533546.09</v>
      </c>
    </row>
    <row r="24" spans="1:9" ht="15" customHeight="1" x14ac:dyDescent="0.2">
      <c r="A24" s="1"/>
      <c r="B24" s="1"/>
      <c r="C24" s="1"/>
      <c r="D24" s="1"/>
      <c r="E24" s="1"/>
      <c r="F24" s="1"/>
      <c r="G24" s="5"/>
      <c r="H24" s="5"/>
    </row>
    <row r="25" spans="1:9" ht="36.75" customHeight="1" x14ac:dyDescent="0.25">
      <c r="A25" s="32" t="s">
        <v>38</v>
      </c>
      <c r="B25" s="32"/>
      <c r="C25" s="32"/>
      <c r="D25" s="32"/>
      <c r="E25" s="32"/>
      <c r="F25" s="32"/>
      <c r="G25" s="32"/>
      <c r="H25" s="32"/>
    </row>
    <row r="26" spans="1:9" ht="45.75" customHeight="1" x14ac:dyDescent="0.25">
      <c r="A26" s="32"/>
      <c r="B26" s="32"/>
      <c r="C26" s="32"/>
      <c r="D26" s="32"/>
      <c r="E26" s="32"/>
      <c r="F26" s="32"/>
      <c r="G26" s="32"/>
      <c r="H26" s="32"/>
    </row>
    <row r="27" spans="1:9" ht="21" customHeight="1" x14ac:dyDescent="0.25">
      <c r="A27" s="33"/>
      <c r="B27" s="33"/>
      <c r="C27" s="33"/>
      <c r="D27" s="33"/>
      <c r="E27" s="33"/>
      <c r="F27" s="33"/>
      <c r="G27" s="33"/>
      <c r="H27" s="33"/>
    </row>
    <row r="28" spans="1:9" ht="22.5" customHeight="1" x14ac:dyDescent="0.25">
      <c r="A28" s="34" t="s">
        <v>37</v>
      </c>
      <c r="B28" s="34"/>
      <c r="C28" s="34"/>
      <c r="D28" s="34"/>
      <c r="E28" s="34"/>
      <c r="F28" s="34"/>
      <c r="G28" s="34"/>
      <c r="H28" s="34"/>
    </row>
    <row r="29" spans="1:9" ht="15" customHeight="1" x14ac:dyDescent="0.25">
      <c r="A29" s="34"/>
      <c r="B29" s="34"/>
      <c r="C29" s="34"/>
      <c r="D29" s="34"/>
      <c r="E29" s="34"/>
      <c r="F29" s="34"/>
      <c r="G29" s="34"/>
      <c r="H29" s="34"/>
    </row>
    <row r="30" spans="1:9" ht="43.5" customHeight="1" x14ac:dyDescent="0.25"/>
    <row r="31" spans="1:9" ht="10.35" customHeight="1" x14ac:dyDescent="0.25"/>
    <row r="32" spans="1:9" ht="84" hidden="1" customHeight="1" x14ac:dyDescent="0.2"/>
  </sheetData>
  <mergeCells count="32">
    <mergeCell ref="A27:H27"/>
    <mergeCell ref="A28:H29"/>
    <mergeCell ref="A19:E19"/>
    <mergeCell ref="F19:H19"/>
    <mergeCell ref="A20:G20"/>
    <mergeCell ref="A22:G22"/>
    <mergeCell ref="A23:G23"/>
    <mergeCell ref="A25:H26"/>
    <mergeCell ref="A16:E16"/>
    <mergeCell ref="F16:H16"/>
    <mergeCell ref="A17:E17"/>
    <mergeCell ref="F17:H17"/>
    <mergeCell ref="A18:E18"/>
    <mergeCell ref="F18:H18"/>
    <mergeCell ref="A13:E13"/>
    <mergeCell ref="F13:H13"/>
    <mergeCell ref="A14:E14"/>
    <mergeCell ref="F14:H14"/>
    <mergeCell ref="A15:E15"/>
    <mergeCell ref="F15:H15"/>
    <mergeCell ref="A10:E10"/>
    <mergeCell ref="F10:H10"/>
    <mergeCell ref="A11:E11"/>
    <mergeCell ref="F11:H11"/>
    <mergeCell ref="A12:E12"/>
    <mergeCell ref="F12:H12"/>
    <mergeCell ref="A2:H3"/>
    <mergeCell ref="A4:G4"/>
    <mergeCell ref="A7:G7"/>
    <mergeCell ref="A8:G8"/>
    <mergeCell ref="A9:E9"/>
    <mergeCell ref="F9:H9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2:I32"/>
  <sheetViews>
    <sheetView workbookViewId="0">
      <selection activeCell="K26" sqref="K26"/>
    </sheetView>
  </sheetViews>
  <sheetFormatPr defaultColWidth="8.85546875" defaultRowHeight="15" x14ac:dyDescent="0.25"/>
  <cols>
    <col min="7" max="7" width="13.85546875" customWidth="1"/>
    <col min="8" max="8" width="25.42578125" customWidth="1"/>
    <col min="9" max="9" width="10.42578125" bestFit="1" customWidth="1"/>
  </cols>
  <sheetData>
    <row r="2" spans="1:9" x14ac:dyDescent="0.25">
      <c r="A2" s="55" t="s">
        <v>33</v>
      </c>
      <c r="B2" s="55"/>
      <c r="C2" s="55"/>
      <c r="D2" s="55"/>
      <c r="E2" s="55"/>
      <c r="F2" s="55"/>
      <c r="G2" s="55"/>
      <c r="H2" s="55"/>
    </row>
    <row r="3" spans="1:9" ht="58.5" customHeight="1" x14ac:dyDescent="0.25">
      <c r="A3" s="56"/>
      <c r="B3" s="56"/>
      <c r="C3" s="56"/>
      <c r="D3" s="56"/>
      <c r="E3" s="56"/>
      <c r="F3" s="56"/>
      <c r="G3" s="56"/>
      <c r="H3" s="56"/>
    </row>
    <row r="4" spans="1:9" ht="27.75" customHeight="1" x14ac:dyDescent="0.3">
      <c r="A4" s="57" t="s">
        <v>34</v>
      </c>
      <c r="B4" s="58"/>
      <c r="C4" s="58"/>
      <c r="D4" s="58"/>
      <c r="E4" s="58"/>
      <c r="F4" s="58"/>
      <c r="G4" s="58"/>
      <c r="H4" s="8">
        <f>'июнь 2018'!H23</f>
        <v>436387.48999999987</v>
      </c>
    </row>
    <row r="5" spans="1:9" ht="18" x14ac:dyDescent="0.2">
      <c r="A5" s="17"/>
      <c r="B5" s="18"/>
      <c r="C5" s="18"/>
      <c r="D5" s="18"/>
      <c r="E5" s="18"/>
      <c r="F5" s="18"/>
      <c r="G5" s="18"/>
      <c r="H5" s="6"/>
    </row>
    <row r="6" spans="1:9" ht="26.25" customHeight="1" x14ac:dyDescent="0.2">
      <c r="A6" s="17"/>
      <c r="B6" s="18"/>
      <c r="C6" s="18"/>
      <c r="D6" s="18"/>
      <c r="E6" s="18"/>
      <c r="F6" s="18"/>
      <c r="G6" s="18"/>
      <c r="H6" s="6"/>
    </row>
    <row r="7" spans="1:9" ht="15" customHeight="1" x14ac:dyDescent="0.3">
      <c r="A7" s="44" t="s">
        <v>35</v>
      </c>
      <c r="B7" s="45"/>
      <c r="C7" s="45"/>
      <c r="D7" s="45"/>
      <c r="E7" s="45"/>
      <c r="F7" s="45"/>
      <c r="G7" s="45"/>
      <c r="H7" s="2">
        <v>660845.97</v>
      </c>
    </row>
    <row r="8" spans="1:9" ht="39" customHeight="1" x14ac:dyDescent="0.3">
      <c r="A8" s="42" t="s">
        <v>0</v>
      </c>
      <c r="B8" s="43"/>
      <c r="C8" s="43"/>
      <c r="D8" s="43"/>
      <c r="E8" s="43"/>
      <c r="F8" s="43"/>
      <c r="G8" s="43"/>
      <c r="H8" s="2">
        <f>SUM(F9:H19)</f>
        <v>590932.35000000009</v>
      </c>
    </row>
    <row r="9" spans="1:9" ht="15" customHeight="1" x14ac:dyDescent="0.25">
      <c r="A9" s="59" t="s">
        <v>1</v>
      </c>
      <c r="B9" s="53"/>
      <c r="C9" s="53"/>
      <c r="D9" s="53"/>
      <c r="E9" s="54"/>
      <c r="F9" s="38">
        <f>4454.56+2366.51+500+286891.86+1393.27+17880.18</f>
        <v>313486.38</v>
      </c>
      <c r="G9" s="39"/>
      <c r="H9" s="40"/>
      <c r="I9" s="7"/>
    </row>
    <row r="10" spans="1:9" ht="15" customHeight="1" x14ac:dyDescent="0.25">
      <c r="A10" s="52" t="s">
        <v>2</v>
      </c>
      <c r="B10" s="53"/>
      <c r="C10" s="53"/>
      <c r="D10" s="53"/>
      <c r="E10" s="54"/>
      <c r="F10" s="38">
        <f>70976.2</f>
        <v>70976.2</v>
      </c>
      <c r="G10" s="39"/>
      <c r="H10" s="40"/>
    </row>
    <row r="11" spans="1:9" ht="15" customHeight="1" x14ac:dyDescent="0.25">
      <c r="A11" s="35" t="s">
        <v>3</v>
      </c>
      <c r="B11" s="41"/>
      <c r="C11" s="41"/>
      <c r="D11" s="41"/>
      <c r="E11" s="41"/>
      <c r="F11" s="38">
        <f>45501.93</f>
        <v>45501.93</v>
      </c>
      <c r="G11" s="39"/>
      <c r="H11" s="40"/>
    </row>
    <row r="12" spans="1:9" ht="15" customHeight="1" x14ac:dyDescent="0.25">
      <c r="A12" s="35" t="s">
        <v>4</v>
      </c>
      <c r="B12" s="41"/>
      <c r="C12" s="41"/>
      <c r="D12" s="41"/>
      <c r="E12" s="41"/>
      <c r="F12" s="38">
        <f>45570.22</f>
        <v>45570.22</v>
      </c>
      <c r="G12" s="39"/>
      <c r="H12" s="40"/>
    </row>
    <row r="13" spans="1:9" ht="15" customHeight="1" x14ac:dyDescent="0.25">
      <c r="A13" s="35" t="s">
        <v>5</v>
      </c>
      <c r="B13" s="41"/>
      <c r="C13" s="41"/>
      <c r="D13" s="41"/>
      <c r="E13" s="41"/>
      <c r="F13" s="38">
        <f>83677.92</f>
        <v>83677.919999999998</v>
      </c>
      <c r="G13" s="39"/>
      <c r="H13" s="40"/>
    </row>
    <row r="14" spans="1:9" ht="15" customHeight="1" x14ac:dyDescent="0.25">
      <c r="A14" s="35" t="s">
        <v>6</v>
      </c>
      <c r="B14" s="41"/>
      <c r="C14" s="41"/>
      <c r="D14" s="41"/>
      <c r="E14" s="41"/>
      <c r="F14" s="38">
        <f>7234.29</f>
        <v>7234.29</v>
      </c>
      <c r="G14" s="39"/>
      <c r="H14" s="40"/>
    </row>
    <row r="15" spans="1:9" ht="15" customHeight="1" x14ac:dyDescent="0.25">
      <c r="A15" s="35" t="s">
        <v>7</v>
      </c>
      <c r="B15" s="41"/>
      <c r="C15" s="41"/>
      <c r="D15" s="41"/>
      <c r="E15" s="41"/>
      <c r="F15" s="38"/>
      <c r="G15" s="39"/>
      <c r="H15" s="40"/>
    </row>
    <row r="16" spans="1:9" ht="15" customHeight="1" x14ac:dyDescent="0.25">
      <c r="A16" s="35" t="s">
        <v>9</v>
      </c>
      <c r="B16" s="41"/>
      <c r="C16" s="41"/>
      <c r="D16" s="41"/>
      <c r="E16" s="41"/>
      <c r="F16" s="38">
        <f>6015</f>
        <v>6015</v>
      </c>
      <c r="G16" s="39"/>
      <c r="H16" s="40"/>
    </row>
    <row r="17" spans="1:9" ht="15" customHeight="1" x14ac:dyDescent="0.25">
      <c r="A17" s="35" t="s">
        <v>10</v>
      </c>
      <c r="B17" s="36"/>
      <c r="C17" s="36"/>
      <c r="D17" s="36"/>
      <c r="E17" s="37"/>
      <c r="F17" s="38"/>
      <c r="G17" s="39"/>
      <c r="H17" s="40"/>
    </row>
    <row r="18" spans="1:9" ht="15" customHeight="1" x14ac:dyDescent="0.25">
      <c r="A18" s="35" t="s">
        <v>11</v>
      </c>
      <c r="B18" s="36"/>
      <c r="C18" s="36"/>
      <c r="D18" s="36"/>
      <c r="E18" s="37"/>
      <c r="F18" s="38"/>
      <c r="G18" s="39"/>
      <c r="H18" s="40"/>
    </row>
    <row r="19" spans="1:9" ht="15" customHeight="1" x14ac:dyDescent="0.25">
      <c r="A19" s="35" t="s">
        <v>8</v>
      </c>
      <c r="B19" s="41"/>
      <c r="C19" s="41"/>
      <c r="D19" s="41"/>
      <c r="E19" s="41"/>
      <c r="F19" s="38">
        <f>18470.41</f>
        <v>18470.41</v>
      </c>
      <c r="G19" s="39"/>
      <c r="H19" s="40"/>
      <c r="I19" s="7"/>
    </row>
    <row r="20" spans="1:9" ht="15" customHeight="1" x14ac:dyDescent="0.2">
      <c r="A20" s="42"/>
      <c r="B20" s="43"/>
      <c r="C20" s="43"/>
      <c r="D20" s="43"/>
      <c r="E20" s="43"/>
      <c r="F20" s="43"/>
      <c r="G20" s="43"/>
      <c r="H20" s="2"/>
      <c r="I20" s="7"/>
    </row>
    <row r="21" spans="1:9" ht="15" customHeight="1" x14ac:dyDescent="0.25">
      <c r="A21" s="17"/>
      <c r="B21" s="18"/>
      <c r="C21" s="18"/>
      <c r="D21" s="18"/>
      <c r="E21" s="18"/>
      <c r="F21" s="3"/>
      <c r="G21" s="3"/>
      <c r="H21" s="2"/>
    </row>
    <row r="22" spans="1:9" ht="15" customHeight="1" x14ac:dyDescent="0.2">
      <c r="A22" s="44"/>
      <c r="B22" s="45"/>
      <c r="C22" s="45"/>
      <c r="D22" s="45"/>
      <c r="E22" s="45"/>
      <c r="F22" s="45"/>
      <c r="G22" s="45"/>
      <c r="H22" s="2"/>
    </row>
    <row r="23" spans="1:9" ht="15" customHeight="1" x14ac:dyDescent="0.3">
      <c r="A23" s="30" t="s">
        <v>36</v>
      </c>
      <c r="B23" s="31"/>
      <c r="C23" s="31"/>
      <c r="D23" s="31"/>
      <c r="E23" s="31"/>
      <c r="F23" s="31"/>
      <c r="G23" s="31"/>
      <c r="H23" s="4">
        <f>1137805.5-H7</f>
        <v>476959.53</v>
      </c>
    </row>
    <row r="24" spans="1:9" ht="15" customHeight="1" x14ac:dyDescent="0.2">
      <c r="A24" s="1"/>
      <c r="B24" s="1"/>
      <c r="C24" s="1"/>
      <c r="D24" s="1"/>
      <c r="E24" s="1"/>
      <c r="F24" s="1"/>
      <c r="G24" s="5"/>
      <c r="H24" s="5"/>
    </row>
    <row r="25" spans="1:9" ht="36.75" customHeight="1" x14ac:dyDescent="0.25">
      <c r="A25" s="32" t="s">
        <v>38</v>
      </c>
      <c r="B25" s="32"/>
      <c r="C25" s="32"/>
      <c r="D25" s="32"/>
      <c r="E25" s="32"/>
      <c r="F25" s="32"/>
      <c r="G25" s="32"/>
      <c r="H25" s="32"/>
    </row>
    <row r="26" spans="1:9" ht="45.75" customHeight="1" x14ac:dyDescent="0.25">
      <c r="A26" s="32"/>
      <c r="B26" s="32"/>
      <c r="C26" s="32"/>
      <c r="D26" s="32"/>
      <c r="E26" s="32"/>
      <c r="F26" s="32"/>
      <c r="G26" s="32"/>
      <c r="H26" s="32"/>
    </row>
    <row r="27" spans="1:9" ht="21" customHeight="1" x14ac:dyDescent="0.25">
      <c r="A27" s="33"/>
      <c r="B27" s="33"/>
      <c r="C27" s="33"/>
      <c r="D27" s="33"/>
      <c r="E27" s="33"/>
      <c r="F27" s="33"/>
      <c r="G27" s="33"/>
      <c r="H27" s="33"/>
    </row>
    <row r="28" spans="1:9" ht="22.5" customHeight="1" x14ac:dyDescent="0.25">
      <c r="A28" s="34" t="s">
        <v>37</v>
      </c>
      <c r="B28" s="34"/>
      <c r="C28" s="34"/>
      <c r="D28" s="34"/>
      <c r="E28" s="34"/>
      <c r="F28" s="34"/>
      <c r="G28" s="34"/>
      <c r="H28" s="34"/>
    </row>
    <row r="29" spans="1:9" ht="15" customHeight="1" x14ac:dyDescent="0.25">
      <c r="A29" s="34"/>
      <c r="B29" s="34"/>
      <c r="C29" s="34"/>
      <c r="D29" s="34"/>
      <c r="E29" s="34"/>
      <c r="F29" s="34"/>
      <c r="G29" s="34"/>
      <c r="H29" s="34"/>
    </row>
    <row r="30" spans="1:9" ht="43.5" customHeight="1" x14ac:dyDescent="0.25"/>
    <row r="31" spans="1:9" ht="10.35" customHeight="1" x14ac:dyDescent="0.25"/>
    <row r="32" spans="1:9" ht="84" hidden="1" customHeight="1" x14ac:dyDescent="0.2"/>
  </sheetData>
  <mergeCells count="32">
    <mergeCell ref="A2:H3"/>
    <mergeCell ref="A4:G4"/>
    <mergeCell ref="A7:G7"/>
    <mergeCell ref="A8:G8"/>
    <mergeCell ref="A9:E9"/>
    <mergeCell ref="F9:H9"/>
    <mergeCell ref="A10:E10"/>
    <mergeCell ref="F10:H10"/>
    <mergeCell ref="A11:E11"/>
    <mergeCell ref="F11:H11"/>
    <mergeCell ref="A12:E12"/>
    <mergeCell ref="F12:H12"/>
    <mergeCell ref="A13:E13"/>
    <mergeCell ref="F13:H13"/>
    <mergeCell ref="A14:E14"/>
    <mergeCell ref="F14:H14"/>
    <mergeCell ref="A15:E15"/>
    <mergeCell ref="F15:H15"/>
    <mergeCell ref="A16:E16"/>
    <mergeCell ref="F16:H16"/>
    <mergeCell ref="A17:E17"/>
    <mergeCell ref="F17:H17"/>
    <mergeCell ref="A18:E18"/>
    <mergeCell ref="F18:H18"/>
    <mergeCell ref="A27:H27"/>
    <mergeCell ref="A28:H29"/>
    <mergeCell ref="A19:E19"/>
    <mergeCell ref="F19:H19"/>
    <mergeCell ref="A20:G20"/>
    <mergeCell ref="A22:G22"/>
    <mergeCell ref="A23:G23"/>
    <mergeCell ref="A25:H26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2:I32"/>
  <sheetViews>
    <sheetView workbookViewId="0">
      <selection activeCell="J25" sqref="J25"/>
    </sheetView>
  </sheetViews>
  <sheetFormatPr defaultColWidth="8.85546875" defaultRowHeight="15" x14ac:dyDescent="0.25"/>
  <cols>
    <col min="7" max="7" width="13.85546875" customWidth="1"/>
    <col min="8" max="8" width="25.42578125" customWidth="1"/>
    <col min="9" max="9" width="10.42578125" bestFit="1" customWidth="1"/>
  </cols>
  <sheetData>
    <row r="2" spans="1:9" x14ac:dyDescent="0.25">
      <c r="A2" s="55" t="s">
        <v>28</v>
      </c>
      <c r="B2" s="55"/>
      <c r="C2" s="55"/>
      <c r="D2" s="55"/>
      <c r="E2" s="55"/>
      <c r="F2" s="55"/>
      <c r="G2" s="55"/>
      <c r="H2" s="55"/>
    </row>
    <row r="3" spans="1:9" ht="58.5" customHeight="1" x14ac:dyDescent="0.25">
      <c r="A3" s="56"/>
      <c r="B3" s="56"/>
      <c r="C3" s="56"/>
      <c r="D3" s="56"/>
      <c r="E3" s="56"/>
      <c r="F3" s="56"/>
      <c r="G3" s="56"/>
      <c r="H3" s="56"/>
    </row>
    <row r="4" spans="1:9" ht="27.75" customHeight="1" x14ac:dyDescent="0.3">
      <c r="A4" s="57" t="s">
        <v>29</v>
      </c>
      <c r="B4" s="58"/>
      <c r="C4" s="58"/>
      <c r="D4" s="58"/>
      <c r="E4" s="58"/>
      <c r="F4" s="58"/>
      <c r="G4" s="58"/>
      <c r="H4" s="8">
        <f>'май 2018'!H23</f>
        <v>474050.40999999992</v>
      </c>
    </row>
    <row r="5" spans="1:9" ht="18" x14ac:dyDescent="0.2">
      <c r="A5" s="15"/>
      <c r="B5" s="16"/>
      <c r="C5" s="16"/>
      <c r="D5" s="16"/>
      <c r="E5" s="16"/>
      <c r="F5" s="16"/>
      <c r="G5" s="16"/>
      <c r="H5" s="6"/>
    </row>
    <row r="6" spans="1:9" ht="26.25" customHeight="1" x14ac:dyDescent="0.2">
      <c r="A6" s="15"/>
      <c r="B6" s="16"/>
      <c r="C6" s="16"/>
      <c r="D6" s="16"/>
      <c r="E6" s="16"/>
      <c r="F6" s="16"/>
      <c r="G6" s="16"/>
      <c r="H6" s="6"/>
    </row>
    <row r="7" spans="1:9" ht="15" customHeight="1" x14ac:dyDescent="0.3">
      <c r="A7" s="44" t="s">
        <v>30</v>
      </c>
      <c r="B7" s="45"/>
      <c r="C7" s="45"/>
      <c r="D7" s="45"/>
      <c r="E7" s="45"/>
      <c r="F7" s="45"/>
      <c r="G7" s="45"/>
      <c r="H7" s="2">
        <v>631504.39</v>
      </c>
    </row>
    <row r="8" spans="1:9" ht="39" customHeight="1" x14ac:dyDescent="0.3">
      <c r="A8" s="42" t="s">
        <v>0</v>
      </c>
      <c r="B8" s="43"/>
      <c r="C8" s="43"/>
      <c r="D8" s="43"/>
      <c r="E8" s="43"/>
      <c r="F8" s="43"/>
      <c r="G8" s="43"/>
      <c r="H8" s="2">
        <f>SUM(F9:H19)</f>
        <v>684275.45000000007</v>
      </c>
    </row>
    <row r="9" spans="1:9" ht="15" customHeight="1" x14ac:dyDescent="0.25">
      <c r="A9" s="59" t="s">
        <v>1</v>
      </c>
      <c r="B9" s="53"/>
      <c r="C9" s="53"/>
      <c r="D9" s="53"/>
      <c r="E9" s="54"/>
      <c r="F9" s="38">
        <f>320618.17+4966.94+2611.81+1533.64+19758.64</f>
        <v>349489.2</v>
      </c>
      <c r="G9" s="39"/>
      <c r="H9" s="40"/>
      <c r="I9" s="7"/>
    </row>
    <row r="10" spans="1:9" ht="15" customHeight="1" x14ac:dyDescent="0.25">
      <c r="A10" s="52" t="s">
        <v>2</v>
      </c>
      <c r="B10" s="53"/>
      <c r="C10" s="53"/>
      <c r="D10" s="53"/>
      <c r="E10" s="54"/>
      <c r="F10" s="38">
        <f>74954.06</f>
        <v>74954.06</v>
      </c>
      <c r="G10" s="39"/>
      <c r="H10" s="40"/>
    </row>
    <row r="11" spans="1:9" ht="15" customHeight="1" x14ac:dyDescent="0.25">
      <c r="A11" s="35" t="s">
        <v>3</v>
      </c>
      <c r="B11" s="41"/>
      <c r="C11" s="41"/>
      <c r="D11" s="41"/>
      <c r="E11" s="41"/>
      <c r="F11" s="38">
        <f>50180.48</f>
        <v>50180.480000000003</v>
      </c>
      <c r="G11" s="39"/>
      <c r="H11" s="40"/>
    </row>
    <row r="12" spans="1:9" ht="15" customHeight="1" x14ac:dyDescent="0.25">
      <c r="A12" s="35" t="s">
        <v>4</v>
      </c>
      <c r="B12" s="41"/>
      <c r="C12" s="41"/>
      <c r="D12" s="41"/>
      <c r="E12" s="41"/>
      <c r="F12" s="38">
        <f>48978.07</f>
        <v>48978.07</v>
      </c>
      <c r="G12" s="39"/>
      <c r="H12" s="40"/>
    </row>
    <row r="13" spans="1:9" ht="15" customHeight="1" x14ac:dyDescent="0.25">
      <c r="A13" s="35" t="s">
        <v>5</v>
      </c>
      <c r="B13" s="41"/>
      <c r="C13" s="41"/>
      <c r="D13" s="41"/>
      <c r="E13" s="41"/>
      <c r="F13" s="38">
        <f>82789</f>
        <v>82789</v>
      </c>
      <c r="G13" s="39"/>
      <c r="H13" s="40"/>
    </row>
    <row r="14" spans="1:9" ht="15" customHeight="1" x14ac:dyDescent="0.25">
      <c r="A14" s="35" t="s">
        <v>6</v>
      </c>
      <c r="B14" s="41"/>
      <c r="C14" s="41"/>
      <c r="D14" s="41"/>
      <c r="E14" s="41"/>
      <c r="F14" s="38">
        <f>7364.32</f>
        <v>7364.32</v>
      </c>
      <c r="G14" s="39"/>
      <c r="H14" s="40"/>
    </row>
    <row r="15" spans="1:9" ht="15" customHeight="1" x14ac:dyDescent="0.25">
      <c r="A15" s="35" t="s">
        <v>7</v>
      </c>
      <c r="B15" s="41"/>
      <c r="C15" s="41"/>
      <c r="D15" s="41"/>
      <c r="E15" s="41"/>
      <c r="F15" s="38"/>
      <c r="G15" s="39"/>
      <c r="H15" s="40"/>
    </row>
    <row r="16" spans="1:9" ht="15" customHeight="1" x14ac:dyDescent="0.25">
      <c r="A16" s="35" t="s">
        <v>9</v>
      </c>
      <c r="B16" s="41"/>
      <c r="C16" s="41"/>
      <c r="D16" s="41"/>
      <c r="E16" s="41"/>
      <c r="F16" s="38">
        <f>5528.55</f>
        <v>5528.55</v>
      </c>
      <c r="G16" s="39"/>
      <c r="H16" s="40"/>
    </row>
    <row r="17" spans="1:9" ht="15" customHeight="1" x14ac:dyDescent="0.25">
      <c r="A17" s="35" t="s">
        <v>10</v>
      </c>
      <c r="B17" s="36"/>
      <c r="C17" s="36"/>
      <c r="D17" s="36"/>
      <c r="E17" s="37"/>
      <c r="F17" s="38"/>
      <c r="G17" s="39"/>
      <c r="H17" s="40"/>
    </row>
    <row r="18" spans="1:9" ht="15" customHeight="1" x14ac:dyDescent="0.25">
      <c r="A18" s="35" t="s">
        <v>11</v>
      </c>
      <c r="B18" s="36"/>
      <c r="C18" s="36"/>
      <c r="D18" s="36"/>
      <c r="E18" s="37"/>
      <c r="F18" s="38"/>
      <c r="G18" s="39"/>
      <c r="H18" s="40"/>
    </row>
    <row r="19" spans="1:9" ht="15" customHeight="1" x14ac:dyDescent="0.25">
      <c r="A19" s="35" t="s">
        <v>8</v>
      </c>
      <c r="B19" s="41"/>
      <c r="C19" s="41"/>
      <c r="D19" s="41"/>
      <c r="E19" s="41"/>
      <c r="F19" s="38">
        <v>64991.77</v>
      </c>
      <c r="G19" s="39"/>
      <c r="H19" s="40"/>
      <c r="I19" s="7"/>
    </row>
    <row r="20" spans="1:9" ht="15" customHeight="1" x14ac:dyDescent="0.2">
      <c r="A20" s="42"/>
      <c r="B20" s="43"/>
      <c r="C20" s="43"/>
      <c r="D20" s="43"/>
      <c r="E20" s="43"/>
      <c r="F20" s="43"/>
      <c r="G20" s="43"/>
      <c r="H20" s="2"/>
      <c r="I20" s="7"/>
    </row>
    <row r="21" spans="1:9" ht="15" customHeight="1" x14ac:dyDescent="0.25">
      <c r="A21" s="15"/>
      <c r="B21" s="16"/>
      <c r="C21" s="16"/>
      <c r="D21" s="16"/>
      <c r="E21" s="16"/>
      <c r="F21" s="3"/>
      <c r="G21" s="3"/>
      <c r="H21" s="2"/>
    </row>
    <row r="22" spans="1:9" ht="15" customHeight="1" x14ac:dyDescent="0.2">
      <c r="A22" s="44"/>
      <c r="B22" s="45"/>
      <c r="C22" s="45"/>
      <c r="D22" s="45"/>
      <c r="E22" s="45"/>
      <c r="F22" s="45"/>
      <c r="G22" s="45"/>
      <c r="H22" s="2"/>
    </row>
    <row r="23" spans="1:9" ht="15" customHeight="1" x14ac:dyDescent="0.3">
      <c r="A23" s="30" t="s">
        <v>31</v>
      </c>
      <c r="B23" s="31"/>
      <c r="C23" s="31"/>
      <c r="D23" s="31"/>
      <c r="E23" s="31"/>
      <c r="F23" s="31"/>
      <c r="G23" s="31"/>
      <c r="H23" s="4">
        <f>1067891.88-H7</f>
        <v>436387.48999999987</v>
      </c>
    </row>
    <row r="24" spans="1:9" ht="15" customHeight="1" x14ac:dyDescent="0.2">
      <c r="A24" s="1"/>
      <c r="B24" s="1"/>
      <c r="C24" s="1"/>
      <c r="D24" s="1"/>
      <c r="E24" s="1"/>
      <c r="F24" s="1"/>
      <c r="G24" s="5"/>
      <c r="H24" s="5"/>
    </row>
    <row r="25" spans="1:9" ht="36.75" customHeight="1" x14ac:dyDescent="0.25">
      <c r="A25" s="32" t="s">
        <v>32</v>
      </c>
      <c r="B25" s="32"/>
      <c r="C25" s="32"/>
      <c r="D25" s="32"/>
      <c r="E25" s="32"/>
      <c r="F25" s="32"/>
      <c r="G25" s="32"/>
      <c r="H25" s="32"/>
    </row>
    <row r="26" spans="1:9" ht="45.75" customHeight="1" x14ac:dyDescent="0.25">
      <c r="A26" s="32"/>
      <c r="B26" s="32"/>
      <c r="C26" s="32"/>
      <c r="D26" s="32"/>
      <c r="E26" s="32"/>
      <c r="F26" s="32"/>
      <c r="G26" s="32"/>
      <c r="H26" s="32"/>
    </row>
    <row r="27" spans="1:9" ht="21" customHeight="1" x14ac:dyDescent="0.25">
      <c r="A27" s="33"/>
      <c r="B27" s="33"/>
      <c r="C27" s="33"/>
      <c r="D27" s="33"/>
      <c r="E27" s="33"/>
      <c r="F27" s="33"/>
      <c r="G27" s="33"/>
      <c r="H27" s="33"/>
    </row>
    <row r="28" spans="1:9" ht="22.5" customHeight="1" x14ac:dyDescent="0.25">
      <c r="A28" s="34" t="s">
        <v>12</v>
      </c>
      <c r="B28" s="34"/>
      <c r="C28" s="34"/>
      <c r="D28" s="34"/>
      <c r="E28" s="34"/>
      <c r="F28" s="34"/>
      <c r="G28" s="34"/>
      <c r="H28" s="34"/>
    </row>
    <row r="29" spans="1:9" ht="15" customHeight="1" x14ac:dyDescent="0.25">
      <c r="A29" s="34"/>
      <c r="B29" s="34"/>
      <c r="C29" s="34"/>
      <c r="D29" s="34"/>
      <c r="E29" s="34"/>
      <c r="F29" s="34"/>
      <c r="G29" s="34"/>
      <c r="H29" s="34"/>
    </row>
    <row r="30" spans="1:9" ht="43.5" customHeight="1" x14ac:dyDescent="0.25"/>
    <row r="31" spans="1:9" ht="10.35" customHeight="1" x14ac:dyDescent="0.25"/>
    <row r="32" spans="1:9" ht="84" hidden="1" customHeight="1" x14ac:dyDescent="0.2"/>
  </sheetData>
  <mergeCells count="32">
    <mergeCell ref="A2:H3"/>
    <mergeCell ref="A4:G4"/>
    <mergeCell ref="A7:G7"/>
    <mergeCell ref="A8:G8"/>
    <mergeCell ref="A9:E9"/>
    <mergeCell ref="F9:H9"/>
    <mergeCell ref="A10:E10"/>
    <mergeCell ref="F10:H10"/>
    <mergeCell ref="A11:E11"/>
    <mergeCell ref="F11:H11"/>
    <mergeCell ref="A12:E12"/>
    <mergeCell ref="F12:H12"/>
    <mergeCell ref="A13:E13"/>
    <mergeCell ref="F13:H13"/>
    <mergeCell ref="A14:E14"/>
    <mergeCell ref="F14:H14"/>
    <mergeCell ref="A15:E15"/>
    <mergeCell ref="F15:H15"/>
    <mergeCell ref="A16:E16"/>
    <mergeCell ref="F16:H16"/>
    <mergeCell ref="A17:E17"/>
    <mergeCell ref="F17:H17"/>
    <mergeCell ref="A18:E18"/>
    <mergeCell ref="F18:H18"/>
    <mergeCell ref="A27:H27"/>
    <mergeCell ref="A28:H29"/>
    <mergeCell ref="A19:E19"/>
    <mergeCell ref="F19:H19"/>
    <mergeCell ref="A20:G20"/>
    <mergeCell ref="A22:G22"/>
    <mergeCell ref="A23:G23"/>
    <mergeCell ref="A25:H26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/>
  <dimension ref="A2:I32"/>
  <sheetViews>
    <sheetView workbookViewId="0">
      <selection activeCell="F16" sqref="F16:H16"/>
    </sheetView>
  </sheetViews>
  <sheetFormatPr defaultColWidth="8.85546875" defaultRowHeight="15" x14ac:dyDescent="0.25"/>
  <cols>
    <col min="7" max="7" width="13.85546875" customWidth="1"/>
    <col min="8" max="8" width="25.42578125" customWidth="1"/>
    <col min="9" max="9" width="10.42578125" bestFit="1" customWidth="1"/>
  </cols>
  <sheetData>
    <row r="2" spans="1:9" x14ac:dyDescent="0.25">
      <c r="A2" s="55" t="s">
        <v>23</v>
      </c>
      <c r="B2" s="55"/>
      <c r="C2" s="55"/>
      <c r="D2" s="55"/>
      <c r="E2" s="55"/>
      <c r="F2" s="55"/>
      <c r="G2" s="55"/>
      <c r="H2" s="55"/>
    </row>
    <row r="3" spans="1:9" ht="58.5" customHeight="1" x14ac:dyDescent="0.25">
      <c r="A3" s="56"/>
      <c r="B3" s="56"/>
      <c r="C3" s="56"/>
      <c r="D3" s="56"/>
      <c r="E3" s="56"/>
      <c r="F3" s="56"/>
      <c r="G3" s="56"/>
      <c r="H3" s="56"/>
    </row>
    <row r="4" spans="1:9" ht="27.75" customHeight="1" x14ac:dyDescent="0.3">
      <c r="A4" s="57" t="s">
        <v>24</v>
      </c>
      <c r="B4" s="58"/>
      <c r="C4" s="58"/>
      <c r="D4" s="58"/>
      <c r="E4" s="58"/>
      <c r="F4" s="58"/>
      <c r="G4" s="58"/>
      <c r="H4" s="8">
        <f>'апрель 18'!H23</f>
        <v>456534.10000000009</v>
      </c>
    </row>
    <row r="5" spans="1:9" ht="18" x14ac:dyDescent="0.2">
      <c r="A5" s="13"/>
      <c r="B5" s="14"/>
      <c r="C5" s="14"/>
      <c r="D5" s="14"/>
      <c r="E5" s="14"/>
      <c r="F5" s="14"/>
      <c r="G5" s="14"/>
      <c r="H5" s="6"/>
    </row>
    <row r="6" spans="1:9" ht="26.25" customHeight="1" x14ac:dyDescent="0.2">
      <c r="A6" s="13"/>
      <c r="B6" s="14"/>
      <c r="C6" s="14"/>
      <c r="D6" s="14"/>
      <c r="E6" s="14"/>
      <c r="F6" s="14"/>
      <c r="G6" s="14"/>
      <c r="H6" s="6"/>
    </row>
    <row r="7" spans="1:9" ht="15" customHeight="1" x14ac:dyDescent="0.3">
      <c r="A7" s="44" t="s">
        <v>26</v>
      </c>
      <c r="B7" s="45"/>
      <c r="C7" s="45"/>
      <c r="D7" s="45"/>
      <c r="E7" s="45"/>
      <c r="F7" s="45"/>
      <c r="G7" s="45"/>
      <c r="H7" s="2">
        <f>663823.26</f>
        <v>663823.26</v>
      </c>
    </row>
    <row r="8" spans="1:9" ht="39" customHeight="1" x14ac:dyDescent="0.3">
      <c r="A8" s="42" t="s">
        <v>0</v>
      </c>
      <c r="B8" s="43"/>
      <c r="C8" s="43"/>
      <c r="D8" s="43"/>
      <c r="E8" s="43"/>
      <c r="F8" s="43"/>
      <c r="G8" s="43"/>
      <c r="H8" s="2">
        <f>SUM(F9:H19)</f>
        <v>1002181.8400000001</v>
      </c>
    </row>
    <row r="9" spans="1:9" ht="15" customHeight="1" x14ac:dyDescent="0.25">
      <c r="A9" s="59" t="s">
        <v>1</v>
      </c>
      <c r="B9" s="53"/>
      <c r="C9" s="53"/>
      <c r="D9" s="53"/>
      <c r="E9" s="54"/>
      <c r="F9" s="38">
        <f>307524.33+4728.23+2474.47+1461.71+18912.78</f>
        <v>335101.52</v>
      </c>
      <c r="G9" s="39"/>
      <c r="H9" s="40"/>
      <c r="I9" s="7"/>
    </row>
    <row r="10" spans="1:9" ht="15" customHeight="1" x14ac:dyDescent="0.25">
      <c r="A10" s="52" t="s">
        <v>2</v>
      </c>
      <c r="B10" s="53"/>
      <c r="C10" s="53"/>
      <c r="D10" s="53"/>
      <c r="E10" s="54"/>
      <c r="F10" s="38">
        <f>83615.11</f>
        <v>83615.11</v>
      </c>
      <c r="G10" s="39"/>
      <c r="H10" s="40"/>
    </row>
    <row r="11" spans="1:9" ht="15" customHeight="1" x14ac:dyDescent="0.25">
      <c r="A11" s="35" t="s">
        <v>3</v>
      </c>
      <c r="B11" s="41"/>
      <c r="C11" s="41"/>
      <c r="D11" s="41"/>
      <c r="E11" s="41"/>
      <c r="F11" s="38">
        <f>54731.51</f>
        <v>54731.51</v>
      </c>
      <c r="G11" s="39"/>
      <c r="H11" s="40"/>
    </row>
    <row r="12" spans="1:9" ht="15" customHeight="1" x14ac:dyDescent="0.25">
      <c r="A12" s="35" t="s">
        <v>4</v>
      </c>
      <c r="B12" s="41"/>
      <c r="C12" s="41"/>
      <c r="D12" s="41"/>
      <c r="E12" s="41"/>
      <c r="F12" s="38">
        <f>53479.21</f>
        <v>53479.21</v>
      </c>
      <c r="G12" s="39"/>
      <c r="H12" s="40"/>
    </row>
    <row r="13" spans="1:9" ht="15" customHeight="1" x14ac:dyDescent="0.25">
      <c r="A13" s="35" t="s">
        <v>5</v>
      </c>
      <c r="B13" s="41"/>
      <c r="C13" s="41"/>
      <c r="D13" s="41"/>
      <c r="E13" s="41"/>
      <c r="F13" s="38">
        <f>98225.89</f>
        <v>98225.89</v>
      </c>
      <c r="G13" s="39"/>
      <c r="H13" s="40"/>
    </row>
    <row r="14" spans="1:9" ht="15" customHeight="1" x14ac:dyDescent="0.25">
      <c r="A14" s="35" t="s">
        <v>6</v>
      </c>
      <c r="B14" s="41"/>
      <c r="C14" s="41"/>
      <c r="D14" s="41"/>
      <c r="E14" s="41"/>
      <c r="F14" s="38">
        <f>6664.05</f>
        <v>6664.05</v>
      </c>
      <c r="G14" s="39"/>
      <c r="H14" s="40"/>
    </row>
    <row r="15" spans="1:9" ht="15" customHeight="1" x14ac:dyDescent="0.25">
      <c r="A15" s="35" t="s">
        <v>7</v>
      </c>
      <c r="B15" s="41"/>
      <c r="C15" s="41"/>
      <c r="D15" s="41"/>
      <c r="E15" s="41"/>
      <c r="F15" s="38"/>
      <c r="G15" s="39"/>
      <c r="H15" s="40"/>
    </row>
    <row r="16" spans="1:9" ht="15" customHeight="1" x14ac:dyDescent="0.25">
      <c r="A16" s="35" t="s">
        <v>9</v>
      </c>
      <c r="B16" s="41"/>
      <c r="C16" s="41"/>
      <c r="D16" s="41"/>
      <c r="E16" s="41"/>
      <c r="F16" s="38">
        <f>4961.52</f>
        <v>4961.5200000000004</v>
      </c>
      <c r="G16" s="39"/>
      <c r="H16" s="40"/>
    </row>
    <row r="17" spans="1:9" ht="15" customHeight="1" x14ac:dyDescent="0.25">
      <c r="A17" s="35" t="s">
        <v>10</v>
      </c>
      <c r="B17" s="36"/>
      <c r="C17" s="36"/>
      <c r="D17" s="36"/>
      <c r="E17" s="37"/>
      <c r="F17" s="38"/>
      <c r="G17" s="39"/>
      <c r="H17" s="40"/>
    </row>
    <row r="18" spans="1:9" ht="15" customHeight="1" x14ac:dyDescent="0.25">
      <c r="A18" s="35" t="s">
        <v>11</v>
      </c>
      <c r="B18" s="36"/>
      <c r="C18" s="36"/>
      <c r="D18" s="36"/>
      <c r="E18" s="37"/>
      <c r="F18" s="38"/>
      <c r="G18" s="39"/>
      <c r="H18" s="40"/>
    </row>
    <row r="19" spans="1:9" ht="15" customHeight="1" x14ac:dyDescent="0.25">
      <c r="A19" s="35" t="s">
        <v>8</v>
      </c>
      <c r="B19" s="41"/>
      <c r="C19" s="41"/>
      <c r="D19" s="41"/>
      <c r="E19" s="41"/>
      <c r="F19" s="38">
        <f>365403.03</f>
        <v>365403.03</v>
      </c>
      <c r="G19" s="39"/>
      <c r="H19" s="40"/>
      <c r="I19" s="7"/>
    </row>
    <row r="20" spans="1:9" ht="15" customHeight="1" x14ac:dyDescent="0.2">
      <c r="A20" s="42"/>
      <c r="B20" s="43"/>
      <c r="C20" s="43"/>
      <c r="D20" s="43"/>
      <c r="E20" s="43"/>
      <c r="F20" s="43"/>
      <c r="G20" s="43"/>
      <c r="H20" s="2"/>
      <c r="I20" s="7"/>
    </row>
    <row r="21" spans="1:9" ht="15" customHeight="1" x14ac:dyDescent="0.25">
      <c r="A21" s="13"/>
      <c r="B21" s="14"/>
      <c r="C21" s="14"/>
      <c r="D21" s="14"/>
      <c r="E21" s="14"/>
      <c r="F21" s="3"/>
      <c r="G21" s="3"/>
      <c r="H21" s="2"/>
    </row>
    <row r="22" spans="1:9" ht="15" customHeight="1" x14ac:dyDescent="0.2">
      <c r="A22" s="44"/>
      <c r="B22" s="45"/>
      <c r="C22" s="45"/>
      <c r="D22" s="45"/>
      <c r="E22" s="45"/>
      <c r="F22" s="45"/>
      <c r="G22" s="45"/>
      <c r="H22" s="2"/>
    </row>
    <row r="23" spans="1:9" ht="15" customHeight="1" x14ac:dyDescent="0.3">
      <c r="A23" s="30" t="s">
        <v>25</v>
      </c>
      <c r="B23" s="31"/>
      <c r="C23" s="31"/>
      <c r="D23" s="31"/>
      <c r="E23" s="31"/>
      <c r="F23" s="31"/>
      <c r="G23" s="31"/>
      <c r="H23" s="4">
        <f>1137873.67-H7</f>
        <v>474050.40999999992</v>
      </c>
    </row>
    <row r="24" spans="1:9" ht="15" customHeight="1" x14ac:dyDescent="0.2">
      <c r="A24" s="1"/>
      <c r="B24" s="1"/>
      <c r="C24" s="1"/>
      <c r="D24" s="1"/>
      <c r="E24" s="1"/>
      <c r="F24" s="1"/>
      <c r="G24" s="5"/>
      <c r="H24" s="5"/>
    </row>
    <row r="25" spans="1:9" ht="36.75" customHeight="1" x14ac:dyDescent="0.25">
      <c r="A25" s="32" t="s">
        <v>27</v>
      </c>
      <c r="B25" s="32"/>
      <c r="C25" s="32"/>
      <c r="D25" s="32"/>
      <c r="E25" s="32"/>
      <c r="F25" s="32"/>
      <c r="G25" s="32"/>
      <c r="H25" s="32"/>
    </row>
    <row r="26" spans="1:9" ht="45.75" customHeight="1" x14ac:dyDescent="0.25">
      <c r="A26" s="32"/>
      <c r="B26" s="32"/>
      <c r="C26" s="32"/>
      <c r="D26" s="32"/>
      <c r="E26" s="32"/>
      <c r="F26" s="32"/>
      <c r="G26" s="32"/>
      <c r="H26" s="32"/>
    </row>
    <row r="27" spans="1:9" ht="21" customHeight="1" x14ac:dyDescent="0.25">
      <c r="A27" s="33"/>
      <c r="B27" s="33"/>
      <c r="C27" s="33"/>
      <c r="D27" s="33"/>
      <c r="E27" s="33"/>
      <c r="F27" s="33"/>
      <c r="G27" s="33"/>
      <c r="H27" s="33"/>
    </row>
    <row r="28" spans="1:9" ht="22.5" customHeight="1" x14ac:dyDescent="0.25">
      <c r="A28" s="34" t="s">
        <v>12</v>
      </c>
      <c r="B28" s="34"/>
      <c r="C28" s="34"/>
      <c r="D28" s="34"/>
      <c r="E28" s="34"/>
      <c r="F28" s="34"/>
      <c r="G28" s="34"/>
      <c r="H28" s="34"/>
    </row>
    <row r="29" spans="1:9" ht="15" customHeight="1" x14ac:dyDescent="0.25">
      <c r="A29" s="34"/>
      <c r="B29" s="34"/>
      <c r="C29" s="34"/>
      <c r="D29" s="34"/>
      <c r="E29" s="34"/>
      <c r="F29" s="34"/>
      <c r="G29" s="34"/>
      <c r="H29" s="34"/>
    </row>
    <row r="30" spans="1:9" ht="43.5" customHeight="1" x14ac:dyDescent="0.25"/>
    <row r="31" spans="1:9" ht="10.35" customHeight="1" x14ac:dyDescent="0.25"/>
    <row r="32" spans="1:9" ht="84" hidden="1" customHeight="1" x14ac:dyDescent="0.2"/>
  </sheetData>
  <mergeCells count="32">
    <mergeCell ref="A2:H3"/>
    <mergeCell ref="A4:G4"/>
    <mergeCell ref="A7:G7"/>
    <mergeCell ref="A8:G8"/>
    <mergeCell ref="A9:E9"/>
    <mergeCell ref="F9:H9"/>
    <mergeCell ref="A10:E10"/>
    <mergeCell ref="F10:H10"/>
    <mergeCell ref="A11:E11"/>
    <mergeCell ref="F11:H11"/>
    <mergeCell ref="A12:E12"/>
    <mergeCell ref="F12:H12"/>
    <mergeCell ref="A13:E13"/>
    <mergeCell ref="F13:H13"/>
    <mergeCell ref="A14:E14"/>
    <mergeCell ref="F14:H14"/>
    <mergeCell ref="A15:E15"/>
    <mergeCell ref="F15:H15"/>
    <mergeCell ref="A16:E16"/>
    <mergeCell ref="F16:H16"/>
    <mergeCell ref="A17:E17"/>
    <mergeCell ref="F17:H17"/>
    <mergeCell ref="A18:E18"/>
    <mergeCell ref="F18:H18"/>
    <mergeCell ref="A27:H27"/>
    <mergeCell ref="A28:H29"/>
    <mergeCell ref="A19:E19"/>
    <mergeCell ref="F19:H19"/>
    <mergeCell ref="A20:G20"/>
    <mergeCell ref="A22:G22"/>
    <mergeCell ref="A23:G23"/>
    <mergeCell ref="A25:H26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"/>
  <dimension ref="A2:I32"/>
  <sheetViews>
    <sheetView topLeftCell="A3" workbookViewId="0">
      <selection activeCell="J7" sqref="J7"/>
    </sheetView>
  </sheetViews>
  <sheetFormatPr defaultColWidth="8.85546875" defaultRowHeight="15" x14ac:dyDescent="0.25"/>
  <cols>
    <col min="7" max="7" width="13.85546875" customWidth="1"/>
    <col min="8" max="8" width="25.42578125" customWidth="1"/>
    <col min="9" max="9" width="10.42578125" bestFit="1" customWidth="1"/>
  </cols>
  <sheetData>
    <row r="2" spans="1:9" x14ac:dyDescent="0.25">
      <c r="A2" s="55" t="s">
        <v>22</v>
      </c>
      <c r="B2" s="55"/>
      <c r="C2" s="55"/>
      <c r="D2" s="55"/>
      <c r="E2" s="55"/>
      <c r="F2" s="55"/>
      <c r="G2" s="55"/>
      <c r="H2" s="55"/>
    </row>
    <row r="3" spans="1:9" ht="58.5" customHeight="1" x14ac:dyDescent="0.25">
      <c r="A3" s="56"/>
      <c r="B3" s="56"/>
      <c r="C3" s="56"/>
      <c r="D3" s="56"/>
      <c r="E3" s="56"/>
      <c r="F3" s="56"/>
      <c r="G3" s="56"/>
      <c r="H3" s="56"/>
    </row>
    <row r="4" spans="1:9" ht="27.75" customHeight="1" x14ac:dyDescent="0.3">
      <c r="A4" s="57" t="s">
        <v>18</v>
      </c>
      <c r="B4" s="58"/>
      <c r="C4" s="58"/>
      <c r="D4" s="58"/>
      <c r="E4" s="58"/>
      <c r="F4" s="58"/>
      <c r="G4" s="58"/>
      <c r="H4" s="8">
        <f>'март 2018'!H23</f>
        <v>298036.03000000003</v>
      </c>
    </row>
    <row r="5" spans="1:9" ht="18" x14ac:dyDescent="0.2">
      <c r="A5" s="11"/>
      <c r="B5" s="12"/>
      <c r="C5" s="12"/>
      <c r="D5" s="12"/>
      <c r="E5" s="12"/>
      <c r="F5" s="12"/>
      <c r="G5" s="12"/>
      <c r="H5" s="6"/>
    </row>
    <row r="6" spans="1:9" ht="26.25" customHeight="1" x14ac:dyDescent="0.2">
      <c r="A6" s="11"/>
      <c r="B6" s="12"/>
      <c r="C6" s="12"/>
      <c r="D6" s="12"/>
      <c r="E6" s="12"/>
      <c r="F6" s="12"/>
      <c r="G6" s="12"/>
      <c r="H6" s="6"/>
    </row>
    <row r="7" spans="1:9" ht="15" customHeight="1" x14ac:dyDescent="0.3">
      <c r="A7" s="44" t="s">
        <v>19</v>
      </c>
      <c r="B7" s="45"/>
      <c r="C7" s="45"/>
      <c r="D7" s="45"/>
      <c r="E7" s="45"/>
      <c r="F7" s="45"/>
      <c r="G7" s="45"/>
      <c r="H7" s="2">
        <v>1021446.26</v>
      </c>
    </row>
    <row r="8" spans="1:9" ht="39" customHeight="1" x14ac:dyDescent="0.3">
      <c r="A8" s="42" t="s">
        <v>0</v>
      </c>
      <c r="B8" s="43"/>
      <c r="C8" s="43"/>
      <c r="D8" s="43"/>
      <c r="E8" s="43"/>
      <c r="F8" s="43"/>
      <c r="G8" s="43"/>
      <c r="H8" s="2">
        <f>SUM(F9:H19)</f>
        <v>880808.6100000001</v>
      </c>
    </row>
    <row r="9" spans="1:9" ht="15" customHeight="1" x14ac:dyDescent="0.25">
      <c r="A9" s="59" t="s">
        <v>1</v>
      </c>
      <c r="B9" s="53"/>
      <c r="C9" s="53"/>
      <c r="D9" s="53"/>
      <c r="E9" s="54"/>
      <c r="F9" s="38">
        <f>270126.7+3966.68+2050.33+1260.89+16123.06</f>
        <v>293527.66000000003</v>
      </c>
      <c r="G9" s="39"/>
      <c r="H9" s="40"/>
      <c r="I9" s="7"/>
    </row>
    <row r="10" spans="1:9" ht="15" customHeight="1" x14ac:dyDescent="0.25">
      <c r="A10" s="52" t="s">
        <v>2</v>
      </c>
      <c r="B10" s="53"/>
      <c r="C10" s="53"/>
      <c r="D10" s="53"/>
      <c r="E10" s="54"/>
      <c r="F10" s="38">
        <f>72244.63</f>
        <v>72244.63</v>
      </c>
      <c r="G10" s="39"/>
      <c r="H10" s="40"/>
    </row>
    <row r="11" spans="1:9" ht="15" customHeight="1" x14ac:dyDescent="0.25">
      <c r="A11" s="35" t="s">
        <v>3</v>
      </c>
      <c r="B11" s="41"/>
      <c r="C11" s="41"/>
      <c r="D11" s="41"/>
      <c r="E11" s="41"/>
      <c r="F11" s="38">
        <f>47674.95</f>
        <v>47674.95</v>
      </c>
      <c r="G11" s="39"/>
      <c r="H11" s="40"/>
    </row>
    <row r="12" spans="1:9" ht="15" customHeight="1" x14ac:dyDescent="0.25">
      <c r="A12" s="35" t="s">
        <v>4</v>
      </c>
      <c r="B12" s="41"/>
      <c r="C12" s="41"/>
      <c r="D12" s="41"/>
      <c r="E12" s="41"/>
      <c r="F12" s="38">
        <f>46193.58</f>
        <v>46193.58</v>
      </c>
      <c r="G12" s="39"/>
      <c r="H12" s="40"/>
    </row>
    <row r="13" spans="1:9" ht="15" customHeight="1" x14ac:dyDescent="0.25">
      <c r="A13" s="35" t="s">
        <v>5</v>
      </c>
      <c r="B13" s="41"/>
      <c r="C13" s="41"/>
      <c r="D13" s="41"/>
      <c r="E13" s="41"/>
      <c r="F13" s="38">
        <f>71926.01</f>
        <v>71926.009999999995</v>
      </c>
      <c r="G13" s="39"/>
      <c r="H13" s="40"/>
    </row>
    <row r="14" spans="1:9" ht="15" customHeight="1" x14ac:dyDescent="0.25">
      <c r="A14" s="35" t="s">
        <v>6</v>
      </c>
      <c r="B14" s="41"/>
      <c r="C14" s="41"/>
      <c r="D14" s="41"/>
      <c r="E14" s="41"/>
      <c r="F14" s="38"/>
      <c r="G14" s="39"/>
      <c r="H14" s="40"/>
    </row>
    <row r="15" spans="1:9" ht="15" customHeight="1" x14ac:dyDescent="0.25">
      <c r="A15" s="35" t="s">
        <v>7</v>
      </c>
      <c r="B15" s="41"/>
      <c r="C15" s="41"/>
      <c r="D15" s="41"/>
      <c r="E15" s="41"/>
      <c r="F15" s="38"/>
      <c r="G15" s="39"/>
      <c r="H15" s="40"/>
    </row>
    <row r="16" spans="1:9" ht="15" customHeight="1" x14ac:dyDescent="0.25">
      <c r="A16" s="35" t="s">
        <v>9</v>
      </c>
      <c r="B16" s="41"/>
      <c r="C16" s="41"/>
      <c r="D16" s="41"/>
      <c r="E16" s="41"/>
      <c r="F16" s="38"/>
      <c r="G16" s="39"/>
      <c r="H16" s="40"/>
    </row>
    <row r="17" spans="1:9" ht="15" customHeight="1" x14ac:dyDescent="0.25">
      <c r="A17" s="35" t="s">
        <v>10</v>
      </c>
      <c r="B17" s="36"/>
      <c r="C17" s="36"/>
      <c r="D17" s="36"/>
      <c r="E17" s="37"/>
      <c r="F17" s="38"/>
      <c r="G17" s="39"/>
      <c r="H17" s="40"/>
    </row>
    <row r="18" spans="1:9" ht="15" customHeight="1" x14ac:dyDescent="0.25">
      <c r="A18" s="35" t="s">
        <v>11</v>
      </c>
      <c r="B18" s="36"/>
      <c r="C18" s="36"/>
      <c r="D18" s="36"/>
      <c r="E18" s="37"/>
      <c r="F18" s="38"/>
      <c r="G18" s="39"/>
      <c r="H18" s="40"/>
    </row>
    <row r="19" spans="1:9" ht="15" customHeight="1" x14ac:dyDescent="0.25">
      <c r="A19" s="35" t="s">
        <v>8</v>
      </c>
      <c r="B19" s="41"/>
      <c r="C19" s="41"/>
      <c r="D19" s="41"/>
      <c r="E19" s="41"/>
      <c r="F19" s="38">
        <f>349241.78</f>
        <v>349241.78</v>
      </c>
      <c r="G19" s="39"/>
      <c r="H19" s="40"/>
      <c r="I19" s="7"/>
    </row>
    <row r="20" spans="1:9" ht="15" customHeight="1" x14ac:dyDescent="0.2">
      <c r="A20" s="42"/>
      <c r="B20" s="43"/>
      <c r="C20" s="43"/>
      <c r="D20" s="43"/>
      <c r="E20" s="43"/>
      <c r="F20" s="43"/>
      <c r="G20" s="43"/>
      <c r="H20" s="2"/>
      <c r="I20" s="7"/>
    </row>
    <row r="21" spans="1:9" ht="15" customHeight="1" x14ac:dyDescent="0.25">
      <c r="A21" s="11"/>
      <c r="B21" s="12"/>
      <c r="C21" s="12"/>
      <c r="D21" s="12"/>
      <c r="E21" s="12"/>
      <c r="F21" s="3"/>
      <c r="G21" s="3"/>
      <c r="H21" s="2"/>
    </row>
    <row r="22" spans="1:9" ht="15" customHeight="1" x14ac:dyDescent="0.2">
      <c r="A22" s="44"/>
      <c r="B22" s="45"/>
      <c r="C22" s="45"/>
      <c r="D22" s="45"/>
      <c r="E22" s="45"/>
      <c r="F22" s="45"/>
      <c r="G22" s="45"/>
      <c r="H22" s="2"/>
    </row>
    <row r="23" spans="1:9" ht="15" customHeight="1" x14ac:dyDescent="0.3">
      <c r="A23" s="30" t="s">
        <v>20</v>
      </c>
      <c r="B23" s="31"/>
      <c r="C23" s="31"/>
      <c r="D23" s="31"/>
      <c r="E23" s="31"/>
      <c r="F23" s="31"/>
      <c r="G23" s="31"/>
      <c r="H23" s="4">
        <f>1477980.36-H7</f>
        <v>456534.10000000009</v>
      </c>
    </row>
    <row r="24" spans="1:9" ht="15" customHeight="1" x14ac:dyDescent="0.2">
      <c r="A24" s="1"/>
      <c r="B24" s="1"/>
      <c r="C24" s="1"/>
      <c r="D24" s="1"/>
      <c r="E24" s="1"/>
      <c r="F24" s="1"/>
      <c r="G24" s="5"/>
      <c r="H24" s="5"/>
    </row>
    <row r="25" spans="1:9" ht="36.75" customHeight="1" x14ac:dyDescent="0.25">
      <c r="A25" s="32" t="s">
        <v>21</v>
      </c>
      <c r="B25" s="32"/>
      <c r="C25" s="32"/>
      <c r="D25" s="32"/>
      <c r="E25" s="32"/>
      <c r="F25" s="32"/>
      <c r="G25" s="32"/>
      <c r="H25" s="32"/>
    </row>
    <row r="26" spans="1:9" ht="45.75" customHeight="1" x14ac:dyDescent="0.25">
      <c r="A26" s="32"/>
      <c r="B26" s="32"/>
      <c r="C26" s="32"/>
      <c r="D26" s="32"/>
      <c r="E26" s="32"/>
      <c r="F26" s="32"/>
      <c r="G26" s="32"/>
      <c r="H26" s="32"/>
    </row>
    <row r="27" spans="1:9" ht="21" customHeight="1" x14ac:dyDescent="0.25">
      <c r="A27" s="33"/>
      <c r="B27" s="33"/>
      <c r="C27" s="33"/>
      <c r="D27" s="33"/>
      <c r="E27" s="33"/>
      <c r="F27" s="33"/>
      <c r="G27" s="33"/>
      <c r="H27" s="33"/>
    </row>
    <row r="28" spans="1:9" ht="22.5" customHeight="1" x14ac:dyDescent="0.25">
      <c r="A28" s="34" t="s">
        <v>12</v>
      </c>
      <c r="B28" s="34"/>
      <c r="C28" s="34"/>
      <c r="D28" s="34"/>
      <c r="E28" s="34"/>
      <c r="F28" s="34"/>
      <c r="G28" s="34"/>
      <c r="H28" s="34"/>
    </row>
    <row r="29" spans="1:9" ht="15" customHeight="1" x14ac:dyDescent="0.25">
      <c r="A29" s="34"/>
      <c r="B29" s="34"/>
      <c r="C29" s="34"/>
      <c r="D29" s="34"/>
      <c r="E29" s="34"/>
      <c r="F29" s="34"/>
      <c r="G29" s="34"/>
      <c r="H29" s="34"/>
    </row>
    <row r="30" spans="1:9" ht="43.5" customHeight="1" x14ac:dyDescent="0.25"/>
    <row r="31" spans="1:9" ht="10.35" customHeight="1" x14ac:dyDescent="0.25"/>
    <row r="32" spans="1:9" ht="84" hidden="1" customHeight="1" x14ac:dyDescent="0.2"/>
  </sheetData>
  <mergeCells count="32">
    <mergeCell ref="A2:H3"/>
    <mergeCell ref="A4:G4"/>
    <mergeCell ref="A7:G7"/>
    <mergeCell ref="A8:G8"/>
    <mergeCell ref="A9:E9"/>
    <mergeCell ref="F9:H9"/>
    <mergeCell ref="A10:E10"/>
    <mergeCell ref="F10:H10"/>
    <mergeCell ref="A11:E11"/>
    <mergeCell ref="F11:H11"/>
    <mergeCell ref="A12:E12"/>
    <mergeCell ref="F12:H12"/>
    <mergeCell ref="A13:E13"/>
    <mergeCell ref="F13:H13"/>
    <mergeCell ref="A14:E14"/>
    <mergeCell ref="F14:H14"/>
    <mergeCell ref="A15:E15"/>
    <mergeCell ref="F15:H15"/>
    <mergeCell ref="A16:E16"/>
    <mergeCell ref="F16:H16"/>
    <mergeCell ref="A17:E17"/>
    <mergeCell ref="F17:H17"/>
    <mergeCell ref="A18:E18"/>
    <mergeCell ref="F18:H18"/>
    <mergeCell ref="A27:H27"/>
    <mergeCell ref="A28:H29"/>
    <mergeCell ref="A19:E19"/>
    <mergeCell ref="F19:H19"/>
    <mergeCell ref="A20:G20"/>
    <mergeCell ref="A22:G22"/>
    <mergeCell ref="A23:G23"/>
    <mergeCell ref="A25:H2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декабрь 2018</vt:lpstr>
      <vt:lpstr>ноябрь 2018</vt:lpstr>
      <vt:lpstr>октябрь 2018</vt:lpstr>
      <vt:lpstr>сентябрь 2018</vt:lpstr>
      <vt:lpstr>август 2018</vt:lpstr>
      <vt:lpstr>июль 2018</vt:lpstr>
      <vt:lpstr>июнь 2018</vt:lpstr>
      <vt:lpstr>май 2018</vt:lpstr>
      <vt:lpstr>апрель 18</vt:lpstr>
      <vt:lpstr>март 2018</vt:lpstr>
    </vt:vector>
  </TitlesOfParts>
  <Company>DNS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Оксана</dc:creator>
  <cp:lastModifiedBy>User</cp:lastModifiedBy>
  <cp:lastPrinted>2017-06-13T06:20:18Z</cp:lastPrinted>
  <dcterms:created xsi:type="dcterms:W3CDTF">2011-02-07T06:28:49Z</dcterms:created>
  <dcterms:modified xsi:type="dcterms:W3CDTF">2019-02-04T09:00:29Z</dcterms:modified>
</cp:coreProperties>
</file>