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SPAGNULO\Documents\Analysis\HBS\Treasury\Liqudity\LCR\data\"/>
    </mc:Choice>
  </mc:AlternateContent>
  <xr:revisionPtr revIDLastSave="0" documentId="13_ncr:1_{47FECCA9-F68D-4666-8D38-67E6375AB3BD}" xr6:coauthVersionLast="40" xr6:coauthVersionMax="40" xr10:uidLastSave="{00000000-0000-0000-0000-000000000000}"/>
  <bookViews>
    <workbookView xWindow="0" yWindow="0" windowWidth="23040" windowHeight="9576" activeTab="2" xr2:uid="{74F6B385-9E88-4B6F-97CC-D9A7CE94A3AF}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Sheet2!$D$16:$F$16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Sheet2!$O$16</definedName>
    <definedName name="solver_lhs2" localSheetId="1" hidden="1">Sheet2!$U$16</definedName>
    <definedName name="solver_lhs3" localSheetId="1" hidden="1">Sheet2!$V$16</definedName>
    <definedName name="solver_lhs4" localSheetId="1" hidden="1">Sheet2!$V$16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Sheet2!$R$16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46000</definedName>
    <definedName name="solver_rhs2" localSheetId="1" hidden="1">0.15</definedName>
    <definedName name="solver_rhs3" localSheetId="1" hidden="1">0.4</definedName>
    <definedName name="solver_rhs4" localSheetId="1" hidden="1">0.4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46000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3" l="1"/>
  <c r="N14" i="3"/>
  <c r="M14" i="3"/>
  <c r="L14" i="3"/>
  <c r="K14" i="3"/>
  <c r="T19" i="3"/>
  <c r="P19" i="3" s="1"/>
  <c r="Q19" i="3" s="1"/>
  <c r="O19" i="3"/>
  <c r="N19" i="3"/>
  <c r="M19" i="3"/>
  <c r="L19" i="3"/>
  <c r="K19" i="3"/>
  <c r="T18" i="3"/>
  <c r="P18" i="3" s="1"/>
  <c r="Q18" i="3" s="1"/>
  <c r="O18" i="3"/>
  <c r="O17" i="3"/>
  <c r="O16" i="3"/>
  <c r="O15" i="3"/>
  <c r="O13" i="3"/>
  <c r="O12" i="3"/>
  <c r="O11" i="3"/>
  <c r="O10" i="3"/>
  <c r="N18" i="3"/>
  <c r="N17" i="3"/>
  <c r="N16" i="3"/>
  <c r="N15" i="3"/>
  <c r="N13" i="3"/>
  <c r="N12" i="3"/>
  <c r="N11" i="3"/>
  <c r="N10" i="3"/>
  <c r="M18" i="3"/>
  <c r="M17" i="3"/>
  <c r="M16" i="3"/>
  <c r="M15" i="3"/>
  <c r="M13" i="3"/>
  <c r="M12" i="3"/>
  <c r="M11" i="3"/>
  <c r="M10" i="3"/>
  <c r="L18" i="3"/>
  <c r="L17" i="3"/>
  <c r="L16" i="3"/>
  <c r="L15" i="3"/>
  <c r="L13" i="3"/>
  <c r="L12" i="3"/>
  <c r="L11" i="3"/>
  <c r="L10" i="3"/>
  <c r="K18" i="3"/>
  <c r="K17" i="3"/>
  <c r="K16" i="3"/>
  <c r="K15" i="3"/>
  <c r="K13" i="3"/>
  <c r="K12" i="3"/>
  <c r="K11" i="3"/>
  <c r="K10" i="3"/>
  <c r="T17" i="3"/>
  <c r="P17" i="3" s="1"/>
  <c r="Q17" i="3" s="1"/>
  <c r="T16" i="3"/>
  <c r="P16" i="3" s="1"/>
  <c r="Q16" i="3" s="1"/>
  <c r="T15" i="3"/>
  <c r="P15" i="3" s="1"/>
  <c r="Q15" i="3" s="1"/>
  <c r="T14" i="3"/>
  <c r="P14" i="3" s="1"/>
  <c r="Q14" i="3" s="1"/>
  <c r="T13" i="3"/>
  <c r="P13" i="3" s="1"/>
  <c r="Q13" i="3" s="1"/>
  <c r="T12" i="3"/>
  <c r="P12" i="3" s="1"/>
  <c r="Q12" i="3" s="1"/>
  <c r="T11" i="3"/>
  <c r="P11" i="3" s="1"/>
  <c r="Q11" i="3" s="1"/>
  <c r="T10" i="3"/>
  <c r="P10" i="3" s="1"/>
  <c r="Q10" i="3" s="1"/>
  <c r="T9" i="3"/>
  <c r="P4" i="3"/>
  <c r="O23" i="3"/>
  <c r="N23" i="3"/>
  <c r="M23" i="3"/>
  <c r="L23" i="3"/>
  <c r="K23" i="3"/>
  <c r="T27" i="3"/>
  <c r="S27" i="3"/>
  <c r="R27" i="3"/>
  <c r="Q27" i="3"/>
  <c r="T30" i="3"/>
  <c r="S30" i="3"/>
  <c r="R30" i="3"/>
  <c r="Q30" i="3"/>
  <c r="T29" i="3"/>
  <c r="S29" i="3"/>
  <c r="R29" i="3"/>
  <c r="Q29" i="3"/>
  <c r="O29" i="3"/>
  <c r="N29" i="3"/>
  <c r="M29" i="3"/>
  <c r="L29" i="3"/>
  <c r="K29" i="3"/>
  <c r="O30" i="3"/>
  <c r="N30" i="3"/>
  <c r="M30" i="3"/>
  <c r="L30" i="3"/>
  <c r="K30" i="3"/>
  <c r="P9" i="3"/>
  <c r="C3" i="3"/>
  <c r="C4" i="3" s="1"/>
  <c r="K9" i="3" s="1"/>
  <c r="K22" i="3" s="1"/>
  <c r="L8" i="2"/>
  <c r="O12" i="2"/>
  <c r="J12" i="2"/>
  <c r="I12" i="2"/>
  <c r="H12" i="2"/>
  <c r="P12" i="2" s="1"/>
  <c r="F27" i="2"/>
  <c r="J27" i="2" s="1"/>
  <c r="E27" i="2"/>
  <c r="I27" i="2" s="1"/>
  <c r="D27" i="2"/>
  <c r="H27" i="2" s="1"/>
  <c r="P27" i="2" s="1"/>
  <c r="R27" i="2" s="1"/>
  <c r="F26" i="2"/>
  <c r="J26" i="2" s="1"/>
  <c r="E26" i="2"/>
  <c r="I26" i="2" s="1"/>
  <c r="D26" i="2"/>
  <c r="H26" i="2" s="1"/>
  <c r="F25" i="2"/>
  <c r="J25" i="2" s="1"/>
  <c r="E25" i="2"/>
  <c r="I25" i="2" s="1"/>
  <c r="D25" i="2"/>
  <c r="O25" i="2" s="1"/>
  <c r="F24" i="2"/>
  <c r="J24" i="2" s="1"/>
  <c r="E24" i="2"/>
  <c r="I24" i="2" s="1"/>
  <c r="D24" i="2"/>
  <c r="O11" i="2"/>
  <c r="J11" i="2"/>
  <c r="I11" i="2"/>
  <c r="H11" i="2"/>
  <c r="I16" i="2"/>
  <c r="H16" i="2"/>
  <c r="D4" i="2"/>
  <c r="O9" i="2"/>
  <c r="J10" i="2"/>
  <c r="I9" i="2"/>
  <c r="J16" i="2"/>
  <c r="O15" i="2"/>
  <c r="J15" i="2"/>
  <c r="I15" i="2"/>
  <c r="H15" i="2"/>
  <c r="J9" i="2"/>
  <c r="O8" i="2"/>
  <c r="J8" i="2"/>
  <c r="I8" i="2"/>
  <c r="H8" i="2"/>
  <c r="R10" i="1"/>
  <c r="R12" i="1" s="1"/>
  <c r="R14" i="1" s="1"/>
  <c r="R16" i="1" s="1"/>
  <c r="R18" i="1" s="1"/>
  <c r="R20" i="1" s="1"/>
  <c r="R9" i="1"/>
  <c r="R11" i="1" s="1"/>
  <c r="R13" i="1" s="1"/>
  <c r="R15" i="1" s="1"/>
  <c r="R17" i="1" s="1"/>
  <c r="R19" i="1" s="1"/>
  <c r="O20" i="1"/>
  <c r="T20" i="1" s="1"/>
  <c r="M10" i="1"/>
  <c r="M12" i="1" s="1"/>
  <c r="M14" i="1" s="1"/>
  <c r="M16" i="1" s="1"/>
  <c r="M18" i="1" s="1"/>
  <c r="M20" i="1" s="1"/>
  <c r="M9" i="1"/>
  <c r="M11" i="1" s="1"/>
  <c r="M13" i="1" s="1"/>
  <c r="M15" i="1" s="1"/>
  <c r="M17" i="1" s="1"/>
  <c r="M19" i="1" s="1"/>
  <c r="E21" i="1"/>
  <c r="H10" i="1"/>
  <c r="H12" i="1" s="1"/>
  <c r="H14" i="1" s="1"/>
  <c r="H16" i="1" s="1"/>
  <c r="H18" i="1" s="1"/>
  <c r="H20" i="1" s="1"/>
  <c r="H9" i="1"/>
  <c r="H11" i="1" s="1"/>
  <c r="J20" i="1"/>
  <c r="J17" i="1"/>
  <c r="O17" i="1" s="1"/>
  <c r="T17" i="1" s="1"/>
  <c r="J14" i="1"/>
  <c r="J21" i="1" s="1"/>
  <c r="D3" i="1"/>
  <c r="B5" i="1" s="1"/>
  <c r="C10" i="1"/>
  <c r="C12" i="1" s="1"/>
  <c r="C14" i="1" s="1"/>
  <c r="C16" i="1" s="1"/>
  <c r="C18" i="1" s="1"/>
  <c r="C20" i="1" s="1"/>
  <c r="C9" i="1"/>
  <c r="C11" i="1" s="1"/>
  <c r="C13" i="1" s="1"/>
  <c r="C15" i="1" s="1"/>
  <c r="C17" i="1" s="1"/>
  <c r="C19" i="1" s="1"/>
  <c r="I5" i="1"/>
  <c r="N5" i="1" s="1"/>
  <c r="S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I20" i="1" s="1"/>
  <c r="N20" i="1" s="1"/>
  <c r="R12" i="2" l="1"/>
  <c r="U12" i="2"/>
  <c r="V12" i="2"/>
  <c r="T12" i="2"/>
  <c r="O24" i="2"/>
  <c r="O26" i="2"/>
  <c r="H24" i="2"/>
  <c r="P24" i="2" s="1"/>
  <c r="U24" i="2" s="1"/>
  <c r="O27" i="2"/>
  <c r="H25" i="2"/>
  <c r="P25" i="2" s="1"/>
  <c r="R25" i="2" s="1"/>
  <c r="T27" i="2"/>
  <c r="U27" i="2"/>
  <c r="V27" i="2"/>
  <c r="P26" i="2"/>
  <c r="R26" i="2" s="1"/>
  <c r="I3" i="1"/>
  <c r="B19" i="1"/>
  <c r="B15" i="1"/>
  <c r="B14" i="1"/>
  <c r="B13" i="1"/>
  <c r="B12" i="1"/>
  <c r="B9" i="1"/>
  <c r="I7" i="1"/>
  <c r="N7" i="1" s="1"/>
  <c r="B8" i="1"/>
  <c r="I8" i="1"/>
  <c r="G8" i="1" s="1"/>
  <c r="B7" i="1"/>
  <c r="O14" i="1"/>
  <c r="T14" i="1" s="1"/>
  <c r="T21" i="1" s="1"/>
  <c r="S20" i="1"/>
  <c r="P8" i="2"/>
  <c r="V8" i="2" s="1"/>
  <c r="B11" i="1"/>
  <c r="T8" i="2"/>
  <c r="B10" i="1"/>
  <c r="B20" i="1"/>
  <c r="V11" i="2"/>
  <c r="B18" i="1"/>
  <c r="B6" i="1"/>
  <c r="B17" i="1"/>
  <c r="I6" i="1"/>
  <c r="B16" i="1"/>
  <c r="G5" i="1"/>
  <c r="P11" i="2"/>
  <c r="T11" i="2" s="1"/>
  <c r="U11" i="2"/>
  <c r="O16" i="2"/>
  <c r="P16" i="2"/>
  <c r="V16" i="2" s="1"/>
  <c r="E3" i="2"/>
  <c r="H9" i="2"/>
  <c r="P9" i="2" s="1"/>
  <c r="P15" i="2"/>
  <c r="T15" i="2" s="1"/>
  <c r="H13" i="1"/>
  <c r="H15" i="1" s="1"/>
  <c r="H17" i="1" s="1"/>
  <c r="H19" i="1" s="1"/>
  <c r="I19" i="1"/>
  <c r="I9" i="1"/>
  <c r="I10" i="1"/>
  <c r="I11" i="1"/>
  <c r="I12" i="1"/>
  <c r="I13" i="1"/>
  <c r="I14" i="1"/>
  <c r="I15" i="1"/>
  <c r="I18" i="1"/>
  <c r="I16" i="1"/>
  <c r="I17" i="1"/>
  <c r="R24" i="2" l="1"/>
  <c r="T26" i="2"/>
  <c r="T25" i="2"/>
  <c r="U26" i="2"/>
  <c r="V26" i="2"/>
  <c r="V25" i="2"/>
  <c r="U25" i="2"/>
  <c r="T24" i="2"/>
  <c r="V24" i="2"/>
  <c r="R11" i="2"/>
  <c r="N3" i="1"/>
  <c r="G20" i="1"/>
  <c r="G7" i="1"/>
  <c r="N8" i="1"/>
  <c r="S8" i="1" s="1"/>
  <c r="O21" i="1"/>
  <c r="S7" i="1"/>
  <c r="E23" i="1"/>
  <c r="N6" i="1"/>
  <c r="G6" i="1"/>
  <c r="G17" i="1"/>
  <c r="N17" i="1"/>
  <c r="N9" i="1"/>
  <c r="G9" i="1"/>
  <c r="G16" i="1"/>
  <c r="N16" i="1"/>
  <c r="U8" i="2"/>
  <c r="N19" i="1"/>
  <c r="G19" i="1"/>
  <c r="N10" i="1"/>
  <c r="G10" i="1"/>
  <c r="N18" i="1"/>
  <c r="G18" i="1"/>
  <c r="N11" i="1"/>
  <c r="G11" i="1"/>
  <c r="G14" i="1"/>
  <c r="N14" i="1"/>
  <c r="G15" i="1"/>
  <c r="N15" i="1"/>
  <c r="N13" i="1"/>
  <c r="G13" i="1"/>
  <c r="N12" i="1"/>
  <c r="G12" i="1"/>
  <c r="R8" i="2"/>
  <c r="R9" i="2"/>
  <c r="U9" i="2"/>
  <c r="R15" i="2"/>
  <c r="U15" i="2"/>
  <c r="V15" i="2"/>
  <c r="U16" i="2"/>
  <c r="T16" i="2"/>
  <c r="R16" i="2"/>
  <c r="T9" i="2"/>
  <c r="V9" i="2"/>
  <c r="D10" i="2"/>
  <c r="O10" i="2" s="1"/>
  <c r="I10" i="2"/>
  <c r="L20" i="1" l="1"/>
  <c r="L5" i="1"/>
  <c r="S3" i="1"/>
  <c r="L7" i="1"/>
  <c r="L8" i="1"/>
  <c r="S15" i="1"/>
  <c r="Q15" i="1" s="1"/>
  <c r="L15" i="1"/>
  <c r="S9" i="1"/>
  <c r="Q9" i="1" s="1"/>
  <c r="L9" i="1"/>
  <c r="L19" i="1"/>
  <c r="S19" i="1"/>
  <c r="L16" i="1"/>
  <c r="S16" i="1"/>
  <c r="S11" i="1"/>
  <c r="L11" i="1"/>
  <c r="S17" i="1"/>
  <c r="Q17" i="1" s="1"/>
  <c r="L17" i="1"/>
  <c r="S13" i="1"/>
  <c r="Q13" i="1" s="1"/>
  <c r="L13" i="1"/>
  <c r="J23" i="1"/>
  <c r="S14" i="1"/>
  <c r="Q14" i="1" s="1"/>
  <c r="L14" i="1"/>
  <c r="S18" i="1"/>
  <c r="L18" i="1"/>
  <c r="S12" i="1"/>
  <c r="L12" i="1"/>
  <c r="S10" i="1"/>
  <c r="Q10" i="1" s="1"/>
  <c r="L10" i="1"/>
  <c r="L6" i="1"/>
  <c r="S6" i="1"/>
  <c r="Q6" i="1" s="1"/>
  <c r="H10" i="2"/>
  <c r="P10" i="2" s="1"/>
  <c r="Q20" i="1" l="1"/>
  <c r="Q5" i="1"/>
  <c r="Q12" i="1"/>
  <c r="Q16" i="1"/>
  <c r="Q8" i="1"/>
  <c r="Q11" i="1"/>
  <c r="Q18" i="1"/>
  <c r="Q19" i="1"/>
  <c r="Q7" i="1"/>
  <c r="O23" i="1"/>
  <c r="T23" i="1"/>
  <c r="R10" i="2"/>
  <c r="U10" i="2"/>
  <c r="V10" i="2"/>
  <c r="T10" i="2"/>
</calcChain>
</file>

<file path=xl/sharedStrings.xml><?xml version="1.0" encoding="utf-8"?>
<sst xmlns="http://schemas.openxmlformats.org/spreadsheetml/2006/main" count="61" uniqueCount="41">
  <si>
    <t>HQLA</t>
  </si>
  <si>
    <t>NCO</t>
  </si>
  <si>
    <t>Cat.1</t>
  </si>
  <si>
    <t>Cat. 2a</t>
  </si>
  <si>
    <t>Cat. 2b</t>
  </si>
  <si>
    <t>Total</t>
  </si>
  <si>
    <t>Eligible</t>
  </si>
  <si>
    <t>LCR</t>
  </si>
  <si>
    <t>2a</t>
  </si>
  <si>
    <t>2a+2b</t>
  </si>
  <si>
    <t>2b</t>
  </si>
  <si>
    <t>max</t>
  </si>
  <si>
    <t>x</t>
  </si>
  <si>
    <t>Scenari</t>
  </si>
  <si>
    <t>SNB only</t>
  </si>
  <si>
    <t>Level 1 + 2a</t>
  </si>
  <si>
    <t>Level 1 + 2b</t>
  </si>
  <si>
    <t>Level 1 + 2</t>
  </si>
  <si>
    <t>Swiss Conf.</t>
  </si>
  <si>
    <t>Level 1</t>
  </si>
  <si>
    <t>Level 2a</t>
  </si>
  <si>
    <t>Level 2b</t>
  </si>
  <si>
    <t>1yr</t>
  </si>
  <si>
    <t>2yr</t>
  </si>
  <si>
    <t>3yr</t>
  </si>
  <si>
    <t>4yr</t>
  </si>
  <si>
    <t>5y</t>
  </si>
  <si>
    <t>Portfoli Yield</t>
  </si>
  <si>
    <t>level</t>
  </si>
  <si>
    <t>Impact</t>
  </si>
  <si>
    <t>Weights</t>
  </si>
  <si>
    <t>NOC</t>
  </si>
  <si>
    <t>YTM</t>
  </si>
  <si>
    <t>adj</t>
  </si>
  <si>
    <t>L1</t>
  </si>
  <si>
    <t>L2a</t>
  </si>
  <si>
    <t>SNB</t>
  </si>
  <si>
    <t>SNB + Level 2a</t>
  </si>
  <si>
    <t>SNB + Level 2b</t>
  </si>
  <si>
    <t>SNB + Level 2</t>
  </si>
  <si>
    <t>SNB +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</si>
</sst>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dd\.mm\.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0" fontId="0" fillId="0" borderId="0" xfId="0" applyBorder="1"/>
    <xf numFmtId="9" fontId="0" fillId="0" borderId="0" xfId="2" applyFont="1"/>
    <xf numFmtId="9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2" applyNumberFormat="1" applyFont="1"/>
    <xf numFmtId="9" fontId="2" fillId="0" borderId="0" xfId="2" applyFont="1"/>
    <xf numFmtId="9" fontId="0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10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48AB-ACE1-4EFF-BFB2-06B73632EFC1}">
  <dimension ref="B3:T23"/>
  <sheetViews>
    <sheetView zoomScale="90" zoomScaleNormal="90" workbookViewId="0">
      <selection activeCell="E11" sqref="E5:E11"/>
    </sheetView>
  </sheetViews>
  <sheetFormatPr defaultRowHeight="14.4" x14ac:dyDescent="0.3"/>
  <cols>
    <col min="4" max="4" width="11" style="1" bestFit="1" customWidth="1"/>
    <col min="9" max="9" width="11" bestFit="1" customWidth="1"/>
    <col min="12" max="13" width="10.6640625" customWidth="1"/>
    <col min="14" max="14" width="11" bestFit="1" customWidth="1"/>
    <col min="15" max="15" width="10.6640625" customWidth="1"/>
    <col min="17" max="20" width="11" customWidth="1"/>
  </cols>
  <sheetData>
    <row r="3" spans="2:20" x14ac:dyDescent="0.3">
      <c r="D3" s="1">
        <f>+D5-1</f>
        <v>43475</v>
      </c>
      <c r="I3" s="1">
        <f>+D3+1</f>
        <v>43476</v>
      </c>
      <c r="N3" s="1">
        <f>+I3+1</f>
        <v>43477</v>
      </c>
      <c r="S3" s="1">
        <f>+N3+1</f>
        <v>43478</v>
      </c>
    </row>
    <row r="5" spans="2:20" x14ac:dyDescent="0.3">
      <c r="B5">
        <f>D5-D$3</f>
        <v>1</v>
      </c>
      <c r="C5" s="8">
        <v>1E-3</v>
      </c>
      <c r="D5" s="2">
        <v>43476</v>
      </c>
      <c r="E5" s="5">
        <v>15</v>
      </c>
      <c r="F5" s="9"/>
      <c r="G5">
        <f>IF(I5-I$3&lt;0,0,I5-I$3)</f>
        <v>0</v>
      </c>
      <c r="H5" s="8">
        <v>1E-3</v>
      </c>
      <c r="I5" s="1">
        <f>+D5</f>
        <v>43476</v>
      </c>
      <c r="L5">
        <f>IF(N5-N$3&lt;0,0,N5-N$3)</f>
        <v>0</v>
      </c>
      <c r="M5" s="8">
        <v>1E-3</v>
      </c>
      <c r="N5" s="1">
        <f>+I5</f>
        <v>43476</v>
      </c>
      <c r="Q5">
        <f>IF(S5-S$3&lt;0,0,S5-S$3)</f>
        <v>0</v>
      </c>
      <c r="R5" s="8">
        <v>1E-3</v>
      </c>
      <c r="S5" s="1">
        <f>+N5</f>
        <v>43476</v>
      </c>
    </row>
    <row r="6" spans="2:20" x14ac:dyDescent="0.3">
      <c r="B6">
        <f t="shared" ref="B6:B20" si="0">D6-D$3</f>
        <v>2</v>
      </c>
      <c r="C6" s="8">
        <v>1E-3</v>
      </c>
      <c r="D6" s="3">
        <f>+D5+1</f>
        <v>43477</v>
      </c>
      <c r="E6" s="6">
        <v>10</v>
      </c>
      <c r="F6" s="9"/>
      <c r="G6">
        <f t="shared" ref="G6:G20" si="1">IF(I6-I$3&lt;0,0,I6-I$3)</f>
        <v>1</v>
      </c>
      <c r="H6" s="8">
        <v>1E-3</v>
      </c>
      <c r="I6" s="2">
        <f>+D6</f>
        <v>43477</v>
      </c>
      <c r="J6" s="5">
        <v>15</v>
      </c>
      <c r="L6">
        <f t="shared" ref="L6:L20" si="2">IF(N6-N$3&lt;0,0,N6-N$3)</f>
        <v>0</v>
      </c>
      <c r="M6" s="8">
        <v>1E-3</v>
      </c>
      <c r="N6" s="1">
        <f>+I6</f>
        <v>43477</v>
      </c>
      <c r="Q6">
        <f t="shared" ref="Q6:Q20" si="3">IF(S6-S$3&lt;0,0,S6-S$3)</f>
        <v>0</v>
      </c>
      <c r="R6" s="8">
        <v>1E-3</v>
      </c>
      <c r="S6" s="1">
        <f>+N6</f>
        <v>43477</v>
      </c>
    </row>
    <row r="7" spans="2:20" x14ac:dyDescent="0.3">
      <c r="B7">
        <f t="shared" si="0"/>
        <v>3</v>
      </c>
      <c r="C7" s="8">
        <v>1.25E-3</v>
      </c>
      <c r="D7" s="3">
        <f t="shared" ref="D7:D20" si="4">+D6+1</f>
        <v>43478</v>
      </c>
      <c r="E7" s="6">
        <v>10</v>
      </c>
      <c r="F7" s="9"/>
      <c r="G7">
        <f t="shared" si="1"/>
        <v>2</v>
      </c>
      <c r="H7" s="8">
        <v>1.25E-3</v>
      </c>
      <c r="I7" s="3">
        <f>+D7</f>
        <v>43478</v>
      </c>
      <c r="J7" s="6">
        <v>10</v>
      </c>
      <c r="L7">
        <f t="shared" si="2"/>
        <v>1</v>
      </c>
      <c r="M7" s="8">
        <v>1.25E-3</v>
      </c>
      <c r="N7" s="2">
        <f>+I7</f>
        <v>43478</v>
      </c>
      <c r="O7" s="5">
        <v>15</v>
      </c>
      <c r="Q7">
        <f t="shared" si="3"/>
        <v>0</v>
      </c>
      <c r="R7" s="8">
        <v>1.25E-3</v>
      </c>
      <c r="S7" s="1">
        <f>+N7</f>
        <v>43478</v>
      </c>
    </row>
    <row r="8" spans="2:20" x14ac:dyDescent="0.3">
      <c r="B8">
        <f t="shared" si="0"/>
        <v>4</v>
      </c>
      <c r="C8" s="8">
        <v>1.25E-3</v>
      </c>
      <c r="D8" s="3">
        <f t="shared" si="4"/>
        <v>43479</v>
      </c>
      <c r="E8" s="6">
        <v>10</v>
      </c>
      <c r="F8" s="9"/>
      <c r="G8">
        <f t="shared" si="1"/>
        <v>3</v>
      </c>
      <c r="H8" s="8">
        <v>1.25E-3</v>
      </c>
      <c r="I8" s="3">
        <f>+D8</f>
        <v>43479</v>
      </c>
      <c r="J8" s="6">
        <v>10</v>
      </c>
      <c r="L8">
        <f t="shared" si="2"/>
        <v>2</v>
      </c>
      <c r="M8" s="8">
        <v>1.25E-3</v>
      </c>
      <c r="N8" s="3">
        <f>+I8</f>
        <v>43479</v>
      </c>
      <c r="O8" s="6">
        <v>10</v>
      </c>
      <c r="Q8">
        <f t="shared" si="3"/>
        <v>1</v>
      </c>
      <c r="R8" s="8">
        <v>1.25E-3</v>
      </c>
      <c r="S8" s="2">
        <f>+N8</f>
        <v>43479</v>
      </c>
      <c r="T8" s="5">
        <v>15</v>
      </c>
    </row>
    <row r="9" spans="2:20" x14ac:dyDescent="0.3">
      <c r="B9">
        <f t="shared" si="0"/>
        <v>5</v>
      </c>
      <c r="C9" s="8">
        <f>+C7+0.025%</f>
        <v>1.5E-3</v>
      </c>
      <c r="D9" s="3">
        <f t="shared" si="4"/>
        <v>43480</v>
      </c>
      <c r="E9" s="6"/>
      <c r="F9" s="9"/>
      <c r="G9">
        <f t="shared" si="1"/>
        <v>4</v>
      </c>
      <c r="H9" s="8">
        <f>+H7+0.025%</f>
        <v>1.5E-3</v>
      </c>
      <c r="I9" s="3">
        <f>+D9</f>
        <v>43480</v>
      </c>
      <c r="J9" s="6">
        <v>10</v>
      </c>
      <c r="L9">
        <f t="shared" si="2"/>
        <v>3</v>
      </c>
      <c r="M9" s="8">
        <f>+M7+0.025%</f>
        <v>1.5E-3</v>
      </c>
      <c r="N9" s="3">
        <f>+I9</f>
        <v>43480</v>
      </c>
      <c r="O9" s="6">
        <v>10</v>
      </c>
      <c r="Q9">
        <f t="shared" si="3"/>
        <v>2</v>
      </c>
      <c r="R9" s="8">
        <f>+R7+0.025%</f>
        <v>1.5E-3</v>
      </c>
      <c r="S9" s="3">
        <f>+N9</f>
        <v>43480</v>
      </c>
      <c r="T9" s="6">
        <v>10</v>
      </c>
    </row>
    <row r="10" spans="2:20" x14ac:dyDescent="0.3">
      <c r="B10">
        <f t="shared" si="0"/>
        <v>6</v>
      </c>
      <c r="C10" s="8">
        <f t="shared" ref="C10:C20" si="5">+C8+0.025%</f>
        <v>1.5E-3</v>
      </c>
      <c r="D10" s="3">
        <f t="shared" si="4"/>
        <v>43481</v>
      </c>
      <c r="E10" s="6"/>
      <c r="F10" s="9"/>
      <c r="G10">
        <f t="shared" si="1"/>
        <v>5</v>
      </c>
      <c r="H10" s="8">
        <f t="shared" ref="H10:H20" si="6">+H8+0.025%</f>
        <v>1.5E-3</v>
      </c>
      <c r="I10" s="3">
        <f>+D10</f>
        <v>43481</v>
      </c>
      <c r="J10" s="6"/>
      <c r="L10">
        <f t="shared" si="2"/>
        <v>4</v>
      </c>
      <c r="M10" s="8">
        <f t="shared" ref="M10:M20" si="7">+M8+0.025%</f>
        <v>1.5E-3</v>
      </c>
      <c r="N10" s="3">
        <f>+I10</f>
        <v>43481</v>
      </c>
      <c r="O10" s="6">
        <v>10</v>
      </c>
      <c r="Q10">
        <f t="shared" si="3"/>
        <v>3</v>
      </c>
      <c r="R10" s="8">
        <f t="shared" ref="R10:R20" si="8">+R8+0.025%</f>
        <v>1.5E-3</v>
      </c>
      <c r="S10" s="3">
        <f>+N10</f>
        <v>43481</v>
      </c>
      <c r="T10" s="6">
        <v>10</v>
      </c>
    </row>
    <row r="11" spans="2:20" x14ac:dyDescent="0.3">
      <c r="B11">
        <f t="shared" si="0"/>
        <v>7</v>
      </c>
      <c r="C11" s="8">
        <f t="shared" si="5"/>
        <v>1.75E-3</v>
      </c>
      <c r="D11" s="4">
        <f t="shared" si="4"/>
        <v>43482</v>
      </c>
      <c r="E11" s="7">
        <v>25</v>
      </c>
      <c r="F11" s="9"/>
      <c r="G11">
        <f t="shared" si="1"/>
        <v>6</v>
      </c>
      <c r="H11" s="8">
        <f t="shared" si="6"/>
        <v>1.75E-3</v>
      </c>
      <c r="I11" s="3">
        <f>+D11</f>
        <v>43482</v>
      </c>
      <c r="J11" s="6">
        <v>25</v>
      </c>
      <c r="L11">
        <f t="shared" si="2"/>
        <v>5</v>
      </c>
      <c r="M11" s="8">
        <f t="shared" si="7"/>
        <v>1.75E-3</v>
      </c>
      <c r="N11" s="3">
        <f>+I11</f>
        <v>43482</v>
      </c>
      <c r="O11" s="6">
        <v>25</v>
      </c>
      <c r="Q11">
        <f t="shared" si="3"/>
        <v>4</v>
      </c>
      <c r="R11" s="8">
        <f t="shared" si="8"/>
        <v>1.75E-3</v>
      </c>
      <c r="S11" s="3">
        <f>+N11</f>
        <v>43482</v>
      </c>
      <c r="T11" s="6">
        <v>25</v>
      </c>
    </row>
    <row r="12" spans="2:20" x14ac:dyDescent="0.3">
      <c r="B12">
        <f t="shared" si="0"/>
        <v>8</v>
      </c>
      <c r="C12" s="8">
        <f t="shared" si="5"/>
        <v>1.75E-3</v>
      </c>
      <c r="D12" s="1">
        <f t="shared" si="4"/>
        <v>43483</v>
      </c>
      <c r="G12">
        <f t="shared" si="1"/>
        <v>7</v>
      </c>
      <c r="H12" s="8">
        <f t="shared" si="6"/>
        <v>1.75E-3</v>
      </c>
      <c r="I12" s="4">
        <f>+D12</f>
        <v>43483</v>
      </c>
      <c r="J12" s="7"/>
      <c r="L12">
        <f t="shared" si="2"/>
        <v>6</v>
      </c>
      <c r="M12" s="8">
        <f t="shared" si="7"/>
        <v>1.75E-3</v>
      </c>
      <c r="N12" s="3">
        <f>+I12</f>
        <v>43483</v>
      </c>
      <c r="O12" s="6"/>
      <c r="Q12">
        <f t="shared" si="3"/>
        <v>5</v>
      </c>
      <c r="R12" s="8">
        <f t="shared" si="8"/>
        <v>1.75E-3</v>
      </c>
      <c r="S12" s="3">
        <f>+N12</f>
        <v>43483</v>
      </c>
      <c r="T12" s="6">
        <v>10</v>
      </c>
    </row>
    <row r="13" spans="2:20" x14ac:dyDescent="0.3">
      <c r="B13">
        <f t="shared" si="0"/>
        <v>9</v>
      </c>
      <c r="C13" s="8">
        <f t="shared" si="5"/>
        <v>2E-3</v>
      </c>
      <c r="D13" s="1">
        <f t="shared" si="4"/>
        <v>43484</v>
      </c>
      <c r="G13">
        <f t="shared" si="1"/>
        <v>8</v>
      </c>
      <c r="H13" s="8">
        <f t="shared" si="6"/>
        <v>2E-3</v>
      </c>
      <c r="I13" s="1">
        <f>+D13</f>
        <v>43484</v>
      </c>
      <c r="L13">
        <f t="shared" si="2"/>
        <v>7</v>
      </c>
      <c r="M13" s="8">
        <f t="shared" si="7"/>
        <v>2E-3</v>
      </c>
      <c r="N13" s="4">
        <f>+I13</f>
        <v>43484</v>
      </c>
      <c r="O13" s="7"/>
      <c r="Q13">
        <f t="shared" si="3"/>
        <v>6</v>
      </c>
      <c r="R13" s="8">
        <f t="shared" si="8"/>
        <v>2E-3</v>
      </c>
      <c r="S13" s="3">
        <f>+N13</f>
        <v>43484</v>
      </c>
      <c r="T13" s="6"/>
    </row>
    <row r="14" spans="2:20" x14ac:dyDescent="0.3">
      <c r="B14">
        <f t="shared" si="0"/>
        <v>10</v>
      </c>
      <c r="C14" s="8">
        <f t="shared" si="5"/>
        <v>2E-3</v>
      </c>
      <c r="D14" s="1">
        <f t="shared" si="4"/>
        <v>43485</v>
      </c>
      <c r="E14">
        <v>20</v>
      </c>
      <c r="G14">
        <f t="shared" si="1"/>
        <v>9</v>
      </c>
      <c r="H14" s="8">
        <f t="shared" si="6"/>
        <v>2E-3</v>
      </c>
      <c r="I14" s="1">
        <f>+D14</f>
        <v>43485</v>
      </c>
      <c r="J14">
        <f>+E14</f>
        <v>20</v>
      </c>
      <c r="L14">
        <f t="shared" si="2"/>
        <v>8</v>
      </c>
      <c r="M14" s="8">
        <f t="shared" si="7"/>
        <v>2E-3</v>
      </c>
      <c r="N14" s="1">
        <f>+I14</f>
        <v>43485</v>
      </c>
      <c r="O14">
        <f>+J14</f>
        <v>20</v>
      </c>
      <c r="Q14">
        <f t="shared" si="3"/>
        <v>7</v>
      </c>
      <c r="R14" s="8">
        <f t="shared" si="8"/>
        <v>2E-3</v>
      </c>
      <c r="S14" s="4">
        <f>+N14</f>
        <v>43485</v>
      </c>
      <c r="T14" s="7">
        <f>+O14</f>
        <v>20</v>
      </c>
    </row>
    <row r="15" spans="2:20" x14ac:dyDescent="0.3">
      <c r="B15">
        <f t="shared" si="0"/>
        <v>11</v>
      </c>
      <c r="C15" s="8">
        <f t="shared" si="5"/>
        <v>2.2500000000000003E-3</v>
      </c>
      <c r="D15" s="1">
        <f t="shared" si="4"/>
        <v>43486</v>
      </c>
      <c r="G15">
        <f t="shared" si="1"/>
        <v>10</v>
      </c>
      <c r="H15" s="8">
        <f t="shared" si="6"/>
        <v>2.2500000000000003E-3</v>
      </c>
      <c r="I15" s="1">
        <f>+D15</f>
        <v>43486</v>
      </c>
      <c r="L15">
        <f t="shared" si="2"/>
        <v>9</v>
      </c>
      <c r="M15" s="8">
        <f t="shared" si="7"/>
        <v>2.2500000000000003E-3</v>
      </c>
      <c r="N15" s="1">
        <f>+I15</f>
        <v>43486</v>
      </c>
      <c r="Q15">
        <f t="shared" si="3"/>
        <v>8</v>
      </c>
      <c r="R15" s="8">
        <f t="shared" si="8"/>
        <v>2.2500000000000003E-3</v>
      </c>
      <c r="S15" s="1">
        <f>+N15</f>
        <v>43486</v>
      </c>
    </row>
    <row r="16" spans="2:20" x14ac:dyDescent="0.3">
      <c r="B16">
        <f t="shared" si="0"/>
        <v>12</v>
      </c>
      <c r="C16" s="8">
        <f t="shared" si="5"/>
        <v>2.2500000000000003E-3</v>
      </c>
      <c r="D16" s="1">
        <f t="shared" si="4"/>
        <v>43487</v>
      </c>
      <c r="G16">
        <f t="shared" si="1"/>
        <v>11</v>
      </c>
      <c r="H16" s="8">
        <f t="shared" si="6"/>
        <v>2.2500000000000003E-3</v>
      </c>
      <c r="I16" s="1">
        <f>+D16</f>
        <v>43487</v>
      </c>
      <c r="L16">
        <f t="shared" si="2"/>
        <v>10</v>
      </c>
      <c r="M16" s="8">
        <f t="shared" si="7"/>
        <v>2.2500000000000003E-3</v>
      </c>
      <c r="N16" s="1">
        <f>+I16</f>
        <v>43487</v>
      </c>
      <c r="Q16">
        <f t="shared" si="3"/>
        <v>9</v>
      </c>
      <c r="R16" s="8">
        <f t="shared" si="8"/>
        <v>2.2500000000000003E-3</v>
      </c>
      <c r="S16" s="1">
        <f>+N16</f>
        <v>43487</v>
      </c>
    </row>
    <row r="17" spans="2:20" x14ac:dyDescent="0.3">
      <c r="B17">
        <f t="shared" si="0"/>
        <v>13</v>
      </c>
      <c r="C17" s="8">
        <f t="shared" si="5"/>
        <v>2.5000000000000005E-3</v>
      </c>
      <c r="D17" s="1">
        <f t="shared" si="4"/>
        <v>43488</v>
      </c>
      <c r="E17">
        <v>5</v>
      </c>
      <c r="G17">
        <f t="shared" si="1"/>
        <v>12</v>
      </c>
      <c r="H17" s="8">
        <f t="shared" si="6"/>
        <v>2.5000000000000005E-3</v>
      </c>
      <c r="I17" s="1">
        <f>+D17</f>
        <v>43488</v>
      </c>
      <c r="J17">
        <f>+E17</f>
        <v>5</v>
      </c>
      <c r="L17">
        <f t="shared" si="2"/>
        <v>11</v>
      </c>
      <c r="M17" s="8">
        <f t="shared" si="7"/>
        <v>2.5000000000000005E-3</v>
      </c>
      <c r="N17" s="1">
        <f>+I17</f>
        <v>43488</v>
      </c>
      <c r="O17">
        <f>+J17</f>
        <v>5</v>
      </c>
      <c r="Q17">
        <f t="shared" si="3"/>
        <v>10</v>
      </c>
      <c r="R17" s="8">
        <f t="shared" si="8"/>
        <v>2.5000000000000005E-3</v>
      </c>
      <c r="S17" s="1">
        <f>+N17</f>
        <v>43488</v>
      </c>
      <c r="T17">
        <f>+O17</f>
        <v>5</v>
      </c>
    </row>
    <row r="18" spans="2:20" x14ac:dyDescent="0.3">
      <c r="B18">
        <f t="shared" si="0"/>
        <v>14</v>
      </c>
      <c r="C18" s="8">
        <f t="shared" si="5"/>
        <v>2.5000000000000005E-3</v>
      </c>
      <c r="D18" s="1">
        <f t="shared" si="4"/>
        <v>43489</v>
      </c>
      <c r="G18">
        <f t="shared" si="1"/>
        <v>13</v>
      </c>
      <c r="H18" s="8">
        <f t="shared" si="6"/>
        <v>2.5000000000000005E-3</v>
      </c>
      <c r="I18" s="1">
        <f>+D18</f>
        <v>43489</v>
      </c>
      <c r="L18">
        <f t="shared" si="2"/>
        <v>12</v>
      </c>
      <c r="M18" s="8">
        <f t="shared" si="7"/>
        <v>2.5000000000000005E-3</v>
      </c>
      <c r="N18" s="1">
        <f>+I18</f>
        <v>43489</v>
      </c>
      <c r="Q18">
        <f t="shared" si="3"/>
        <v>11</v>
      </c>
      <c r="R18" s="8">
        <f t="shared" si="8"/>
        <v>2.5000000000000005E-3</v>
      </c>
      <c r="S18" s="1">
        <f>+N18</f>
        <v>43489</v>
      </c>
    </row>
    <row r="19" spans="2:20" x14ac:dyDescent="0.3">
      <c r="B19">
        <f t="shared" si="0"/>
        <v>15</v>
      </c>
      <c r="C19" s="8">
        <f t="shared" si="5"/>
        <v>2.7500000000000007E-3</v>
      </c>
      <c r="D19" s="1">
        <f t="shared" si="4"/>
        <v>43490</v>
      </c>
      <c r="G19">
        <f t="shared" si="1"/>
        <v>14</v>
      </c>
      <c r="H19" s="8">
        <f t="shared" si="6"/>
        <v>2.7500000000000007E-3</v>
      </c>
      <c r="I19" s="1">
        <f>+D19</f>
        <v>43490</v>
      </c>
      <c r="L19">
        <f t="shared" si="2"/>
        <v>13</v>
      </c>
      <c r="M19" s="8">
        <f t="shared" si="7"/>
        <v>2.7500000000000007E-3</v>
      </c>
      <c r="N19" s="1">
        <f>+I19</f>
        <v>43490</v>
      </c>
      <c r="Q19">
        <f t="shared" si="3"/>
        <v>12</v>
      </c>
      <c r="R19" s="8">
        <f t="shared" si="8"/>
        <v>2.7500000000000007E-3</v>
      </c>
      <c r="S19" s="1">
        <f>+N19</f>
        <v>43490</v>
      </c>
    </row>
    <row r="20" spans="2:20" x14ac:dyDescent="0.3">
      <c r="B20">
        <f t="shared" si="0"/>
        <v>16</v>
      </c>
      <c r="C20" s="8">
        <f t="shared" si="5"/>
        <v>2.7500000000000007E-3</v>
      </c>
      <c r="D20" s="1">
        <f t="shared" si="4"/>
        <v>43491</v>
      </c>
      <c r="E20">
        <v>5</v>
      </c>
      <c r="G20">
        <f t="shared" si="1"/>
        <v>15</v>
      </c>
      <c r="H20" s="8">
        <f t="shared" si="6"/>
        <v>2.7500000000000007E-3</v>
      </c>
      <c r="I20" s="1">
        <f>+D20</f>
        <v>43491</v>
      </c>
      <c r="J20">
        <f>+E20</f>
        <v>5</v>
      </c>
      <c r="L20">
        <f t="shared" si="2"/>
        <v>14</v>
      </c>
      <c r="M20" s="8">
        <f t="shared" si="7"/>
        <v>2.7500000000000007E-3</v>
      </c>
      <c r="N20" s="1">
        <f>+I20</f>
        <v>43491</v>
      </c>
      <c r="O20">
        <f>+J20</f>
        <v>5</v>
      </c>
      <c r="Q20">
        <f t="shared" si="3"/>
        <v>13</v>
      </c>
      <c r="R20" s="8">
        <f t="shared" si="8"/>
        <v>2.7500000000000007E-3</v>
      </c>
      <c r="S20" s="1">
        <f>+N20</f>
        <v>43491</v>
      </c>
      <c r="T20">
        <f>+O20</f>
        <v>5</v>
      </c>
    </row>
    <row r="21" spans="2:20" x14ac:dyDescent="0.3">
      <c r="E21">
        <f>SUM(E5:E20)</f>
        <v>100</v>
      </c>
      <c r="J21">
        <f>SUM(J5:J20)</f>
        <v>100</v>
      </c>
      <c r="O21">
        <f>SUM(O5:O20)</f>
        <v>100</v>
      </c>
      <c r="T21">
        <f>SUM(T5:T20)</f>
        <v>100</v>
      </c>
    </row>
    <row r="23" spans="2:20" x14ac:dyDescent="0.3">
      <c r="E23">
        <f>SUMPRODUCT(C5:C20,E5:E20,B5:B20)</f>
        <v>1.2112500000000002</v>
      </c>
      <c r="J23">
        <f>SUMPRODUCT(H5:H20,J5:J20,G5:G20)</f>
        <v>1.11625</v>
      </c>
      <c r="O23">
        <f>SUMPRODUCT(M5:M20,O5:O20,L5:L20)</f>
        <v>1.0175000000000001</v>
      </c>
      <c r="T23">
        <f>SUMPRODUCT(R5:R20,T5:T20,Q5:Q20)</f>
        <v>0.94000000000000017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A8BB-83AA-4A6C-80FA-6866E493D10C}">
  <dimension ref="A3:V27"/>
  <sheetViews>
    <sheetView workbookViewId="0">
      <selection activeCell="E19" sqref="E19"/>
    </sheetView>
  </sheetViews>
  <sheetFormatPr defaultRowHeight="14.4" x14ac:dyDescent="0.3"/>
  <cols>
    <col min="4" max="6" width="10" bestFit="1" customWidth="1"/>
    <col min="8" max="10" width="10" bestFit="1" customWidth="1"/>
    <col min="15" max="16" width="10" bestFit="1" customWidth="1"/>
  </cols>
  <sheetData>
    <row r="3" spans="1:22" x14ac:dyDescent="0.3">
      <c r="C3" t="s">
        <v>0</v>
      </c>
      <c r="D3">
        <v>46000</v>
      </c>
      <c r="E3" s="10">
        <f>+D3/D4</f>
        <v>1.6</v>
      </c>
    </row>
    <row r="4" spans="1:22" x14ac:dyDescent="0.3">
      <c r="C4" t="s">
        <v>1</v>
      </c>
      <c r="D4">
        <f>+D3/1.6</f>
        <v>28750</v>
      </c>
    </row>
    <row r="5" spans="1:22" x14ac:dyDescent="0.3">
      <c r="S5" t="s">
        <v>11</v>
      </c>
      <c r="T5" s="11">
        <v>0.4</v>
      </c>
      <c r="U5" s="11">
        <v>0.15</v>
      </c>
      <c r="V5" s="11">
        <v>0.4</v>
      </c>
    </row>
    <row r="7" spans="1:22" x14ac:dyDescent="0.3">
      <c r="D7" t="s">
        <v>2</v>
      </c>
      <c r="E7" t="s">
        <v>3</v>
      </c>
      <c r="F7" t="s">
        <v>4</v>
      </c>
      <c r="H7" s="11">
        <v>1</v>
      </c>
      <c r="I7" s="11">
        <v>0.85</v>
      </c>
      <c r="J7" s="11">
        <v>0.5</v>
      </c>
      <c r="O7" t="s">
        <v>5</v>
      </c>
      <c r="P7" t="s">
        <v>6</v>
      </c>
      <c r="R7" t="s">
        <v>7</v>
      </c>
      <c r="T7" t="s">
        <v>8</v>
      </c>
      <c r="U7" t="s">
        <v>10</v>
      </c>
      <c r="V7" t="s">
        <v>9</v>
      </c>
    </row>
    <row r="8" spans="1:22" x14ac:dyDescent="0.3">
      <c r="A8" s="13" t="s">
        <v>12</v>
      </c>
      <c r="B8" s="13"/>
      <c r="C8" s="13"/>
      <c r="D8" s="12">
        <v>46000</v>
      </c>
      <c r="E8" s="12">
        <v>0</v>
      </c>
      <c r="F8" s="12">
        <v>0</v>
      </c>
      <c r="G8" s="12"/>
      <c r="H8" s="12">
        <f>+D8*H$7</f>
        <v>46000</v>
      </c>
      <c r="I8" s="12">
        <f>+E8*I$7</f>
        <v>0</v>
      </c>
      <c r="J8" s="12">
        <f>+F8*J$7</f>
        <v>0</v>
      </c>
      <c r="K8" s="12"/>
      <c r="L8" s="14">
        <f>(0.0075*6000)/46000</f>
        <v>9.7826086956521747E-4</v>
      </c>
      <c r="M8" s="12"/>
      <c r="N8" s="12"/>
      <c r="O8" s="12">
        <f>SUM(D8:F8)</f>
        <v>46000</v>
      </c>
      <c r="P8" s="12">
        <f>SUM(H8:J8)</f>
        <v>46000</v>
      </c>
      <c r="R8" s="15">
        <f>+P8/D$4</f>
        <v>1.6</v>
      </c>
      <c r="T8" s="10">
        <f>+I8/P8</f>
        <v>0</v>
      </c>
      <c r="U8" s="10">
        <f>+J8/P8</f>
        <v>0</v>
      </c>
      <c r="V8" s="10">
        <f>+(I8+J8)/P8</f>
        <v>0</v>
      </c>
    </row>
    <row r="9" spans="1:22" x14ac:dyDescent="0.3">
      <c r="A9" s="13" t="s">
        <v>12</v>
      </c>
      <c r="B9" s="13" t="s">
        <v>12</v>
      </c>
      <c r="C9" s="13"/>
      <c r="D9" s="12">
        <v>25780.22092733956</v>
      </c>
      <c r="E9" s="12">
        <v>20219.77907266044</v>
      </c>
      <c r="F9" s="12">
        <v>0</v>
      </c>
      <c r="G9" s="12"/>
      <c r="H9" s="12">
        <f>+D9*H$7</f>
        <v>25780.22092733956</v>
      </c>
      <c r="I9" s="12">
        <f>+E9*I$7</f>
        <v>17186.812211761375</v>
      </c>
      <c r="J9" s="12">
        <f>+F9*J$7</f>
        <v>0</v>
      </c>
      <c r="K9" s="12"/>
      <c r="L9" s="12"/>
      <c r="M9" s="12"/>
      <c r="N9" s="12"/>
      <c r="O9" s="12">
        <f>SUM(D9:F9)</f>
        <v>46000</v>
      </c>
      <c r="P9" s="12">
        <f>SUM(H9:J9)</f>
        <v>42967.033139100939</v>
      </c>
      <c r="R9" s="15">
        <f>+P9/D$4</f>
        <v>1.4945055004904675</v>
      </c>
      <c r="T9" s="10">
        <f>+I9/P9</f>
        <v>0.39999997570511797</v>
      </c>
      <c r="U9" s="10">
        <f t="shared" ref="U9:U16" si="0">+J9/P9</f>
        <v>0</v>
      </c>
      <c r="V9" s="10">
        <f>+(I9+J9)/P9</f>
        <v>0.39999997570511797</v>
      </c>
    </row>
    <row r="10" spans="1:22" x14ac:dyDescent="0.3">
      <c r="A10" s="13" t="s">
        <v>12</v>
      </c>
      <c r="B10" s="13"/>
      <c r="C10" s="13" t="s">
        <v>12</v>
      </c>
      <c r="D10" s="12">
        <f>D3-(E10+F10)</f>
        <v>34000</v>
      </c>
      <c r="E10" s="12">
        <v>0</v>
      </c>
      <c r="F10" s="12">
        <v>12000</v>
      </c>
      <c r="G10" s="12"/>
      <c r="H10" s="12">
        <f>+D10*H$7</f>
        <v>34000</v>
      </c>
      <c r="I10" s="12">
        <f>+E10*I$7</f>
        <v>0</v>
      </c>
      <c r="J10" s="12">
        <f>+F10*J$7</f>
        <v>6000</v>
      </c>
      <c r="K10" s="12"/>
      <c r="L10" s="12"/>
      <c r="M10" s="12"/>
      <c r="N10" s="12"/>
      <c r="O10" s="12">
        <f>SUM(D10:F10)</f>
        <v>46000</v>
      </c>
      <c r="P10" s="12">
        <f>SUM(H10:J10)</f>
        <v>40000</v>
      </c>
      <c r="R10" s="15">
        <f>+P10/D$4</f>
        <v>1.3913043478260869</v>
      </c>
      <c r="T10" s="10">
        <f>+I10/P10</f>
        <v>0</v>
      </c>
      <c r="U10" s="10">
        <f t="shared" si="0"/>
        <v>0.15</v>
      </c>
      <c r="V10" s="10">
        <f>+(I10+J10)/P10</f>
        <v>0.15</v>
      </c>
    </row>
    <row r="11" spans="1:22" x14ac:dyDescent="0.3">
      <c r="A11" s="13" t="s">
        <v>12</v>
      </c>
      <c r="B11" s="13" t="s">
        <v>12</v>
      </c>
      <c r="C11" s="13" t="s">
        <v>12</v>
      </c>
      <c r="D11" s="12">
        <v>26214.400000000001</v>
      </c>
      <c r="E11" s="12">
        <v>8102.6615241562331</v>
      </c>
      <c r="F11" s="12">
        <v>11682.938475846606</v>
      </c>
      <c r="G11" s="12"/>
      <c r="H11" s="12">
        <f>+D11*H$7</f>
        <v>26214.400000000001</v>
      </c>
      <c r="I11" s="12">
        <f>+E11*I$7</f>
        <v>6887.2622955327979</v>
      </c>
      <c r="J11" s="12">
        <f>+F11*J$7</f>
        <v>5841.4692379233029</v>
      </c>
      <c r="K11" s="12"/>
      <c r="L11" s="12"/>
      <c r="M11" s="12"/>
      <c r="N11" s="12"/>
      <c r="O11" s="12">
        <f>SUM(D11:F11)</f>
        <v>46000.000000002838</v>
      </c>
      <c r="P11" s="12">
        <f>SUM(H11:J11)</f>
        <v>38943.1315334561</v>
      </c>
      <c r="R11" s="10">
        <f>+P11/D$4</f>
        <v>1.3545437055115166</v>
      </c>
      <c r="T11" s="10">
        <f>+I11/P11</f>
        <v>0.17685435208557743</v>
      </c>
      <c r="U11" s="10">
        <f t="shared" ref="U11:U12" si="1">+J11/P11</f>
        <v>0.14999998736375086</v>
      </c>
      <c r="V11" s="10">
        <f>+(I11+J11)/P11</f>
        <v>0.32685433944932829</v>
      </c>
    </row>
    <row r="12" spans="1:22" x14ac:dyDescent="0.3">
      <c r="A12" s="13" t="s">
        <v>12</v>
      </c>
      <c r="B12" s="13" t="s">
        <v>12</v>
      </c>
      <c r="C12" s="13" t="s">
        <v>12</v>
      </c>
      <c r="D12" s="12">
        <v>26214.400000000001</v>
      </c>
      <c r="E12" s="12">
        <v>11141.104974846881</v>
      </c>
      <c r="F12" s="12">
        <v>8644.4950251531136</v>
      </c>
      <c r="G12" s="12"/>
      <c r="H12" s="12">
        <f>+D12*H$7</f>
        <v>26214.400000000001</v>
      </c>
      <c r="I12" s="12">
        <f>+E12*I$7</f>
        <v>9469.939228619849</v>
      </c>
      <c r="J12" s="12">
        <f>+F12*J$7</f>
        <v>4322.2475125765568</v>
      </c>
      <c r="K12" s="12"/>
      <c r="L12" s="12"/>
      <c r="M12" s="12"/>
      <c r="N12" s="12"/>
      <c r="O12" s="12">
        <f>SUM(D12:F12)</f>
        <v>45999.999999999993</v>
      </c>
      <c r="P12" s="12">
        <f>SUM(H12:J12)</f>
        <v>40006.586741196406</v>
      </c>
      <c r="R12" s="10">
        <f>+P12/D$4</f>
        <v>1.3915334518677012</v>
      </c>
      <c r="T12" s="10">
        <f>+I12/P12</f>
        <v>0.23670950210976804</v>
      </c>
      <c r="U12" s="10">
        <f t="shared" si="1"/>
        <v>0.10803839729035827</v>
      </c>
      <c r="V12" s="10">
        <f>+(I12+J12)/P12</f>
        <v>0.34474789940012629</v>
      </c>
    </row>
    <row r="13" spans="1:22" x14ac:dyDescent="0.3">
      <c r="A13" s="13"/>
      <c r="B13" s="13"/>
      <c r="C13" s="1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R13" s="10"/>
      <c r="T13" s="10"/>
      <c r="U13" s="10"/>
      <c r="V13" s="10"/>
    </row>
    <row r="14" spans="1:22" x14ac:dyDescent="0.3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U14" s="10"/>
    </row>
    <row r="15" spans="1:22" x14ac:dyDescent="0.3">
      <c r="D15" s="12">
        <v>34000</v>
      </c>
      <c r="E15" s="12">
        <v>12000</v>
      </c>
      <c r="F15" s="12">
        <v>0</v>
      </c>
      <c r="G15" s="12"/>
      <c r="H15" s="12">
        <f>+D15*H$7</f>
        <v>34000</v>
      </c>
      <c r="I15" s="12">
        <f>+E15*I$7</f>
        <v>10200</v>
      </c>
      <c r="J15" s="12">
        <f>+F15*J$7</f>
        <v>0</v>
      </c>
      <c r="K15" s="12"/>
      <c r="L15" s="12"/>
      <c r="M15" s="12"/>
      <c r="N15" s="12"/>
      <c r="O15" s="12">
        <f>SUM(D15:F15)</f>
        <v>46000</v>
      </c>
      <c r="P15" s="12">
        <f>SUM(H15:J15)</f>
        <v>44200</v>
      </c>
      <c r="R15" s="10">
        <f>+P15/D$4</f>
        <v>1.537391304347826</v>
      </c>
      <c r="T15" s="10">
        <f>+I15/P15</f>
        <v>0.23076923076923078</v>
      </c>
      <c r="U15" s="10">
        <f t="shared" si="0"/>
        <v>0</v>
      </c>
      <c r="V15" s="10">
        <f>+(I15+J15)/P15</f>
        <v>0.23076923076923078</v>
      </c>
    </row>
    <row r="16" spans="1:22" x14ac:dyDescent="0.3">
      <c r="D16" s="12">
        <v>46000.000240138055</v>
      </c>
      <c r="E16" s="12">
        <v>0</v>
      </c>
      <c r="F16" s="12">
        <v>0</v>
      </c>
      <c r="G16" s="12"/>
      <c r="H16" s="12">
        <f>+D16*H$7</f>
        <v>46000.000240138055</v>
      </c>
      <c r="I16" s="12">
        <f>+E16*I$7</f>
        <v>0</v>
      </c>
      <c r="J16" s="12">
        <f>+F16*J$7</f>
        <v>0</v>
      </c>
      <c r="K16" s="12"/>
      <c r="L16" s="12"/>
      <c r="M16" s="12"/>
      <c r="N16" s="12"/>
      <c r="O16" s="12">
        <f>SUM(D16:F16)</f>
        <v>46000.000240138055</v>
      </c>
      <c r="P16" s="12">
        <f>SUM(H16:J16)</f>
        <v>46000.000240138055</v>
      </c>
      <c r="R16" s="10">
        <f>+P16/D$4</f>
        <v>1.600000008352628</v>
      </c>
      <c r="T16" s="10">
        <f>+I16/P16</f>
        <v>0</v>
      </c>
      <c r="U16" s="10">
        <f t="shared" si="0"/>
        <v>0</v>
      </c>
      <c r="V16" s="10">
        <f>+(I16+J16)/P16</f>
        <v>0</v>
      </c>
    </row>
    <row r="18" spans="4:22" x14ac:dyDescent="0.3">
      <c r="D18" s="14">
        <v>1</v>
      </c>
      <c r="E18" s="14"/>
      <c r="F18" s="14"/>
    </row>
    <row r="19" spans="4:22" x14ac:dyDescent="0.3">
      <c r="D19" s="14">
        <v>0.56043958537694694</v>
      </c>
      <c r="E19" s="14">
        <v>0.43956041462305306</v>
      </c>
      <c r="F19" s="14"/>
    </row>
    <row r="20" spans="4:22" x14ac:dyDescent="0.3">
      <c r="D20" s="14">
        <v>0.73913043478260865</v>
      </c>
      <c r="E20" s="14"/>
      <c r="F20" s="14">
        <v>0.2608695652173913</v>
      </c>
    </row>
    <row r="21" spans="4:22" x14ac:dyDescent="0.3">
      <c r="D21" s="14">
        <v>0.56987826086956528</v>
      </c>
      <c r="E21" s="14">
        <v>0.1761448157425268</v>
      </c>
      <c r="F21" s="14">
        <v>0.25397692338796968</v>
      </c>
    </row>
    <row r="24" spans="4:22" x14ac:dyDescent="0.3">
      <c r="D24" s="12">
        <f>+D18*$D$3</f>
        <v>46000</v>
      </c>
      <c r="E24" s="12">
        <f t="shared" ref="E24:F24" si="2">+E18*$D$3</f>
        <v>0</v>
      </c>
      <c r="F24" s="12">
        <f t="shared" si="2"/>
        <v>0</v>
      </c>
      <c r="H24" s="12">
        <f>+D24*H$7</f>
        <v>46000</v>
      </c>
      <c r="I24" s="12">
        <f>+E24*I$7</f>
        <v>0</v>
      </c>
      <c r="J24" s="12">
        <f>+F24*J$7</f>
        <v>0</v>
      </c>
      <c r="K24" s="12"/>
      <c r="L24" s="12"/>
      <c r="M24" s="12"/>
      <c r="N24" s="12"/>
      <c r="O24" s="12">
        <f>SUM(D24:F24)</f>
        <v>46000</v>
      </c>
      <c r="P24" s="12">
        <f>SUM(H24:J24)</f>
        <v>46000</v>
      </c>
      <c r="R24" s="10">
        <f>+P24/D$4</f>
        <v>1.6</v>
      </c>
      <c r="T24" s="10">
        <f>+I24/P24</f>
        <v>0</v>
      </c>
      <c r="U24" s="10">
        <f>+J24/P24</f>
        <v>0</v>
      </c>
      <c r="V24" s="10">
        <f>+(I24+J24)/P24</f>
        <v>0</v>
      </c>
    </row>
    <row r="25" spans="4:22" x14ac:dyDescent="0.3">
      <c r="D25" s="12">
        <f t="shared" ref="D25:F25" si="3">+D19*$D$3</f>
        <v>25780.22092733956</v>
      </c>
      <c r="E25" s="12">
        <f t="shared" si="3"/>
        <v>20219.77907266044</v>
      </c>
      <c r="F25" s="12">
        <f t="shared" si="3"/>
        <v>0</v>
      </c>
      <c r="H25" s="12">
        <f>+D25*H$7</f>
        <v>25780.22092733956</v>
      </c>
      <c r="I25" s="12">
        <f>+E25*I$7</f>
        <v>17186.812211761375</v>
      </c>
      <c r="J25" s="12">
        <f>+F25*J$7</f>
        <v>0</v>
      </c>
      <c r="K25" s="12"/>
      <c r="L25" s="12"/>
      <c r="M25" s="12"/>
      <c r="N25" s="12"/>
      <c r="O25" s="12">
        <f>SUM(D25:F25)</f>
        <v>46000</v>
      </c>
      <c r="P25" s="12">
        <f>SUM(H25:J25)</f>
        <v>42967.033139100939</v>
      </c>
      <c r="R25" s="10">
        <f>+P25/D$4</f>
        <v>1.4945055004904675</v>
      </c>
      <c r="T25" s="10">
        <f>+I25/P25</f>
        <v>0.39999997570511797</v>
      </c>
      <c r="U25" s="10">
        <f t="shared" ref="U25:U27" si="4">+J25/P25</f>
        <v>0</v>
      </c>
      <c r="V25" s="10">
        <f>+(I25+J25)/P25</f>
        <v>0.39999997570511797</v>
      </c>
    </row>
    <row r="26" spans="4:22" x14ac:dyDescent="0.3">
      <c r="D26" s="12">
        <f t="shared" ref="D26:F26" si="5">+D20*$D$3</f>
        <v>34000</v>
      </c>
      <c r="E26" s="12">
        <f t="shared" si="5"/>
        <v>0</v>
      </c>
      <c r="F26" s="12">
        <f t="shared" si="5"/>
        <v>12000</v>
      </c>
      <c r="H26" s="12">
        <f>+D26*H$7</f>
        <v>34000</v>
      </c>
      <c r="I26" s="12">
        <f>+E26*I$7</f>
        <v>0</v>
      </c>
      <c r="J26" s="12">
        <f>+F26*J$7</f>
        <v>6000</v>
      </c>
      <c r="K26" s="12"/>
      <c r="L26" s="12"/>
      <c r="M26" s="12"/>
      <c r="N26" s="12"/>
      <c r="O26" s="12">
        <f>SUM(D26:F26)</f>
        <v>46000</v>
      </c>
      <c r="P26" s="12">
        <f>SUM(H26:J26)</f>
        <v>40000</v>
      </c>
      <c r="R26" s="10">
        <f>+P26/D$4</f>
        <v>1.3913043478260869</v>
      </c>
      <c r="T26" s="10">
        <f>+I26/P26</f>
        <v>0</v>
      </c>
      <c r="U26" s="10">
        <f t="shared" si="4"/>
        <v>0.15</v>
      </c>
      <c r="V26" s="10">
        <f>+(I26+J26)/P26</f>
        <v>0.15</v>
      </c>
    </row>
    <row r="27" spans="4:22" x14ac:dyDescent="0.3">
      <c r="D27" s="12">
        <f t="shared" ref="D27:F27" si="6">+D21*$D$3</f>
        <v>26214.400000000001</v>
      </c>
      <c r="E27" s="12">
        <f t="shared" si="6"/>
        <v>8102.6615241562331</v>
      </c>
      <c r="F27" s="12">
        <f t="shared" si="6"/>
        <v>11682.938475846606</v>
      </c>
      <c r="H27" s="12">
        <f>+D27*H$7</f>
        <v>26214.400000000001</v>
      </c>
      <c r="I27" s="12">
        <f>+E27*I$7</f>
        <v>6887.2622955327979</v>
      </c>
      <c r="J27" s="12">
        <f>+F27*J$7</f>
        <v>5841.4692379233029</v>
      </c>
      <c r="K27" s="12"/>
      <c r="L27" s="12"/>
      <c r="M27" s="12"/>
      <c r="N27" s="12"/>
      <c r="O27" s="12">
        <f>SUM(D27:F27)</f>
        <v>46000.000000002838</v>
      </c>
      <c r="P27" s="12">
        <f>SUM(H27:J27)</f>
        <v>38943.1315334561</v>
      </c>
      <c r="R27" s="10">
        <f>+P27/D$4</f>
        <v>1.3545437055115166</v>
      </c>
      <c r="T27" s="10">
        <f>+I27/P27</f>
        <v>0.17685435208557743</v>
      </c>
      <c r="U27" s="10">
        <f t="shared" si="4"/>
        <v>0.14999998736375086</v>
      </c>
      <c r="V27" s="10">
        <f>+(I27+J27)/P27</f>
        <v>0.32685433944932829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0AB-A30A-4AD0-A6A3-4265AF57D96D}">
  <dimension ref="A3:U30"/>
  <sheetViews>
    <sheetView tabSelected="1" workbookViewId="0">
      <selection activeCell="K14" sqref="K14:O14"/>
    </sheetView>
  </sheetViews>
  <sheetFormatPr defaultRowHeight="14.4" x14ac:dyDescent="0.3"/>
  <cols>
    <col min="6" max="6" width="13.77734375" customWidth="1"/>
    <col min="7" max="7" width="8.88671875" customWidth="1"/>
    <col min="11" max="15" width="8.88671875" customWidth="1"/>
  </cols>
  <sheetData>
    <row r="3" spans="1:20" x14ac:dyDescent="0.3">
      <c r="B3">
        <v>6000</v>
      </c>
      <c r="C3">
        <f>+B3*-0.0075</f>
        <v>-45</v>
      </c>
      <c r="G3" s="11">
        <v>1</v>
      </c>
      <c r="H3" s="11">
        <v>1</v>
      </c>
      <c r="I3" s="11">
        <v>0.85</v>
      </c>
      <c r="J3" s="11">
        <v>0.5</v>
      </c>
    </row>
    <row r="4" spans="1:20" x14ac:dyDescent="0.3">
      <c r="A4" t="s">
        <v>0</v>
      </c>
      <c r="B4">
        <v>46000</v>
      </c>
      <c r="C4">
        <f>+C3/B4</f>
        <v>-9.7826086956521747E-4</v>
      </c>
      <c r="P4">
        <f>46000*0.05*0.01</f>
        <v>23</v>
      </c>
    </row>
    <row r="5" spans="1:20" x14ac:dyDescent="0.3">
      <c r="A5" t="s">
        <v>31</v>
      </c>
      <c r="B5">
        <v>28750</v>
      </c>
    </row>
    <row r="7" spans="1:20" x14ac:dyDescent="0.3">
      <c r="H7" s="17" t="s">
        <v>30</v>
      </c>
      <c r="I7" s="17"/>
      <c r="J7" s="17"/>
      <c r="K7" s="17" t="s">
        <v>27</v>
      </c>
      <c r="L7" s="17"/>
      <c r="M7" s="17"/>
      <c r="N7" s="17"/>
      <c r="O7" s="17"/>
      <c r="P7" s="17" t="s">
        <v>7</v>
      </c>
      <c r="Q7" s="17"/>
    </row>
    <row r="8" spans="1:20" x14ac:dyDescent="0.3">
      <c r="F8" t="s">
        <v>13</v>
      </c>
      <c r="G8" t="s">
        <v>36</v>
      </c>
      <c r="H8" t="s">
        <v>19</v>
      </c>
      <c r="I8" t="s">
        <v>20</v>
      </c>
      <c r="J8" t="s">
        <v>21</v>
      </c>
      <c r="K8" s="13" t="s">
        <v>22</v>
      </c>
      <c r="L8" s="13" t="s">
        <v>23</v>
      </c>
      <c r="M8" s="13" t="s">
        <v>24</v>
      </c>
      <c r="N8" s="13" t="s">
        <v>25</v>
      </c>
      <c r="O8" s="13" t="s">
        <v>26</v>
      </c>
      <c r="P8" s="13" t="s">
        <v>28</v>
      </c>
      <c r="Q8" s="13" t="s">
        <v>29</v>
      </c>
      <c r="T8" s="13" t="s">
        <v>33</v>
      </c>
    </row>
    <row r="9" spans="1:20" x14ac:dyDescent="0.3">
      <c r="D9" s="11"/>
      <c r="F9" t="s">
        <v>14</v>
      </c>
      <c r="G9" s="11">
        <v>1</v>
      </c>
      <c r="H9" s="11"/>
      <c r="K9" s="18">
        <f>+C4</f>
        <v>-9.7826086956521747E-4</v>
      </c>
      <c r="L9" s="18"/>
      <c r="M9" s="18"/>
      <c r="N9" s="18"/>
      <c r="O9" s="18"/>
      <c r="P9" s="16">
        <f>+B4/B5</f>
        <v>1.6</v>
      </c>
      <c r="T9">
        <f>SUMPRODUCT(G9:J9,$G$3:$J$3)</f>
        <v>1</v>
      </c>
    </row>
    <row r="10" spans="1:20" x14ac:dyDescent="0.3">
      <c r="D10" s="11"/>
      <c r="F10" t="s">
        <v>15</v>
      </c>
      <c r="G10" s="11"/>
      <c r="H10" s="16">
        <v>0.56043958537694694</v>
      </c>
      <c r="I10" s="16">
        <v>0.43956041462305306</v>
      </c>
      <c r="K10" s="14">
        <f>$G10*K$27+$H10*K$25+$I10*K$24+$J10*K$23</f>
        <v>-6.8598537751050331E-3</v>
      </c>
      <c r="L10" s="14">
        <f>$G10*L$27+$H10*L$25+$I10*L$24+$J10*L$23</f>
        <v>-5.9889875899845537E-3</v>
      </c>
      <c r="M10" s="14">
        <f>$G10*M$27+$H10*M$25+$I10*M$24+$J10*M$23</f>
        <v>-4.9298657676478405E-3</v>
      </c>
      <c r="N10" s="14">
        <f>$G10*N$27+$H10*N$25+$I10*N$24+$J10*N$23</f>
        <v>-3.7434013711474153E-3</v>
      </c>
      <c r="O10" s="14">
        <f>$G10*O$27+$H10*O$25+$I10*O$24+$J10*O$23</f>
        <v>-2.5396408225523545E-3</v>
      </c>
      <c r="P10" s="16">
        <f>$B$4*T10/$B$5</f>
        <v>1.4945055004904673</v>
      </c>
      <c r="Q10" s="11">
        <f>P10-$P$9</f>
        <v>-0.10549449950953282</v>
      </c>
      <c r="T10">
        <f t="shared" ref="T10:T17" si="0">SUMPRODUCT(G10:J10,$G$3:$J$3)</f>
        <v>0.93406593780654201</v>
      </c>
    </row>
    <row r="11" spans="1:20" x14ac:dyDescent="0.3">
      <c r="D11" s="11"/>
      <c r="F11" t="s">
        <v>16</v>
      </c>
      <c r="G11" s="11"/>
      <c r="H11" s="16">
        <v>0.73913043478260865</v>
      </c>
      <c r="I11" s="16"/>
      <c r="J11" s="16">
        <v>0.2608695652173913</v>
      </c>
      <c r="K11" s="14">
        <f t="shared" ref="K11:O19" si="1">$G11*K$27+$H11*K$25+$I11*K$24+$J11*K$23</f>
        <v>-6.7769270100808045E-3</v>
      </c>
      <c r="L11" s="14">
        <f t="shared" si="1"/>
        <v>-5.9190909990247398E-3</v>
      </c>
      <c r="M11" s="14">
        <f t="shared" si="1"/>
        <v>-4.8315143580047433E-3</v>
      </c>
      <c r="N11" s="14">
        <f t="shared" si="1"/>
        <v>-3.6267567664207551E-3</v>
      </c>
      <c r="O11" s="14">
        <f t="shared" si="1"/>
        <v>-2.870001520853733E-3</v>
      </c>
      <c r="P11" s="16">
        <f>$B$4*T11/$B$5</f>
        <v>1.3913043478260869</v>
      </c>
      <c r="Q11" s="11">
        <f>P11-$P$9</f>
        <v>-0.20869565217391317</v>
      </c>
      <c r="T11">
        <f t="shared" si="0"/>
        <v>0.86956521739130432</v>
      </c>
    </row>
    <row r="12" spans="1:20" x14ac:dyDescent="0.3">
      <c r="D12" s="11"/>
      <c r="F12" t="s">
        <v>17</v>
      </c>
      <c r="G12" s="11"/>
      <c r="H12" s="16">
        <v>0.56987826086956528</v>
      </c>
      <c r="I12" s="16">
        <v>0.1761448157425268</v>
      </c>
      <c r="J12" s="16">
        <v>0.25397692338796968</v>
      </c>
      <c r="K12" s="14">
        <f t="shared" si="1"/>
        <v>-6.6130895658774204E-3</v>
      </c>
      <c r="L12" s="14">
        <f t="shared" si="1"/>
        <v>-5.7809971180197532E-3</v>
      </c>
      <c r="M12" s="14">
        <f t="shared" si="1"/>
        <v>-4.6372026230053869E-3</v>
      </c>
      <c r="N12" s="14">
        <f t="shared" si="1"/>
        <v>-3.3963033788687747E-3</v>
      </c>
      <c r="O12" s="14">
        <f t="shared" si="1"/>
        <v>-2.5570908902932004E-3</v>
      </c>
      <c r="P12" s="16">
        <f>$B$4*T12/$B$5</f>
        <v>1.3545437055115166</v>
      </c>
      <c r="Q12" s="11">
        <f>P12-$P$9</f>
        <v>-0.2454562944884835</v>
      </c>
      <c r="T12">
        <f t="shared" si="0"/>
        <v>0.84658981594469784</v>
      </c>
    </row>
    <row r="13" spans="1:20" x14ac:dyDescent="0.3">
      <c r="D13" s="11"/>
      <c r="F13" t="s">
        <v>19</v>
      </c>
      <c r="G13" s="11"/>
      <c r="H13" s="11">
        <v>1</v>
      </c>
      <c r="I13" s="16"/>
      <c r="J13" s="16"/>
      <c r="K13" s="14">
        <f t="shared" si="1"/>
        <v>-7.3034153817491104E-3</v>
      </c>
      <c r="L13" s="14">
        <f t="shared" si="1"/>
        <v>-6.3628529418528097E-3</v>
      </c>
      <c r="M13" s="14">
        <f t="shared" si="1"/>
        <v>-5.4559312576528702E-3</v>
      </c>
      <c r="N13" s="14">
        <f t="shared" si="1"/>
        <v>-4.3673141484492301E-3</v>
      </c>
      <c r="O13" s="14">
        <f t="shared" si="1"/>
        <v>-3.3522928749853999E-3</v>
      </c>
      <c r="P13" s="16">
        <f>$B$4*T13/$B$5</f>
        <v>1.6</v>
      </c>
      <c r="Q13" s="11">
        <f>P13-$P$9</f>
        <v>0</v>
      </c>
      <c r="T13">
        <f t="shared" si="0"/>
        <v>1</v>
      </c>
    </row>
    <row r="14" spans="1:20" x14ac:dyDescent="0.3">
      <c r="D14" s="11"/>
      <c r="F14" t="s">
        <v>18</v>
      </c>
      <c r="G14" s="11"/>
      <c r="H14" s="11">
        <v>1</v>
      </c>
      <c r="K14" s="19">
        <f>+K26</f>
        <v>-8.7229434010214907E-3</v>
      </c>
      <c r="L14" s="19">
        <f t="shared" ref="L14:O14" si="2">+L26</f>
        <v>-8.0997613930032797E-3</v>
      </c>
      <c r="M14" s="19">
        <f t="shared" si="2"/>
        <v>-7.4437386524050702E-3</v>
      </c>
      <c r="N14" s="19">
        <f t="shared" si="2"/>
        <v>-6.75869379872099E-3</v>
      </c>
      <c r="O14" s="19">
        <f t="shared" si="2"/>
        <v>-6.0512973398899701E-3</v>
      </c>
      <c r="P14" s="16">
        <f>$B$4*T14/$B$5</f>
        <v>1.6</v>
      </c>
      <c r="Q14" s="11">
        <f>P14-$P$9</f>
        <v>0</v>
      </c>
      <c r="T14">
        <f t="shared" si="0"/>
        <v>1</v>
      </c>
    </row>
    <row r="15" spans="1:20" x14ac:dyDescent="0.3">
      <c r="B15" t="s">
        <v>34</v>
      </c>
      <c r="C15" t="s">
        <v>35</v>
      </c>
      <c r="D15" s="11"/>
      <c r="F15" t="s">
        <v>37</v>
      </c>
      <c r="G15" s="16">
        <v>0.56043958537694694</v>
      </c>
      <c r="H15" s="16"/>
      <c r="I15" s="16">
        <v>0.43956041462305306</v>
      </c>
      <c r="K15" s="14">
        <f t="shared" si="1"/>
        <v>-2.7667306867219447E-3</v>
      </c>
      <c r="L15" s="14">
        <f t="shared" si="1"/>
        <v>-2.4229929254380783E-3</v>
      </c>
      <c r="M15" s="14">
        <f t="shared" si="1"/>
        <v>-1.8721459157637413E-3</v>
      </c>
      <c r="N15" s="14">
        <f t="shared" si="1"/>
        <v>-1.2957856405796545E-3</v>
      </c>
      <c r="O15" s="14">
        <f t="shared" si="1"/>
        <v>-6.6088319363344361E-4</v>
      </c>
      <c r="P15" s="16">
        <f>$B$4*T15/$B$5</f>
        <v>1.4945055004904673</v>
      </c>
      <c r="Q15" s="11">
        <f>P15-$P$9</f>
        <v>-0.10549449950953282</v>
      </c>
      <c r="T15">
        <f t="shared" si="0"/>
        <v>0.93406593780654201</v>
      </c>
    </row>
    <row r="16" spans="1:20" x14ac:dyDescent="0.3">
      <c r="B16">
        <v>-7.3034153817491104E-3</v>
      </c>
      <c r="C16">
        <v>-6.2943126693848599E-3</v>
      </c>
      <c r="D16" s="11"/>
      <c r="F16" t="s">
        <v>38</v>
      </c>
      <c r="G16" s="16">
        <v>0.73913043478260865</v>
      </c>
      <c r="H16" s="16"/>
      <c r="I16" s="16"/>
      <c r="J16" s="16">
        <v>0.2608695652173913</v>
      </c>
      <c r="K16" s="14">
        <f t="shared" si="1"/>
        <v>-1.3787504235705937E-3</v>
      </c>
      <c r="L16" s="14">
        <f t="shared" si="1"/>
        <v>-1.2161127376552722E-3</v>
      </c>
      <c r="M16" s="14">
        <f t="shared" si="1"/>
        <v>-7.9886951539175229E-4</v>
      </c>
      <c r="N16" s="14">
        <f t="shared" si="1"/>
        <v>-3.987419610452373E-4</v>
      </c>
      <c r="O16" s="14">
        <f t="shared" si="1"/>
        <v>-3.9221983064713307E-4</v>
      </c>
      <c r="P16" s="16">
        <f>$B$4*T16/$B$5</f>
        <v>1.3913043478260869</v>
      </c>
      <c r="Q16" s="11">
        <f>P16-$P$9</f>
        <v>-0.20869565217391317</v>
      </c>
      <c r="T16">
        <f t="shared" si="0"/>
        <v>0.86956521739130432</v>
      </c>
    </row>
    <row r="17" spans="2:21" x14ac:dyDescent="0.3">
      <c r="B17">
        <v>-6.3628529418528097E-3</v>
      </c>
      <c r="C17">
        <v>-5.5123092180990102E-3</v>
      </c>
      <c r="D17" s="11"/>
      <c r="F17" t="s">
        <v>39</v>
      </c>
      <c r="G17" s="16">
        <v>0.56987826086956528</v>
      </c>
      <c r="H17" s="16"/>
      <c r="I17" s="16">
        <v>0.1761448157425268</v>
      </c>
      <c r="J17" s="16">
        <v>0.25397692338796968</v>
      </c>
      <c r="K17" s="14">
        <f t="shared" si="1"/>
        <v>-2.4510319097182059E-3</v>
      </c>
      <c r="L17" s="14">
        <f t="shared" si="1"/>
        <v>-2.1549455493478763E-3</v>
      </c>
      <c r="M17" s="14">
        <f t="shared" si="1"/>
        <v>-1.5279860064702686E-3</v>
      </c>
      <c r="N17" s="14">
        <f t="shared" si="1"/>
        <v>-9.0746598727948114E-4</v>
      </c>
      <c r="O17" s="14">
        <f t="shared" si="1"/>
        <v>-6.4669205677108581E-4</v>
      </c>
      <c r="P17" s="16">
        <f>$B$4*T17/$B$5</f>
        <v>1.3545437055115166</v>
      </c>
      <c r="Q17" s="11">
        <f>P17-$P$9</f>
        <v>-0.2454562944884835</v>
      </c>
      <c r="T17">
        <f t="shared" si="0"/>
        <v>0.84658981594469784</v>
      </c>
    </row>
    <row r="18" spans="2:21" x14ac:dyDescent="0.3">
      <c r="B18">
        <v>-5.4559312576528702E-3</v>
      </c>
      <c r="C18">
        <v>-4.2591321999939603E-3</v>
      </c>
      <c r="D18" s="11"/>
      <c r="F18" t="s">
        <v>40</v>
      </c>
      <c r="G18" s="11">
        <v>0.5</v>
      </c>
      <c r="H18" s="11">
        <v>0.5</v>
      </c>
      <c r="I18" s="16"/>
      <c r="J18" s="16"/>
      <c r="K18" s="14">
        <f t="shared" si="1"/>
        <v>-3.6517076908745552E-3</v>
      </c>
      <c r="L18" s="14">
        <f t="shared" si="1"/>
        <v>-3.1814264709264049E-3</v>
      </c>
      <c r="M18" s="14">
        <f t="shared" si="1"/>
        <v>-2.7279656288264351E-3</v>
      </c>
      <c r="N18" s="14">
        <f t="shared" si="1"/>
        <v>-2.183657074224615E-3</v>
      </c>
      <c r="O18" s="14">
        <f t="shared" si="1"/>
        <v>-1.6761464374926999E-3</v>
      </c>
      <c r="P18" s="16">
        <f>$B$4*T18/$B$5</f>
        <v>1.6</v>
      </c>
      <c r="Q18" s="11">
        <f>P18-$P$9</f>
        <v>0</v>
      </c>
      <c r="T18">
        <f t="shared" ref="T18" si="3">SUMPRODUCT(G18:J18,$G$3:$J$3)</f>
        <v>1</v>
      </c>
    </row>
    <row r="19" spans="2:21" x14ac:dyDescent="0.3">
      <c r="B19">
        <v>-4.3673141484492301E-3</v>
      </c>
      <c r="C19">
        <v>-2.9479124995613198E-3</v>
      </c>
      <c r="D19" s="11"/>
      <c r="F19" t="s">
        <v>39</v>
      </c>
      <c r="G19" s="16">
        <v>0.56987826086956528</v>
      </c>
      <c r="H19" s="16"/>
      <c r="I19" s="16">
        <v>0.1761448157425268</v>
      </c>
      <c r="J19" s="16">
        <v>0.25397692338796968</v>
      </c>
      <c r="K19" s="14">
        <f t="shared" si="1"/>
        <v>-2.4510319097182059E-3</v>
      </c>
      <c r="L19" s="14">
        <f t="shared" si="1"/>
        <v>-2.1549455493478763E-3</v>
      </c>
      <c r="M19" s="14">
        <f t="shared" si="1"/>
        <v>-1.5279860064702686E-3</v>
      </c>
      <c r="N19" s="14">
        <f t="shared" si="1"/>
        <v>-9.0746598727948114E-4</v>
      </c>
      <c r="O19" s="14">
        <f t="shared" si="1"/>
        <v>-6.4669205677108581E-4</v>
      </c>
      <c r="P19" s="16">
        <f>$B$4*T19/$B$5</f>
        <v>1.3545437055115166</v>
      </c>
      <c r="Q19" s="11">
        <f>P19-$P$9</f>
        <v>-0.2454562944884835</v>
      </c>
      <c r="T19">
        <f t="shared" ref="T19" si="4">SUMPRODUCT(G19:J19,$G$3:$J$3)</f>
        <v>0.84658981594469784</v>
      </c>
    </row>
    <row r="20" spans="2:21" x14ac:dyDescent="0.3">
      <c r="B20">
        <v>-3.3522928749853999E-3</v>
      </c>
      <c r="C20">
        <v>-1.5035093508140101E-3</v>
      </c>
    </row>
    <row r="21" spans="2:21" x14ac:dyDescent="0.3">
      <c r="K21" s="17" t="s">
        <v>32</v>
      </c>
      <c r="L21" s="17"/>
      <c r="M21" s="17"/>
      <c r="N21" s="17"/>
      <c r="O21" s="17"/>
    </row>
    <row r="22" spans="2:21" x14ac:dyDescent="0.3">
      <c r="F22" t="s">
        <v>14</v>
      </c>
      <c r="K22" s="18">
        <f>+K9</f>
        <v>-9.7826086956521747E-4</v>
      </c>
      <c r="L22" s="18"/>
      <c r="M22" s="18"/>
      <c r="N22" s="18"/>
      <c r="O22" s="18"/>
    </row>
    <row r="23" spans="2:21" x14ac:dyDescent="0.3">
      <c r="F23" t="s">
        <v>21</v>
      </c>
      <c r="K23" s="8">
        <f>+K24+Q27</f>
        <v>-5.2852099570206094E-3</v>
      </c>
      <c r="L23" s="8">
        <f t="shared" ref="L23:O23" si="5">+L24+R27</f>
        <v>-4.6617654943452106E-3</v>
      </c>
      <c r="M23" s="8">
        <f t="shared" si="5"/>
        <v>-3.0623331423350504E-3</v>
      </c>
      <c r="N23" s="8">
        <f t="shared" si="5"/>
        <v>-1.5285108506734096E-3</v>
      </c>
      <c r="O23" s="8">
        <f t="shared" si="5"/>
        <v>-1.5035093508140101E-3</v>
      </c>
    </row>
    <row r="24" spans="2:21" x14ac:dyDescent="0.3">
      <c r="F24" t="s">
        <v>20</v>
      </c>
      <c r="K24" s="14">
        <v>-6.2943126693848599E-3</v>
      </c>
      <c r="L24" s="14">
        <v>-5.5123092180990102E-3</v>
      </c>
      <c r="M24" s="14">
        <v>-4.2591321999939603E-3</v>
      </c>
      <c r="N24" s="14">
        <v>-2.9479124995613198E-3</v>
      </c>
      <c r="O24" s="14">
        <v>-1.5035093508140101E-3</v>
      </c>
    </row>
    <row r="25" spans="2:21" x14ac:dyDescent="0.3">
      <c r="F25" t="s">
        <v>19</v>
      </c>
      <c r="K25" s="14">
        <v>-7.3034153817491104E-3</v>
      </c>
      <c r="L25" s="14">
        <v>-6.3628529418528097E-3</v>
      </c>
      <c r="M25" s="14">
        <v>-5.4559312576528702E-3</v>
      </c>
      <c r="N25" s="14">
        <v>-4.3673141484492301E-3</v>
      </c>
      <c r="O25" s="14">
        <v>-3.3522928749853999E-3</v>
      </c>
    </row>
    <row r="26" spans="2:21" x14ac:dyDescent="0.3">
      <c r="F26" t="s">
        <v>18</v>
      </c>
      <c r="K26" s="14">
        <v>-8.7229434010214907E-3</v>
      </c>
      <c r="L26" s="14">
        <v>-8.0997613930032797E-3</v>
      </c>
      <c r="M26" s="14">
        <v>-7.4437386524050702E-3</v>
      </c>
      <c r="N26" s="14">
        <v>-6.75869379872099E-3</v>
      </c>
      <c r="O26" s="14">
        <v>-6.0512973398899701E-3</v>
      </c>
    </row>
    <row r="27" spans="2:21" x14ac:dyDescent="0.3">
      <c r="F27" t="s">
        <v>36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Q27" s="8">
        <f>+K29-K30</f>
        <v>1.0091027123642505E-3</v>
      </c>
      <c r="R27" s="8">
        <f>+L29-L30</f>
        <v>8.5054372375379956E-4</v>
      </c>
      <c r="S27" s="8">
        <f>+M29-M30</f>
        <v>1.1967990576589099E-3</v>
      </c>
      <c r="T27" s="8">
        <f>+N29-N30</f>
        <v>1.4194016488879102E-3</v>
      </c>
    </row>
    <row r="29" spans="2:21" x14ac:dyDescent="0.3">
      <c r="K29" s="8">
        <f>K24-K26</f>
        <v>2.4286307316366308E-3</v>
      </c>
      <c r="L29" s="8">
        <f>L24-L26</f>
        <v>2.5874521749042695E-3</v>
      </c>
      <c r="M29" s="8">
        <f>M24-M26</f>
        <v>3.1846064524111099E-3</v>
      </c>
      <c r="N29" s="8">
        <f>N24-N26</f>
        <v>3.8107812991596702E-3</v>
      </c>
      <c r="O29" s="8">
        <f>O24-O26</f>
        <v>4.5477879890759602E-3</v>
      </c>
      <c r="Q29" s="8">
        <f>L29-K29</f>
        <v>1.588214432676387E-4</v>
      </c>
      <c r="R29" s="8">
        <f>M29-L29</f>
        <v>5.9715427750684034E-4</v>
      </c>
      <c r="S29" s="8">
        <f>N29-M29</f>
        <v>6.2617484674856033E-4</v>
      </c>
      <c r="T29" s="8">
        <f>O29-N29</f>
        <v>7.3700668991629002E-4</v>
      </c>
      <c r="U29" s="8"/>
    </row>
    <row r="30" spans="2:21" x14ac:dyDescent="0.3">
      <c r="K30" s="8">
        <f>+K25-K26</f>
        <v>1.4195280192723803E-3</v>
      </c>
      <c r="L30" s="8">
        <f>+L25-L26</f>
        <v>1.73690845115047E-3</v>
      </c>
      <c r="M30" s="8">
        <f>+M25-M26</f>
        <v>1.9878073947522E-3</v>
      </c>
      <c r="N30" s="8">
        <f>+N25-N26</f>
        <v>2.39137965027176E-3</v>
      </c>
      <c r="O30" s="8">
        <f>+O25-O26</f>
        <v>2.6990044649045702E-3</v>
      </c>
      <c r="Q30" s="8">
        <f>L30-K30</f>
        <v>3.1738043187808963E-4</v>
      </c>
      <c r="R30" s="8">
        <f>M30-L30</f>
        <v>2.5089894360173001E-4</v>
      </c>
      <c r="S30" s="8">
        <f>N30-M30</f>
        <v>4.0357225551955998E-4</v>
      </c>
      <c r="T30" s="8">
        <f>O30-N30</f>
        <v>3.0762481463281026E-4</v>
      </c>
    </row>
  </sheetData>
  <mergeCells count="6">
    <mergeCell ref="K22:O22"/>
    <mergeCell ref="H7:J7"/>
    <mergeCell ref="K7:O7"/>
    <mergeCell ref="P7:Q7"/>
    <mergeCell ref="K9:O9"/>
    <mergeCell ref="K21:O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2019-01-11T20:05:33Z</dcterms:created>
  <dcterms:modified xsi:type="dcterms:W3CDTF">2019-01-13T19:21:27Z</dcterms:modified>
</cp:coreProperties>
</file>