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SPAGNULO\Downloads\"/>
    </mc:Choice>
  </mc:AlternateContent>
  <xr:revisionPtr revIDLastSave="0" documentId="8_{7D43011F-5D7A-476A-9807-7D37FFEE202F}" xr6:coauthVersionLast="41" xr6:coauthVersionMax="41" xr10:uidLastSave="{00000000-0000-0000-0000-000000000000}"/>
  <bookViews>
    <workbookView xWindow="-108" yWindow="-108" windowWidth="23256" windowHeight="13176" activeTab="1" xr2:uid="{A4F9DC35-0AB1-498F-8B9C-E3EE3B131CF9}"/>
  </bookViews>
  <sheets>
    <sheet name="Sheet1" sheetId="1" r:id="rId1"/>
    <sheet name="Sheet2" sheetId="2" r:id="rId2"/>
  </sheets>
  <definedNames>
    <definedName name="solver_adj" localSheetId="0" hidden="1">Sheet1!$D$9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Sheet1!$H$30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F11" i="2"/>
  <c r="E4" i="2"/>
  <c r="E6" i="2"/>
  <c r="E5" i="2"/>
  <c r="Q13" i="2"/>
  <c r="P13" i="2"/>
  <c r="O13" i="2"/>
  <c r="N13" i="2"/>
  <c r="M13" i="2"/>
  <c r="L5" i="1"/>
  <c r="T36" i="1"/>
  <c r="S36" i="1"/>
  <c r="R36" i="1"/>
  <c r="Q36" i="1"/>
  <c r="P36" i="1"/>
  <c r="K5" i="1"/>
  <c r="T33" i="1"/>
  <c r="S33" i="1"/>
  <c r="R33" i="1"/>
  <c r="P33" i="1"/>
  <c r="Q33" i="1"/>
  <c r="G26" i="1"/>
  <c r="G21" i="1"/>
  <c r="J5" i="1"/>
  <c r="J10" i="1" s="1"/>
  <c r="G10" i="1" s="1"/>
  <c r="R10" i="1"/>
  <c r="Q9" i="1"/>
  <c r="Q10" i="1" s="1"/>
  <c r="AB10" i="2" l="1"/>
  <c r="AC4" i="2"/>
  <c r="V5" i="2"/>
  <c r="Z3" i="2"/>
  <c r="AD11" i="2"/>
  <c r="X12" i="2"/>
  <c r="AA6" i="2"/>
  <c r="AD12" i="2"/>
  <c r="V6" i="2"/>
  <c r="V12" i="2"/>
  <c r="Z5" i="2"/>
  <c r="AB9" i="2"/>
  <c r="W12" i="2"/>
  <c r="Z6" i="2"/>
  <c r="AC12" i="2"/>
  <c r="X3" i="2"/>
  <c r="Z7" i="2"/>
  <c r="AD3" i="2"/>
  <c r="W7" i="2"/>
  <c r="X4" i="2"/>
  <c r="Y6" i="2"/>
  <c r="Z8" i="2"/>
  <c r="AA10" i="2"/>
  <c r="AB12" i="2"/>
  <c r="AD4" i="2"/>
  <c r="AA12" i="2"/>
  <c r="V11" i="2"/>
  <c r="AA5" i="2"/>
  <c r="AC9" i="2"/>
  <c r="W5" i="2"/>
  <c r="Z4" i="2"/>
  <c r="AB8" i="2"/>
  <c r="Y3" i="2"/>
  <c r="AA7" i="2"/>
  <c r="AC11" i="2"/>
  <c r="W6" i="2"/>
  <c r="Y4" i="2"/>
  <c r="AA8" i="2"/>
  <c r="V7" i="2"/>
  <c r="Y5" i="2"/>
  <c r="AA9" i="2"/>
  <c r="AB11" i="2"/>
  <c r="V8" i="2"/>
  <c r="X5" i="2"/>
  <c r="Y7" i="2"/>
  <c r="Z9" i="2"/>
  <c r="AA11" i="2"/>
  <c r="AC3" i="2"/>
  <c r="AD5" i="2"/>
  <c r="W8" i="2"/>
  <c r="Z10" i="2"/>
  <c r="AD6" i="2"/>
  <c r="V3" i="2"/>
  <c r="V9" i="2"/>
  <c r="X7" i="2"/>
  <c r="Y9" i="2"/>
  <c r="Z11" i="2"/>
  <c r="AB3" i="2"/>
  <c r="AC5" i="2"/>
  <c r="AD7" i="2"/>
  <c r="X6" i="2"/>
  <c r="W3" i="2"/>
  <c r="W9" i="2"/>
  <c r="X8" i="2"/>
  <c r="Y10" i="2"/>
  <c r="Z12" i="2"/>
  <c r="AB4" i="2"/>
  <c r="AC6" i="2"/>
  <c r="AD8" i="2"/>
  <c r="V4" i="2"/>
  <c r="V10" i="2"/>
  <c r="X9" i="2"/>
  <c r="Y11" i="2"/>
  <c r="AA3" i="2"/>
  <c r="AB5" i="2"/>
  <c r="AC7" i="2"/>
  <c r="AD9" i="2"/>
  <c r="W4" i="2"/>
  <c r="W10" i="2"/>
  <c r="X10" i="2"/>
  <c r="Y12" i="2"/>
  <c r="AA4" i="2"/>
  <c r="AB6" i="2"/>
  <c r="AC8" i="2"/>
  <c r="AD10" i="2"/>
  <c r="Y8" i="2"/>
  <c r="X11" i="2"/>
  <c r="AB7" i="2"/>
  <c r="W11" i="2"/>
  <c r="AC10" i="2"/>
  <c r="F6" i="2"/>
  <c r="G6" i="2" s="1"/>
  <c r="H6" i="2" s="1"/>
  <c r="F5" i="2"/>
  <c r="J15" i="1"/>
  <c r="G15" i="1" s="1"/>
  <c r="G16" i="1" s="1"/>
  <c r="D10" i="1" s="1"/>
  <c r="J14" i="1"/>
  <c r="G14" i="1" s="1"/>
  <c r="G25" i="1" s="1"/>
  <c r="G27" i="1" s="1"/>
  <c r="H27" i="1" s="1"/>
  <c r="J9" i="1"/>
  <c r="G9" i="1" s="1"/>
  <c r="V14" i="2" l="1"/>
  <c r="V15" i="2" s="1"/>
  <c r="Z14" i="2"/>
  <c r="Z15" i="2" s="1"/>
  <c r="X14" i="2"/>
  <c r="X15" i="2" s="1"/>
  <c r="AD14" i="2"/>
  <c r="AD15" i="2" s="1"/>
  <c r="AB14" i="2"/>
  <c r="AB15" i="2" s="1"/>
  <c r="Y14" i="2"/>
  <c r="Y15" i="2" s="1"/>
  <c r="AC14" i="2"/>
  <c r="AC15" i="2" s="1"/>
  <c r="AA14" i="2"/>
  <c r="AA15" i="2" s="1"/>
  <c r="AC16" i="2"/>
  <c r="AD16" i="2"/>
  <c r="AA16" i="2"/>
  <c r="AB16" i="2"/>
  <c r="Y16" i="2"/>
  <c r="Z16" i="2"/>
  <c r="W16" i="2"/>
  <c r="X16" i="2"/>
  <c r="U16" i="2"/>
  <c r="V16" i="2"/>
  <c r="G5" i="2"/>
  <c r="E14" i="1"/>
  <c r="G20" i="1" s="1"/>
  <c r="G22" i="1" s="1"/>
  <c r="H22" i="1" s="1"/>
  <c r="H30" i="1" s="1"/>
  <c r="I30" i="1" s="1"/>
  <c r="Z17" i="2" l="1"/>
  <c r="AA17" i="2"/>
  <c r="V17" i="2"/>
  <c r="X17" i="2"/>
  <c r="Y17" i="2"/>
  <c r="AB17" i="2"/>
  <c r="AD17" i="2"/>
  <c r="AC17" i="2"/>
  <c r="U6" i="2"/>
  <c r="U11" i="2"/>
  <c r="U3" i="2"/>
  <c r="U5" i="2"/>
  <c r="U8" i="2"/>
  <c r="U4" i="2"/>
  <c r="U9" i="2"/>
  <c r="W14" i="2"/>
  <c r="W15" i="2" s="1"/>
  <c r="W17" i="2" s="1"/>
  <c r="H5" i="2"/>
  <c r="U12" i="2"/>
  <c r="U7" i="2"/>
  <c r="U10" i="2"/>
  <c r="H11" i="2" l="1"/>
  <c r="G11" i="2" s="1"/>
  <c r="U14" i="2"/>
  <c r="U15" i="2" s="1"/>
  <c r="U17" i="2" s="1"/>
  <c r="H12" i="2" l="1"/>
  <c r="G12" i="2" s="1"/>
  <c r="F10" i="2"/>
  <c r="E10" i="2" s="1"/>
  <c r="F12" i="2" l="1"/>
  <c r="E12" i="2" s="1"/>
  <c r="G15" i="2" s="1"/>
  <c r="U18" i="2" s="1"/>
  <c r="H15" i="2" l="1"/>
</calcChain>
</file>

<file path=xl/sharedStrings.xml><?xml version="1.0" encoding="utf-8"?>
<sst xmlns="http://schemas.openxmlformats.org/spreadsheetml/2006/main" count="93" uniqueCount="52">
  <si>
    <t>conservative</t>
  </si>
  <si>
    <t xml:space="preserve">balanced </t>
  </si>
  <si>
    <t>Aggressive</t>
  </si>
  <si>
    <t>aggressive</t>
  </si>
  <si>
    <t>fixed income</t>
  </si>
  <si>
    <t>equity</t>
  </si>
  <si>
    <t>turnover</t>
  </si>
  <si>
    <t>CHF/trans</t>
  </si>
  <si>
    <t>custody</t>
  </si>
  <si>
    <t>commission</t>
  </si>
  <si>
    <t>low</t>
  </si>
  <si>
    <t>medium</t>
  </si>
  <si>
    <t>high</t>
  </si>
  <si>
    <t>Short-Term</t>
  </si>
  <si>
    <t>ST Inflation</t>
  </si>
  <si>
    <t>Long-Term</t>
  </si>
  <si>
    <t>Stable</t>
  </si>
  <si>
    <t>Value</t>
  </si>
  <si>
    <t>Growth</t>
  </si>
  <si>
    <t>DM</t>
  </si>
  <si>
    <t>Mid Cap</t>
  </si>
  <si>
    <t>Small Cap</t>
  </si>
  <si>
    <t>EM</t>
  </si>
  <si>
    <t>Conservative</t>
  </si>
  <si>
    <t>Balanced</t>
  </si>
  <si>
    <t>Moderate</t>
  </si>
  <si>
    <t>REIT</t>
  </si>
  <si>
    <t>style</t>
  </si>
  <si>
    <t>Turnover</t>
  </si>
  <si>
    <t>Position Size</t>
  </si>
  <si>
    <t>size</t>
  </si>
  <si>
    <t>pos amnt</t>
  </si>
  <si>
    <t># pos</t>
  </si>
  <si>
    <t>revenues</t>
  </si>
  <si>
    <t>costs</t>
  </si>
  <si>
    <t>fee</t>
  </si>
  <si>
    <t># transact.</t>
  </si>
  <si>
    <t>small</t>
  </si>
  <si>
    <t>large</t>
  </si>
  <si>
    <t>mln</t>
  </si>
  <si>
    <t>net</t>
  </si>
  <si>
    <t>custom</t>
  </si>
  <si>
    <t>K</t>
  </si>
  <si>
    <t>AuM</t>
  </si>
  <si>
    <t>pos. % AuM</t>
  </si>
  <si>
    <t>Costs</t>
  </si>
  <si>
    <t>Revenues</t>
  </si>
  <si>
    <t>Low</t>
  </si>
  <si>
    <t>Medium</t>
  </si>
  <si>
    <t>High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</si>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</sst>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70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0" borderId="0" xfId="0" quotePrefix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/>
    <xf numFmtId="3" fontId="0" fillId="0" borderId="1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10" fontId="6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0" fontId="0" fillId="0" borderId="0" xfId="1" applyNumberFormat="1" applyFont="1"/>
    <xf numFmtId="170" fontId="0" fillId="0" borderId="0" xfId="0" applyNumberFormat="1"/>
    <xf numFmtId="10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13467592592592595"/>
          <c:w val="0.8280369641294838"/>
          <c:h val="0.767183945756780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Stable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Sheet2!$U$1:$AD$1</c:f>
              <c:numCache>
                <c:formatCode>#,##0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1250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</c:numCache>
            </c:numRef>
          </c:xVal>
          <c:yVal>
            <c:numRef>
              <c:f>Sheet2!$U$17:$AD$17</c:f>
              <c:numCache>
                <c:formatCode>0.00%</c:formatCode>
                <c:ptCount val="10"/>
                <c:pt idx="0">
                  <c:v>1.4166666666666668E-3</c:v>
                </c:pt>
                <c:pt idx="1">
                  <c:v>3.1944444444444442E-3</c:v>
                </c:pt>
                <c:pt idx="2">
                  <c:v>3.0166666666666666E-3</c:v>
                </c:pt>
                <c:pt idx="3">
                  <c:v>2.8833333333333332E-3</c:v>
                </c:pt>
                <c:pt idx="4">
                  <c:v>2.816666666666667E-3</c:v>
                </c:pt>
                <c:pt idx="5">
                  <c:v>2.783333333333333E-3</c:v>
                </c:pt>
                <c:pt idx="6">
                  <c:v>2.7633333333333338E-3</c:v>
                </c:pt>
                <c:pt idx="7">
                  <c:v>2.7566666666666668E-3</c:v>
                </c:pt>
                <c:pt idx="8">
                  <c:v>2.7544444444444448E-3</c:v>
                </c:pt>
                <c:pt idx="9">
                  <c:v>2.7533333333333333E-3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7-4F54-8496-1557E0EB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3040"/>
        <c:axId val="403920496"/>
      </c:scatterChart>
      <c:valAx>
        <c:axId val="337173040"/>
        <c:scaling>
          <c:logBase val="10"/>
          <c:orientation val="minMax"/>
          <c:min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0496"/>
        <c:crosses val="autoZero"/>
        <c:crossBetween val="midCat"/>
      </c:valAx>
      <c:valAx>
        <c:axId val="4039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15</xdr:row>
      <xdr:rowOff>72390</xdr:rowOff>
    </xdr:from>
    <xdr:to>
      <xdr:col>9</xdr:col>
      <xdr:colOff>205740</xdr:colOff>
      <xdr:row>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DBB02-96E1-4A2B-87BA-C7347D23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44C5-0289-4A5B-A3CA-09B55CE9654D}">
  <dimension ref="D2:U36"/>
  <sheetViews>
    <sheetView zoomScaleNormal="100" workbookViewId="0">
      <selection activeCell="E14" sqref="E14"/>
    </sheetView>
  </sheetViews>
  <sheetFormatPr defaultRowHeight="14.4" x14ac:dyDescent="0.3"/>
  <cols>
    <col min="5" max="5" width="10.6640625" bestFit="1" customWidth="1"/>
    <col min="15" max="15" width="11.44140625" bestFit="1" customWidth="1"/>
    <col min="16" max="16" width="9.88671875" bestFit="1" customWidth="1"/>
    <col min="17" max="17" width="11.33203125" bestFit="1" customWidth="1"/>
    <col min="18" max="18" width="8.77734375" bestFit="1" customWidth="1"/>
    <col min="19" max="19" width="9.33203125" bestFit="1" customWidth="1"/>
  </cols>
  <sheetData>
    <row r="2" spans="4:19" x14ac:dyDescent="0.3">
      <c r="J2" s="7" t="s">
        <v>27</v>
      </c>
      <c r="K2" s="7" t="s">
        <v>6</v>
      </c>
      <c r="L2" s="7" t="s">
        <v>30</v>
      </c>
    </row>
    <row r="3" spans="4:19" x14ac:dyDescent="0.3">
      <c r="J3" s="5" t="s">
        <v>0</v>
      </c>
      <c r="K3" s="5" t="s">
        <v>11</v>
      </c>
      <c r="L3" t="s">
        <v>11</v>
      </c>
      <c r="O3" t="s">
        <v>41</v>
      </c>
      <c r="Q3" t="s">
        <v>10</v>
      </c>
      <c r="R3" t="s">
        <v>37</v>
      </c>
    </row>
    <row r="4" spans="4:19" x14ac:dyDescent="0.3">
      <c r="O4" t="s">
        <v>0</v>
      </c>
      <c r="Q4" t="s">
        <v>11</v>
      </c>
      <c r="R4" t="s">
        <v>11</v>
      </c>
    </row>
    <row r="5" spans="4:19" x14ac:dyDescent="0.3">
      <c r="I5" s="3"/>
      <c r="J5">
        <f>MATCH(J3,$P$8:$S$8,0)</f>
        <v>2</v>
      </c>
      <c r="K5">
        <f>MATCH(K3,$Q$3:$Q$5,0)</f>
        <v>2</v>
      </c>
      <c r="L5">
        <f>MATCH(L3,$R$3:$R$5,0)</f>
        <v>2</v>
      </c>
      <c r="O5" t="s">
        <v>1</v>
      </c>
      <c r="Q5" t="s">
        <v>12</v>
      </c>
      <c r="R5" t="s">
        <v>38</v>
      </c>
    </row>
    <row r="6" spans="4:19" x14ac:dyDescent="0.3">
      <c r="O6" t="s">
        <v>3</v>
      </c>
    </row>
    <row r="8" spans="4:19" x14ac:dyDescent="0.3">
      <c r="D8" s="1">
        <v>3.0000000000000001E-3</v>
      </c>
      <c r="E8" s="11" t="s">
        <v>35</v>
      </c>
      <c r="P8" t="s">
        <v>41</v>
      </c>
      <c r="Q8" t="s">
        <v>0</v>
      </c>
      <c r="R8" t="s">
        <v>1</v>
      </c>
      <c r="S8" t="s">
        <v>3</v>
      </c>
    </row>
    <row r="9" spans="4:19" x14ac:dyDescent="0.3">
      <c r="D9" s="12">
        <v>5000</v>
      </c>
      <c r="E9" s="11" t="s">
        <v>39</v>
      </c>
      <c r="G9">
        <f ca="1">+J9*$D$9</f>
        <v>3250</v>
      </c>
      <c r="H9" s="11" t="s">
        <v>39</v>
      </c>
      <c r="J9" s="8">
        <f ca="1">OFFSET($O$8,1,J$5)</f>
        <v>0.65</v>
      </c>
      <c r="O9" t="s">
        <v>4</v>
      </c>
      <c r="P9">
        <v>0.5</v>
      </c>
      <c r="Q9">
        <f>0.28+0.37</f>
        <v>0.65</v>
      </c>
      <c r="R9">
        <v>0.28000000000000003</v>
      </c>
      <c r="S9">
        <v>0</v>
      </c>
    </row>
    <row r="10" spans="4:19" x14ac:dyDescent="0.3">
      <c r="D10">
        <f ca="1">+D9/G16</f>
        <v>357.14285714285717</v>
      </c>
      <c r="G10" s="12">
        <f ca="1">+J10*$D$9</f>
        <v>1750</v>
      </c>
      <c r="H10" s="11" t="s">
        <v>39</v>
      </c>
      <c r="J10" s="8">
        <f ca="1">OFFSET($O$8,2,J$5)</f>
        <v>0.35</v>
      </c>
      <c r="O10" t="s">
        <v>5</v>
      </c>
      <c r="P10">
        <v>0.5</v>
      </c>
      <c r="Q10">
        <f>1-Q9</f>
        <v>0.35</v>
      </c>
      <c r="R10">
        <f>1-R9</f>
        <v>0.72</v>
      </c>
      <c r="S10">
        <v>1</v>
      </c>
    </row>
    <row r="11" spans="4:19" x14ac:dyDescent="0.3">
      <c r="J11" s="2"/>
    </row>
    <row r="12" spans="4:19" x14ac:dyDescent="0.3">
      <c r="P12" s="6" t="s">
        <v>28</v>
      </c>
      <c r="Q12" s="6"/>
      <c r="R12" s="6"/>
      <c r="S12" s="6"/>
    </row>
    <row r="13" spans="4:19" x14ac:dyDescent="0.3">
      <c r="O13" t="s">
        <v>10</v>
      </c>
      <c r="P13">
        <v>0.1</v>
      </c>
      <c r="Q13">
        <v>0.25</v>
      </c>
      <c r="R13">
        <v>0.5</v>
      </c>
      <c r="S13">
        <v>0.75</v>
      </c>
    </row>
    <row r="14" spans="4:19" x14ac:dyDescent="0.3">
      <c r="D14" s="9" t="s">
        <v>36</v>
      </c>
      <c r="E14">
        <f ca="1">MROUND(G14/G15,1)</f>
        <v>5</v>
      </c>
      <c r="G14" s="12">
        <f ca="1">+J14*$D$9</f>
        <v>1875</v>
      </c>
      <c r="H14" s="11" t="s">
        <v>39</v>
      </c>
      <c r="J14" s="8">
        <f ca="1">OFFSET($O$13,$K$5-1,J$5)</f>
        <v>0.375</v>
      </c>
      <c r="O14" t="s">
        <v>11</v>
      </c>
      <c r="P14">
        <v>0.15</v>
      </c>
      <c r="Q14">
        <v>0.375</v>
      </c>
      <c r="R14">
        <v>0.625</v>
      </c>
      <c r="S14">
        <v>0.9</v>
      </c>
    </row>
    <row r="15" spans="4:19" x14ac:dyDescent="0.3">
      <c r="F15" s="9" t="s">
        <v>31</v>
      </c>
      <c r="G15" s="12">
        <f ca="1">+J15*$D$9</f>
        <v>350.00000000000006</v>
      </c>
      <c r="H15" s="11" t="s">
        <v>42</v>
      </c>
      <c r="J15" s="8">
        <f ca="1">OFFSET($O$18,$L$5-1,J$5)</f>
        <v>7.0000000000000007E-2</v>
      </c>
      <c r="O15" t="s">
        <v>12</v>
      </c>
      <c r="P15">
        <v>0.25</v>
      </c>
      <c r="Q15">
        <v>0.5</v>
      </c>
      <c r="R15">
        <v>0.75</v>
      </c>
      <c r="S15">
        <v>1.5</v>
      </c>
    </row>
    <row r="16" spans="4:19" x14ac:dyDescent="0.3">
      <c r="F16" s="9" t="s">
        <v>32</v>
      </c>
      <c r="G16">
        <f ca="1">MROUND(D9/G15,1)</f>
        <v>14</v>
      </c>
    </row>
    <row r="17" spans="4:21" x14ac:dyDescent="0.3">
      <c r="P17" s="6" t="s">
        <v>29</v>
      </c>
      <c r="Q17" s="6"/>
      <c r="R17" s="6"/>
      <c r="S17" s="6"/>
    </row>
    <row r="18" spans="4:21" x14ac:dyDescent="0.3">
      <c r="O18" t="s">
        <v>37</v>
      </c>
      <c r="P18">
        <v>0.06</v>
      </c>
      <c r="Q18">
        <v>0.06</v>
      </c>
      <c r="R18">
        <v>0.04</v>
      </c>
      <c r="S18">
        <v>2.5000000000000001E-2</v>
      </c>
    </row>
    <row r="19" spans="4:21" x14ac:dyDescent="0.3">
      <c r="D19" t="s">
        <v>7</v>
      </c>
      <c r="E19">
        <v>100</v>
      </c>
      <c r="O19" t="s">
        <v>11</v>
      </c>
      <c r="P19">
        <v>7.0000000000000007E-2</v>
      </c>
      <c r="Q19">
        <v>7.0000000000000007E-2</v>
      </c>
      <c r="R19">
        <v>0.05</v>
      </c>
      <c r="S19">
        <v>3.5000000000000003E-2</v>
      </c>
    </row>
    <row r="20" spans="4:21" x14ac:dyDescent="0.3">
      <c r="E20" t="s">
        <v>9</v>
      </c>
      <c r="G20" s="12">
        <f ca="1">+E19*E14</f>
        <v>500</v>
      </c>
      <c r="O20" t="s">
        <v>38</v>
      </c>
      <c r="P20">
        <v>7.4999999999999997E-2</v>
      </c>
      <c r="Q20">
        <v>7.4999999999999997E-2</v>
      </c>
      <c r="R20">
        <v>5.5E-2</v>
      </c>
      <c r="S20">
        <v>0.04</v>
      </c>
    </row>
    <row r="21" spans="4:21" x14ac:dyDescent="0.3">
      <c r="E21" t="s">
        <v>35</v>
      </c>
      <c r="G21" s="13">
        <f>+D8*D9*1000</f>
        <v>15000</v>
      </c>
    </row>
    <row r="22" spans="4:21" x14ac:dyDescent="0.3">
      <c r="F22" s="10" t="s">
        <v>33</v>
      </c>
      <c r="G22" s="12">
        <f ca="1">+G21+G20</f>
        <v>15500</v>
      </c>
      <c r="H22" s="15">
        <f ca="1">+G22/(D9*1000)</f>
        <v>3.0999999999999999E-3</v>
      </c>
      <c r="P22" t="s">
        <v>16</v>
      </c>
      <c r="Q22" t="s">
        <v>23</v>
      </c>
      <c r="R22" t="s">
        <v>24</v>
      </c>
      <c r="S22" t="s">
        <v>25</v>
      </c>
      <c r="T22" t="s">
        <v>2</v>
      </c>
    </row>
    <row r="23" spans="4:21" x14ac:dyDescent="0.3">
      <c r="J23" s="1"/>
      <c r="O23" t="s">
        <v>13</v>
      </c>
      <c r="P23" s="4">
        <v>0.85</v>
      </c>
      <c r="Q23" s="4">
        <v>0.37</v>
      </c>
      <c r="R23" s="4">
        <v>0.28000000000000003</v>
      </c>
      <c r="S23" s="4">
        <v>7.0000000000000007E-2</v>
      </c>
      <c r="T23" s="4"/>
      <c r="U23" s="4"/>
    </row>
    <row r="24" spans="4:21" x14ac:dyDescent="0.3">
      <c r="O24" t="s">
        <v>14</v>
      </c>
      <c r="P24" s="4">
        <v>0.1</v>
      </c>
      <c r="Q24" s="4">
        <v>0.14000000000000001</v>
      </c>
      <c r="R24" s="4">
        <v>0.1</v>
      </c>
      <c r="S24" s="4"/>
      <c r="T24" s="4"/>
      <c r="U24" s="4"/>
    </row>
    <row r="25" spans="4:21" x14ac:dyDescent="0.3">
      <c r="E25" t="s">
        <v>9</v>
      </c>
      <c r="G25" s="12">
        <f ca="1">+G14*J25*1000</f>
        <v>1875</v>
      </c>
      <c r="J25" s="16">
        <v>1E-3</v>
      </c>
      <c r="O25" t="s">
        <v>15</v>
      </c>
      <c r="P25" s="4">
        <v>0.05</v>
      </c>
      <c r="Q25" s="4">
        <v>0.14000000000000001</v>
      </c>
      <c r="R25" s="4">
        <v>0.12</v>
      </c>
      <c r="S25" s="4">
        <v>0.08</v>
      </c>
      <c r="T25" s="4"/>
      <c r="U25" s="4"/>
    </row>
    <row r="26" spans="4:21" x14ac:dyDescent="0.3">
      <c r="E26" t="s">
        <v>8</v>
      </c>
      <c r="G26" s="13">
        <f>+D9*J26*1000</f>
        <v>10000</v>
      </c>
      <c r="J26" s="16">
        <v>2E-3</v>
      </c>
      <c r="O26" t="s">
        <v>17</v>
      </c>
      <c r="Q26" s="4">
        <v>0.1</v>
      </c>
      <c r="R26" s="4">
        <v>0.13</v>
      </c>
      <c r="S26" s="4">
        <v>0.21</v>
      </c>
      <c r="T26" s="4">
        <v>0.25</v>
      </c>
      <c r="U26" s="4"/>
    </row>
    <row r="27" spans="4:21" x14ac:dyDescent="0.3">
      <c r="F27" s="10" t="s">
        <v>34</v>
      </c>
      <c r="G27" s="12">
        <f ca="1">+G25+G26</f>
        <v>11875</v>
      </c>
      <c r="H27" s="15">
        <f ca="1">+G27/(D9*1000)</f>
        <v>2.3749999999999999E-3</v>
      </c>
      <c r="O27" t="s">
        <v>18</v>
      </c>
      <c r="Q27" s="4">
        <v>0.09</v>
      </c>
      <c r="R27" s="4">
        <v>0.12</v>
      </c>
      <c r="S27" s="4">
        <v>0.2</v>
      </c>
      <c r="T27" s="4">
        <v>0.23</v>
      </c>
      <c r="U27" s="4"/>
    </row>
    <row r="28" spans="4:21" x14ac:dyDescent="0.3">
      <c r="G28" s="12"/>
      <c r="O28" t="s">
        <v>19</v>
      </c>
      <c r="Q28" s="4">
        <v>0.06</v>
      </c>
      <c r="R28" s="4">
        <v>0.11</v>
      </c>
      <c r="S28" s="4">
        <v>0.19</v>
      </c>
      <c r="T28" s="4">
        <v>0.21</v>
      </c>
      <c r="U28" s="4"/>
    </row>
    <row r="29" spans="4:21" x14ac:dyDescent="0.3">
      <c r="O29" t="s">
        <v>20</v>
      </c>
      <c r="Q29" s="4">
        <v>0.04</v>
      </c>
      <c r="R29" s="4">
        <v>0.06</v>
      </c>
      <c r="S29" s="4">
        <v>0.12</v>
      </c>
      <c r="T29" s="4">
        <v>0.13</v>
      </c>
      <c r="U29" s="4"/>
    </row>
    <row r="30" spans="4:21" x14ac:dyDescent="0.3">
      <c r="G30" s="14" t="s">
        <v>40</v>
      </c>
      <c r="H30" s="15">
        <f ca="1">+H22-H27</f>
        <v>7.2499999999999995E-4</v>
      </c>
      <c r="I30">
        <f ca="1">+H30*D9*1000</f>
        <v>3624.9999999999995</v>
      </c>
      <c r="O30" t="s">
        <v>21</v>
      </c>
      <c r="Q30" s="4">
        <v>0.03</v>
      </c>
      <c r="R30" s="4">
        <v>0.04</v>
      </c>
      <c r="S30" s="4">
        <v>0.08</v>
      </c>
      <c r="T30" s="4">
        <v>0.1</v>
      </c>
      <c r="U30" s="4"/>
    </row>
    <row r="31" spans="4:21" x14ac:dyDescent="0.3">
      <c r="O31" t="s">
        <v>22</v>
      </c>
      <c r="Q31" s="4">
        <v>0.03</v>
      </c>
      <c r="R31" s="4">
        <v>0.04</v>
      </c>
      <c r="S31" s="4">
        <v>0.05</v>
      </c>
      <c r="T31" s="4">
        <v>0.05</v>
      </c>
      <c r="U31" s="4"/>
    </row>
    <row r="32" spans="4:21" x14ac:dyDescent="0.3">
      <c r="O32" t="s">
        <v>26</v>
      </c>
      <c r="T32" s="4">
        <v>0.03</v>
      </c>
    </row>
    <row r="33" spans="15:21" x14ac:dyDescent="0.3">
      <c r="P33" s="4">
        <f t="shared" ref="P33" si="0">SUM(P23:P32)</f>
        <v>1</v>
      </c>
      <c r="Q33" s="4">
        <f>SUM(Q23:Q32)</f>
        <v>1</v>
      </c>
      <c r="R33" s="4">
        <f t="shared" ref="R33:T33" si="1">SUM(R23:R32)</f>
        <v>1</v>
      </c>
      <c r="S33" s="4">
        <f t="shared" si="1"/>
        <v>1</v>
      </c>
      <c r="T33" s="4">
        <f t="shared" si="1"/>
        <v>1</v>
      </c>
      <c r="U33" s="4"/>
    </row>
    <row r="36" spans="15:21" x14ac:dyDescent="0.3">
      <c r="O36" t="s">
        <v>4</v>
      </c>
      <c r="P36" s="4">
        <f>SUM(P23:P25)</f>
        <v>1</v>
      </c>
      <c r="Q36" s="4">
        <f>SUM(Q23:Q25)</f>
        <v>0.65</v>
      </c>
      <c r="R36" s="4">
        <f>SUM(R23:R25)</f>
        <v>0.5</v>
      </c>
      <c r="S36" s="4">
        <f>SUM(S23:S25)</f>
        <v>0.15000000000000002</v>
      </c>
      <c r="T36" s="4">
        <f>SUM(T23:T25)</f>
        <v>0</v>
      </c>
    </row>
  </sheetData>
  <mergeCells count="2">
    <mergeCell ref="P12:S12"/>
    <mergeCell ref="P17:S17"/>
  </mergeCells>
  <dataValidations count="3">
    <dataValidation type="list" allowBlank="1" showInputMessage="1" showErrorMessage="1" sqref="J3" xr:uid="{58567BAB-5A40-4051-A056-5FBC992EC52A}">
      <formula1>$O$3:$O$6</formula1>
    </dataValidation>
    <dataValidation type="list" allowBlank="1" showInputMessage="1" showErrorMessage="1" sqref="K3" xr:uid="{ACF286CE-E456-4B6E-B528-BDCCA5ED5262}">
      <formula1>$Q$3:$Q$5</formula1>
    </dataValidation>
    <dataValidation type="list" allowBlank="1" showInputMessage="1" showErrorMessage="1" sqref="L3" xr:uid="{6DF930DB-0949-4939-A01B-6D3ED08B78A2}">
      <formula1>$R$3:$R$5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3F20-C1FE-4450-BABA-1068576EC7C2}">
  <dimension ref="C1:AD23"/>
  <sheetViews>
    <sheetView tabSelected="1" workbookViewId="0">
      <selection activeCell="D4" sqref="D4"/>
    </sheetView>
  </sheetViews>
  <sheetFormatPr defaultRowHeight="14.4" x14ac:dyDescent="0.3"/>
  <cols>
    <col min="3" max="3" width="10.5546875" bestFit="1" customWidth="1"/>
    <col min="4" max="4" width="17.44140625" customWidth="1"/>
    <col min="12" max="12" width="10.21875" bestFit="1" customWidth="1"/>
    <col min="21" max="21" width="8.88671875" customWidth="1"/>
  </cols>
  <sheetData>
    <row r="1" spans="3:30" x14ac:dyDescent="0.3">
      <c r="U1" s="18">
        <v>500</v>
      </c>
      <c r="V1" s="18">
        <v>750</v>
      </c>
      <c r="W1" s="18">
        <v>1250</v>
      </c>
      <c r="X1" s="18">
        <v>2500</v>
      </c>
      <c r="Y1" s="18">
        <v>5000</v>
      </c>
      <c r="Z1" s="18">
        <v>10000</v>
      </c>
      <c r="AA1" s="18">
        <v>25000</v>
      </c>
      <c r="AB1" s="18">
        <v>50000</v>
      </c>
      <c r="AC1" s="18">
        <v>75000</v>
      </c>
      <c r="AD1" s="18">
        <v>100000</v>
      </c>
    </row>
    <row r="2" spans="3:30" x14ac:dyDescent="0.3">
      <c r="C2" s="10" t="s">
        <v>43</v>
      </c>
      <c r="D2" s="17">
        <v>5000</v>
      </c>
      <c r="E2" s="1">
        <v>3.0000000000000001E-3</v>
      </c>
      <c r="G2">
        <v>100</v>
      </c>
      <c r="M2" t="s">
        <v>16</v>
      </c>
      <c r="N2" t="s">
        <v>23</v>
      </c>
      <c r="O2" t="s">
        <v>24</v>
      </c>
      <c r="P2" t="s">
        <v>25</v>
      </c>
      <c r="Q2" t="s">
        <v>2</v>
      </c>
    </row>
    <row r="3" spans="3:30" x14ac:dyDescent="0.3">
      <c r="L3" t="s">
        <v>13</v>
      </c>
      <c r="M3" s="4">
        <v>0.85</v>
      </c>
      <c r="N3" s="4">
        <v>0.37</v>
      </c>
      <c r="O3" s="4">
        <v>0.28000000000000003</v>
      </c>
      <c r="P3" s="4">
        <v>7.0000000000000007E-2</v>
      </c>
      <c r="Q3" s="4"/>
      <c r="S3" s="15">
        <v>1E-3</v>
      </c>
      <c r="U3">
        <f ca="1">OFFSET(L3,0,$E$4)*$G$5*S3</f>
        <v>1.0625</v>
      </c>
      <c r="V3">
        <f ca="1">OFFSET($L3,0,$E$4)*OFFSET($L$16,$E$5-1,$E$4)*V$1*$S3</f>
        <v>0.15937500000000002</v>
      </c>
      <c r="W3">
        <f ca="1">OFFSET($L3,0,$E$4)*OFFSET($L$16,$E$5-1,$E$4)*W$1*$S3</f>
        <v>0.265625</v>
      </c>
      <c r="X3">
        <f ca="1">OFFSET($L3,0,$E$4)*OFFSET($L$16,$E$5-1,$E$4)*X$1*$S3</f>
        <v>0.53125</v>
      </c>
      <c r="Y3">
        <f ca="1">OFFSET($L3,0,$E$4)*OFFSET($L$16,$E$5-1,$E$4)*Y$1*$S3</f>
        <v>1.0625</v>
      </c>
      <c r="Z3">
        <f ca="1">OFFSET($L3,0,$E$4)*OFFSET($L$16,$E$5-1,$E$4)*Z$1*$S3</f>
        <v>2.125</v>
      </c>
      <c r="AA3">
        <f ca="1">OFFSET($L3,0,$E$4)*OFFSET($L$16,$E$5-1,$E$4)*AA$1*$S3</f>
        <v>5.3125</v>
      </c>
      <c r="AB3">
        <f ca="1">OFFSET($L3,0,$E$4)*OFFSET($L$16,$E$5-1,$E$4)*AB$1*$S3</f>
        <v>10.625</v>
      </c>
      <c r="AC3">
        <f ca="1">OFFSET($L3,0,$E$4)*OFFSET($L$16,$E$5-1,$E$4)*AC$1*$S3</f>
        <v>15.9375</v>
      </c>
      <c r="AD3">
        <f ca="1">OFFSET($L3,0,$E$4)*OFFSET($L$16,$E$5-1,$E$4)*AD$1*$S3</f>
        <v>21.25</v>
      </c>
    </row>
    <row r="4" spans="3:30" x14ac:dyDescent="0.3">
      <c r="C4" s="10" t="s">
        <v>27</v>
      </c>
      <c r="D4" s="5" t="s">
        <v>16</v>
      </c>
      <c r="E4">
        <f>MATCH(D4,$M$2:$Q$2,0)</f>
        <v>1</v>
      </c>
      <c r="L4" t="s">
        <v>14</v>
      </c>
      <c r="M4" s="4">
        <v>0.1</v>
      </c>
      <c r="N4" s="4">
        <v>0.14000000000000001</v>
      </c>
      <c r="O4" s="4">
        <v>0.1</v>
      </c>
      <c r="P4" s="4"/>
      <c r="Q4" s="4"/>
      <c r="S4" s="15">
        <v>1E-3</v>
      </c>
      <c r="U4">
        <f t="shared" ref="U4:U12" ca="1" si="0">OFFSET(L4,0,$E$4)*$G$5*S4</f>
        <v>0.125</v>
      </c>
      <c r="V4">
        <f t="shared" ref="V4:AD12" ca="1" si="1">OFFSET($L4,0,$E$4)*OFFSET($L$16,$E$5-1,$E$4)*V$1*$S4</f>
        <v>1.8749999999999999E-2</v>
      </c>
      <c r="W4">
        <f t="shared" ca="1" si="1"/>
        <v>3.125E-2</v>
      </c>
      <c r="X4">
        <f t="shared" ca="1" si="1"/>
        <v>6.25E-2</v>
      </c>
      <c r="Y4">
        <f t="shared" ca="1" si="1"/>
        <v>0.125</v>
      </c>
      <c r="Z4">
        <f t="shared" ca="1" si="1"/>
        <v>0.25</v>
      </c>
      <c r="AA4">
        <f t="shared" ca="1" si="1"/>
        <v>0.625</v>
      </c>
      <c r="AB4">
        <f t="shared" ca="1" si="1"/>
        <v>1.25</v>
      </c>
      <c r="AC4">
        <f t="shared" ca="1" si="1"/>
        <v>1.875</v>
      </c>
      <c r="AD4">
        <f t="shared" ca="1" si="1"/>
        <v>2.5</v>
      </c>
    </row>
    <row r="5" spans="3:30" x14ac:dyDescent="0.3">
      <c r="C5" s="10" t="s">
        <v>6</v>
      </c>
      <c r="D5" s="5" t="s">
        <v>49</v>
      </c>
      <c r="E5">
        <f>MATCH(D5,$L$16:$L$18,0)</f>
        <v>3</v>
      </c>
      <c r="F5">
        <f ca="1">OFFSET(L16,E5-1,$E$4)</f>
        <v>0.25</v>
      </c>
      <c r="G5" s="18">
        <f ca="1">+F5*D2</f>
        <v>1250</v>
      </c>
      <c r="H5">
        <f ca="1">MROUND(G5/G6,1)</f>
        <v>3</v>
      </c>
      <c r="L5" t="s">
        <v>15</v>
      </c>
      <c r="M5" s="4">
        <v>0.05</v>
      </c>
      <c r="N5" s="4">
        <v>0.14000000000000001</v>
      </c>
      <c r="O5" s="4">
        <v>0.12</v>
      </c>
      <c r="P5" s="4">
        <v>0.08</v>
      </c>
      <c r="Q5" s="4"/>
      <c r="S5" s="15">
        <v>1E-3</v>
      </c>
      <c r="U5">
        <f t="shared" ca="1" si="0"/>
        <v>6.25E-2</v>
      </c>
      <c r="V5">
        <f t="shared" ca="1" si="1"/>
        <v>9.3749999999999997E-3</v>
      </c>
      <c r="W5">
        <f t="shared" ca="1" si="1"/>
        <v>1.5625E-2</v>
      </c>
      <c r="X5">
        <f t="shared" ca="1" si="1"/>
        <v>3.125E-2</v>
      </c>
      <c r="Y5">
        <f t="shared" ca="1" si="1"/>
        <v>6.25E-2</v>
      </c>
      <c r="Z5">
        <f t="shared" ca="1" si="1"/>
        <v>0.125</v>
      </c>
      <c r="AA5">
        <f t="shared" ca="1" si="1"/>
        <v>0.3125</v>
      </c>
      <c r="AB5">
        <f t="shared" ca="1" si="1"/>
        <v>0.625</v>
      </c>
      <c r="AC5">
        <f t="shared" ca="1" si="1"/>
        <v>0.9375</v>
      </c>
      <c r="AD5">
        <f t="shared" ca="1" si="1"/>
        <v>1.25</v>
      </c>
    </row>
    <row r="6" spans="3:30" x14ac:dyDescent="0.3">
      <c r="C6" s="10" t="s">
        <v>44</v>
      </c>
      <c r="D6" s="5" t="s">
        <v>51</v>
      </c>
      <c r="E6">
        <f>MATCH(D6,$L$21:$L$23,0)</f>
        <v>3</v>
      </c>
      <c r="F6">
        <f ca="1">OFFSET(L21,E6-1,$E$4)</f>
        <v>7.4999999999999997E-2</v>
      </c>
      <c r="G6" s="18">
        <f ca="1">+F6*D2</f>
        <v>375</v>
      </c>
      <c r="H6">
        <f ca="1">MROUND(D2/G6,1)</f>
        <v>13</v>
      </c>
      <c r="L6" t="s">
        <v>17</v>
      </c>
      <c r="N6" s="4">
        <v>0.1</v>
      </c>
      <c r="O6" s="4">
        <v>0.13</v>
      </c>
      <c r="P6" s="4">
        <v>0.21</v>
      </c>
      <c r="Q6" s="4">
        <v>0.25</v>
      </c>
      <c r="S6" s="15">
        <v>1E-3</v>
      </c>
      <c r="U6">
        <f t="shared" ca="1" si="0"/>
        <v>0</v>
      </c>
      <c r="V6">
        <f t="shared" ca="1" si="1"/>
        <v>0</v>
      </c>
      <c r="W6">
        <f t="shared" ca="1" si="1"/>
        <v>0</v>
      </c>
      <c r="X6">
        <f t="shared" ca="1" si="1"/>
        <v>0</v>
      </c>
      <c r="Y6">
        <f t="shared" ca="1" si="1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</row>
    <row r="7" spans="3:30" x14ac:dyDescent="0.3">
      <c r="L7" t="s">
        <v>18</v>
      </c>
      <c r="N7" s="4">
        <v>0.09</v>
      </c>
      <c r="O7" s="4">
        <v>0.12</v>
      </c>
      <c r="P7" s="4">
        <v>0.2</v>
      </c>
      <c r="Q7" s="4">
        <v>0.23</v>
      </c>
      <c r="S7" s="15">
        <v>1E-3</v>
      </c>
      <c r="U7">
        <f t="shared" ca="1" si="0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</row>
    <row r="8" spans="3:30" x14ac:dyDescent="0.3">
      <c r="L8" t="s">
        <v>19</v>
      </c>
      <c r="N8" s="4">
        <v>0.06</v>
      </c>
      <c r="O8" s="4">
        <v>0.11</v>
      </c>
      <c r="P8" s="4">
        <v>0.19</v>
      </c>
      <c r="Q8" s="4">
        <v>0.21</v>
      </c>
      <c r="S8" s="15">
        <v>1E-3</v>
      </c>
      <c r="U8">
        <f t="shared" ca="1" si="0"/>
        <v>0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</row>
    <row r="9" spans="3:30" x14ac:dyDescent="0.3">
      <c r="E9" t="s">
        <v>45</v>
      </c>
      <c r="G9" t="s">
        <v>46</v>
      </c>
      <c r="L9" t="s">
        <v>20</v>
      </c>
      <c r="N9" s="4">
        <v>0.04</v>
      </c>
      <c r="O9" s="4">
        <v>0.06</v>
      </c>
      <c r="P9" s="4">
        <v>0.12</v>
      </c>
      <c r="Q9" s="4">
        <v>0.13</v>
      </c>
      <c r="S9" s="15">
        <v>1.5E-3</v>
      </c>
      <c r="U9">
        <f t="shared" ca="1" si="0"/>
        <v>0</v>
      </c>
      <c r="V9">
        <f t="shared" ca="1" si="1"/>
        <v>0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</row>
    <row r="10" spans="3:30" x14ac:dyDescent="0.3">
      <c r="E10" s="1">
        <f ca="1">+F10/(D2*1000)</f>
        <v>2.5000000000000001E-4</v>
      </c>
      <c r="F10" s="18">
        <f ca="1">+U14*1000</f>
        <v>1250</v>
      </c>
      <c r="H10" s="18">
        <f>+D2*E2*1000</f>
        <v>15000</v>
      </c>
      <c r="L10" t="s">
        <v>21</v>
      </c>
      <c r="N10" s="4">
        <v>0.03</v>
      </c>
      <c r="O10" s="4">
        <v>0.04</v>
      </c>
      <c r="P10" s="4">
        <v>0.08</v>
      </c>
      <c r="Q10" s="4">
        <v>0.1</v>
      </c>
      <c r="S10" s="15">
        <v>2E-3</v>
      </c>
      <c r="U10">
        <f t="shared" ca="1" si="0"/>
        <v>0</v>
      </c>
      <c r="V10">
        <f t="shared" ca="1" si="1"/>
        <v>0</v>
      </c>
      <c r="W10">
        <f t="shared" ca="1" si="1"/>
        <v>0</v>
      </c>
      <c r="X10">
        <f t="shared" ca="1" si="1"/>
        <v>0</v>
      </c>
      <c r="Y10">
        <f t="shared" ca="1" si="1"/>
        <v>0</v>
      </c>
      <c r="Z10">
        <f t="shared" ca="1" si="1"/>
        <v>0</v>
      </c>
      <c r="AA10">
        <f t="shared" ca="1" si="1"/>
        <v>0</v>
      </c>
      <c r="AB10">
        <f t="shared" ca="1" si="1"/>
        <v>0</v>
      </c>
      <c r="AC10">
        <f t="shared" ca="1" si="1"/>
        <v>0</v>
      </c>
      <c r="AD10">
        <f t="shared" ca="1" si="1"/>
        <v>0</v>
      </c>
    </row>
    <row r="11" spans="3:30" x14ac:dyDescent="0.3">
      <c r="E11" s="1">
        <v>2E-3</v>
      </c>
      <c r="F11" s="18">
        <f>+E11*D2*1000</f>
        <v>10000</v>
      </c>
      <c r="G11" s="1">
        <f ca="1">+H11/(D2*1000)</f>
        <v>6.0000000000000002E-5</v>
      </c>
      <c r="H11" s="18">
        <f ca="1">+G2*H5</f>
        <v>300</v>
      </c>
      <c r="L11" t="s">
        <v>22</v>
      </c>
      <c r="N11" s="4">
        <v>0.03</v>
      </c>
      <c r="O11" s="4">
        <v>0.04</v>
      </c>
      <c r="P11" s="4">
        <v>0.05</v>
      </c>
      <c r="Q11" s="4">
        <v>0.05</v>
      </c>
      <c r="S11" s="15">
        <v>8.0000000000000002E-3</v>
      </c>
      <c r="U11">
        <f t="shared" ca="1" si="0"/>
        <v>0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</row>
    <row r="12" spans="3:30" x14ac:dyDescent="0.3">
      <c r="E12" s="1">
        <f ca="1">+F12/(D2*1000)</f>
        <v>2.2499999999999998E-3</v>
      </c>
      <c r="F12" s="12">
        <f ca="1">+F11+F10</f>
        <v>11250</v>
      </c>
      <c r="G12" s="1">
        <f ca="1">+H12/(D2*1000)</f>
        <v>3.0599999999999998E-3</v>
      </c>
      <c r="H12" s="12">
        <f ca="1">+H11+H10</f>
        <v>15300</v>
      </c>
      <c r="L12" t="s">
        <v>26</v>
      </c>
      <c r="Q12" s="4">
        <v>0.03</v>
      </c>
      <c r="S12" s="15">
        <v>0.01</v>
      </c>
      <c r="U12">
        <f t="shared" ca="1" si="0"/>
        <v>0</v>
      </c>
      <c r="V12">
        <f t="shared" ca="1" si="1"/>
        <v>0</v>
      </c>
      <c r="W12">
        <f t="shared" ca="1" si="1"/>
        <v>0</v>
      </c>
      <c r="X12">
        <f t="shared" ca="1" si="1"/>
        <v>0</v>
      </c>
      <c r="Y12">
        <f t="shared" ca="1" si="1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</row>
    <row r="13" spans="3:30" x14ac:dyDescent="0.3">
      <c r="M13" s="4">
        <f t="shared" ref="M13" si="2">SUM(M3:M12)</f>
        <v>1</v>
      </c>
      <c r="N13" s="4">
        <f>SUM(N3:N12)</f>
        <v>1</v>
      </c>
      <c r="O13" s="4">
        <f t="shared" ref="O13:Q13" si="3">SUM(O3:O12)</f>
        <v>1</v>
      </c>
      <c r="P13" s="4">
        <f t="shared" si="3"/>
        <v>1</v>
      </c>
      <c r="Q13" s="4">
        <f t="shared" si="3"/>
        <v>1</v>
      </c>
    </row>
    <row r="14" spans="3:30" x14ac:dyDescent="0.3">
      <c r="U14" s="20">
        <f ca="1">SUM(U3:U12)</f>
        <v>1.25</v>
      </c>
      <c r="V14" s="20">
        <f ca="1">SUM(V3:V12)</f>
        <v>0.1875</v>
      </c>
      <c r="W14" s="20">
        <f ca="1">SUM(W3:W12)</f>
        <v>0.3125</v>
      </c>
      <c r="X14" s="20">
        <f ca="1">SUM(X3:X12)</f>
        <v>0.625</v>
      </c>
      <c r="Y14" s="20">
        <f ca="1">SUM(Y3:Y12)</f>
        <v>1.25</v>
      </c>
      <c r="Z14" s="20">
        <f ca="1">SUM(Z3:Z12)</f>
        <v>2.5</v>
      </c>
      <c r="AA14" s="20">
        <f ca="1">SUM(AA3:AA12)</f>
        <v>6.25</v>
      </c>
      <c r="AB14" s="20">
        <f ca="1">SUM(AB3:AB12)</f>
        <v>12.5</v>
      </c>
      <c r="AC14" s="20">
        <f ca="1">SUM(AC3:AC12)</f>
        <v>18.75</v>
      </c>
      <c r="AD14" s="20">
        <f ca="1">SUM(AD3:AD12)</f>
        <v>25</v>
      </c>
    </row>
    <row r="15" spans="3:30" x14ac:dyDescent="0.3">
      <c r="G15" s="15">
        <f ca="1">+G12-E12</f>
        <v>8.0999999999999996E-4</v>
      </c>
      <c r="H15" s="12">
        <f ca="1">+H12-F12</f>
        <v>4050</v>
      </c>
      <c r="U15" s="1">
        <f ca="1">(U14/D2)+E11</f>
        <v>2.2500000000000003E-3</v>
      </c>
      <c r="V15" s="19">
        <f ca="1">+V14/V1</f>
        <v>2.5000000000000001E-4</v>
      </c>
      <c r="W15" s="19">
        <f t="shared" ref="W15:AD15" ca="1" si="4">+W14/W1</f>
        <v>2.5000000000000001E-4</v>
      </c>
      <c r="X15" s="19">
        <f t="shared" ca="1" si="4"/>
        <v>2.5000000000000001E-4</v>
      </c>
      <c r="Y15" s="19">
        <f t="shared" ca="1" si="4"/>
        <v>2.5000000000000001E-4</v>
      </c>
      <c r="Z15" s="19">
        <f t="shared" ca="1" si="4"/>
        <v>2.5000000000000001E-4</v>
      </c>
      <c r="AA15" s="19">
        <f t="shared" ca="1" si="4"/>
        <v>2.5000000000000001E-4</v>
      </c>
      <c r="AB15" s="19">
        <f t="shared" ca="1" si="4"/>
        <v>2.5000000000000001E-4</v>
      </c>
      <c r="AC15" s="19">
        <f t="shared" ca="1" si="4"/>
        <v>2.5000000000000001E-4</v>
      </c>
      <c r="AD15" s="19">
        <f t="shared" ca="1" si="4"/>
        <v>2.5000000000000001E-4</v>
      </c>
    </row>
    <row r="16" spans="3:30" x14ac:dyDescent="0.3">
      <c r="L16" t="s">
        <v>47</v>
      </c>
      <c r="M16">
        <v>0.1</v>
      </c>
      <c r="N16">
        <v>0.25</v>
      </c>
      <c r="O16">
        <v>0.5</v>
      </c>
      <c r="P16">
        <v>0.75</v>
      </c>
      <c r="Q16">
        <v>0.8</v>
      </c>
      <c r="U16" s="1">
        <f ca="1">(($F5/$F6)*$G2/(U$1*1000))+$E2</f>
        <v>3.666666666666667E-3</v>
      </c>
      <c r="V16" s="1">
        <f ca="1">(($F5/$F6)*$G2/(V$1*1000))+$E2</f>
        <v>3.4444444444444444E-3</v>
      </c>
      <c r="W16" s="1">
        <f ca="1">(($F5/$F6)*$G2/(W$1*1000))+$E2</f>
        <v>3.2666666666666669E-3</v>
      </c>
      <c r="X16" s="1">
        <f ca="1">(($F5/$F6)*$G2/(X$1*1000))+$E2</f>
        <v>3.1333333333333335E-3</v>
      </c>
      <c r="Y16" s="1">
        <f ca="1">(($F5/$F6)*$G2/(Y$1*1000))+$E2</f>
        <v>3.0666666666666668E-3</v>
      </c>
      <c r="Z16" s="1">
        <f ca="1">(($F5/$F6)*$G2/(Z$1*1000))+$E2</f>
        <v>3.0333333333333332E-3</v>
      </c>
      <c r="AA16" s="1">
        <f ca="1">(($F5/$F6)*$G2/(AA$1*1000))+$E2</f>
        <v>3.0133333333333336E-3</v>
      </c>
      <c r="AB16" s="1">
        <f ca="1">(($F5/$F6)*$G2/(AB$1*1000))+$E2</f>
        <v>3.0066666666666666E-3</v>
      </c>
      <c r="AC16" s="1">
        <f ca="1">(($F5/$F6)*$G2/(AC$1*1000))+$E2</f>
        <v>3.0044444444444446E-3</v>
      </c>
      <c r="AD16" s="1">
        <f ca="1">(($F5/$F6)*$G2/(AD$1*1000))+$E2</f>
        <v>3.0033333333333335E-3</v>
      </c>
    </row>
    <row r="17" spans="12:30" x14ac:dyDescent="0.3">
      <c r="L17" t="s">
        <v>48</v>
      </c>
      <c r="M17">
        <v>0.15</v>
      </c>
      <c r="N17">
        <v>0.375</v>
      </c>
      <c r="O17">
        <v>0.625</v>
      </c>
      <c r="P17">
        <v>0.9</v>
      </c>
      <c r="Q17">
        <v>1</v>
      </c>
      <c r="U17" s="21">
        <f ca="1">+U16-U15</f>
        <v>1.4166666666666668E-3</v>
      </c>
      <c r="V17" s="21">
        <f ca="1">+V16-V15</f>
        <v>3.1944444444444442E-3</v>
      </c>
      <c r="W17" s="21">
        <f ca="1">+W16-W15</f>
        <v>3.0166666666666666E-3</v>
      </c>
      <c r="X17" s="21">
        <f ca="1">+X16-X15</f>
        <v>2.8833333333333332E-3</v>
      </c>
      <c r="Y17" s="21">
        <f ca="1">+Y16-Y15</f>
        <v>2.816666666666667E-3</v>
      </c>
      <c r="Z17" s="21">
        <f ca="1">+Z16-Z15</f>
        <v>2.783333333333333E-3</v>
      </c>
      <c r="AA17" s="21">
        <f ca="1">+AA16-AA15</f>
        <v>2.7633333333333338E-3</v>
      </c>
      <c r="AB17" s="21">
        <f ca="1">+AB16-AB15</f>
        <v>2.7566666666666668E-3</v>
      </c>
      <c r="AC17" s="21">
        <f ca="1">+AC16-AC15</f>
        <v>2.7544444444444448E-3</v>
      </c>
      <c r="AD17" s="21">
        <f ca="1">+AD16-AD15</f>
        <v>2.7533333333333333E-3</v>
      </c>
    </row>
    <row r="18" spans="12:30" x14ac:dyDescent="0.3">
      <c r="L18" t="s">
        <v>49</v>
      </c>
      <c r="M18">
        <v>0.25</v>
      </c>
      <c r="N18">
        <v>0.5</v>
      </c>
      <c r="O18">
        <v>0.75</v>
      </c>
      <c r="P18">
        <v>1.25</v>
      </c>
      <c r="Q18">
        <v>1.5</v>
      </c>
      <c r="U18" t="b">
        <f ca="1">U17=G15</f>
        <v>0</v>
      </c>
    </row>
    <row r="21" spans="12:30" x14ac:dyDescent="0.3">
      <c r="L21" t="s">
        <v>50</v>
      </c>
      <c r="M21">
        <v>0.06</v>
      </c>
      <c r="N21">
        <v>0.06</v>
      </c>
      <c r="O21">
        <v>0.04</v>
      </c>
      <c r="P21">
        <v>2.5000000000000001E-2</v>
      </c>
      <c r="Q21">
        <v>2.5000000000000001E-2</v>
      </c>
    </row>
    <row r="22" spans="12:30" x14ac:dyDescent="0.3">
      <c r="L22" t="s">
        <v>48</v>
      </c>
      <c r="M22">
        <v>7.0000000000000007E-2</v>
      </c>
      <c r="N22">
        <v>7.0000000000000007E-2</v>
      </c>
      <c r="O22">
        <v>0.05</v>
      </c>
      <c r="P22">
        <v>3.5000000000000003E-2</v>
      </c>
      <c r="Q22">
        <v>3.5000000000000003E-2</v>
      </c>
    </row>
    <row r="23" spans="12:30" x14ac:dyDescent="0.3">
      <c r="L23" t="s">
        <v>51</v>
      </c>
      <c r="M23">
        <v>7.4999999999999997E-2</v>
      </c>
      <c r="N23">
        <v>7.4999999999999997E-2</v>
      </c>
      <c r="O23">
        <v>5.5E-2</v>
      </c>
      <c r="P23">
        <v>0.04</v>
      </c>
      <c r="Q23">
        <v>0.04</v>
      </c>
    </row>
  </sheetData>
  <dataValidations count="3">
    <dataValidation type="list" allowBlank="1" showInputMessage="1" showErrorMessage="1" sqref="D4" xr:uid="{F9604416-8D83-4B90-B8C1-DACB54D121CF}">
      <formula1>$M$2:$Q$2</formula1>
    </dataValidation>
    <dataValidation type="list" allowBlank="1" showInputMessage="1" showErrorMessage="1" sqref="D5" xr:uid="{CCA33F0D-29FD-4767-A6EA-EB110EAEB549}">
      <formula1>$L$16:$L$18</formula1>
    </dataValidation>
    <dataValidation type="list" allowBlank="1" showInputMessage="1" showErrorMessage="1" sqref="D6" xr:uid="{0D98337E-3605-4FEF-AA0F-ABD957C2C620}">
      <formula1>$L$21:$L$23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2019-03-25T18:45:41Z</dcterms:created>
  <dcterms:modified xsi:type="dcterms:W3CDTF">2019-03-28T09:34:06Z</dcterms:modified>
</cp:coreProperties>
</file>