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1A - Data Analytics\Challenge Assignment 1\Starter_Code\"/>
    </mc:Choice>
  </mc:AlternateContent>
  <xr:revisionPtr revIDLastSave="0" documentId="13_ncr:1_{18D2D8FE-F7E5-4891-87E4-F9F4831CB705}" xr6:coauthVersionLast="47" xr6:coauthVersionMax="47" xr10:uidLastSave="{00000000-0000-0000-0000-000000000000}"/>
  <bookViews>
    <workbookView xWindow="-27870" yWindow="2520" windowWidth="27825" windowHeight="12975" tabRatio="735" xr2:uid="{00000000-000D-0000-FFFF-FFFF00000000}"/>
  </bookViews>
  <sheets>
    <sheet name="Crowdfunding" sheetId="1" r:id="rId1"/>
    <sheet name="Pivot 1 - by category" sheetId="3" r:id="rId2"/>
    <sheet name="Pivot 2 - by subcategory" sheetId="4" r:id="rId3"/>
    <sheet name="Pivot 3 - by date" sheetId="7" r:id="rId4"/>
    <sheet name="Crowdfunding Goal Analysis" sheetId="8" r:id="rId5"/>
    <sheet name="Statistical Analysis" sheetId="9" r:id="rId6"/>
  </sheets>
  <definedNames>
    <definedName name="_xlnm._FilterDatabase" localSheetId="0" hidden="1">Crowdfunding!$A$1:$T$1001</definedName>
    <definedName name="_xlnm._FilterDatabase" localSheetId="5" hidden="1">'Statistical Analysis'!$C$3:$D$568</definedName>
  </definedNames>
  <calcPr calcId="191029"/>
  <pivotCaches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B15" i="3"/>
  <c r="K18" i="9"/>
  <c r="K17" i="9"/>
  <c r="K16" i="9"/>
  <c r="K15" i="9"/>
  <c r="K14" i="9"/>
  <c r="K13" i="9"/>
  <c r="K10" i="9"/>
  <c r="K9" i="9"/>
  <c r="K8" i="9"/>
  <c r="K7" i="9"/>
  <c r="K6" i="9"/>
  <c r="K5" i="9"/>
  <c r="D15" i="8"/>
  <c r="D14" i="8"/>
  <c r="D13" i="8"/>
  <c r="D12" i="8"/>
  <c r="D11" i="8"/>
  <c r="D10" i="8"/>
  <c r="D9" i="8"/>
  <c r="D8" i="8"/>
  <c r="D7" i="8"/>
  <c r="D6" i="8"/>
  <c r="D5" i="8"/>
  <c r="C5" i="8"/>
  <c r="C15" i="8"/>
  <c r="C14" i="8"/>
  <c r="C13" i="8"/>
  <c r="C12" i="8"/>
  <c r="C11" i="8"/>
  <c r="C10" i="8"/>
  <c r="C9" i="8"/>
  <c r="C8" i="8"/>
  <c r="C7" i="8"/>
  <c r="C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G1006" i="1"/>
  <c r="G1003" i="1"/>
  <c r="G1004" i="1"/>
  <c r="G100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14" i="8" l="1"/>
  <c r="G14" i="8" s="1"/>
  <c r="E6" i="8"/>
  <c r="H6" i="8" s="1"/>
  <c r="G1007" i="1"/>
  <c r="E5" i="8"/>
  <c r="G5" i="8" s="1"/>
  <c r="E15" i="8"/>
  <c r="F15" i="8" s="1"/>
  <c r="E12" i="8"/>
  <c r="F12" i="8" s="1"/>
  <c r="E7" i="8"/>
  <c r="G7" i="8" s="1"/>
  <c r="E13" i="8"/>
  <c r="F13" i="8" s="1"/>
  <c r="E8" i="8"/>
  <c r="G8" i="8" s="1"/>
  <c r="E9" i="8"/>
  <c r="G9" i="8" s="1"/>
  <c r="E10" i="8"/>
  <c r="F10" i="8" s="1"/>
  <c r="E11" i="8"/>
  <c r="G11" i="8" s="1"/>
  <c r="H14" i="8"/>
  <c r="E4" i="8"/>
  <c r="H4" i="8" s="1"/>
  <c r="F14" i="8" l="1"/>
  <c r="H15" i="8"/>
  <c r="G15" i="8"/>
  <c r="F6" i="8"/>
  <c r="G6" i="8"/>
  <c r="F5" i="8"/>
  <c r="H5" i="8"/>
  <c r="H13" i="8"/>
  <c r="G13" i="8"/>
  <c r="G12" i="8"/>
  <c r="H12" i="8"/>
  <c r="H9" i="8"/>
  <c r="F9" i="8"/>
  <c r="F7" i="8"/>
  <c r="H7" i="8"/>
  <c r="H8" i="8"/>
  <c r="F8" i="8"/>
  <c r="G10" i="8"/>
  <c r="F11" i="8"/>
  <c r="H11" i="8"/>
  <c r="H10" i="8"/>
  <c r="G4" i="8"/>
  <c r="F4" i="8"/>
</calcChain>
</file>

<file path=xl/sharedStrings.xml><?xml version="1.0" encoding="utf-8"?>
<sst xmlns="http://schemas.openxmlformats.org/spreadsheetml/2006/main" count="7076" uniqueCount="2119">
  <si>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</si>
  <si>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</si>
  <si>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</si>
  <si>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</si>
  <si>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</si>
  <si>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</si>
  <si>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</si>
  <si>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</si>
  <si>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</si>
  <si>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</si>
  <si>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</si>
  <si>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</si>
  <si>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</si>
  <si>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</si>
  <si>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</si>
  <si>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</si>
  <si>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</si>
  <si>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</si>
  <si>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</si>
  <si>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</si>
  <si>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</si>
  <si>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</si>
  <si>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</si>
  <si>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</si>
  <si>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</si>
  <si>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</si>
  <si>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</si>
  <si>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</si>
  <si>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</si>
  <si>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</si>
  <si>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</si>
  <si>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</si>
  <si>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</si>
  <si>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</si>
  <si>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</si>
  <si>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</si>
  <si>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</si>
  <si>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</si>
  <si>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</si>
  <si>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</si>
  <si>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</si>
  <si>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</si>
  <si>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</si>
  <si>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</si>
  <si>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</si>
  <si>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</si>
  <si>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</si>
  <si>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</si>
  <si>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</si>
  <si>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</si>
  <si>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</si>
  <si>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</si>
  <si>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</si>
  <si>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</si>
  <si>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</si>
  <si>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</si>
  <si>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</si>
  <si>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</si>
  <si>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</si>
  <si>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</si>
  <si>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</si>
  <si>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</si>
  <si>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</si>
  <si>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</si>
  <si>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</si>
  <si>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</si>
  <si>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</si>
  <si>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</si>
  <si>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</si>
  <si>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</si>
  <si>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</si>
  <si>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</si>
  <si>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</si>
  <si>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</si>
  <si>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</si>
  <si>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</si>
  <si>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</si>
  <si>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</si>
  <si>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</si>
  <si>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</si>
  <si>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</si>
  <si>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</si>
  <si>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</si>
  <si>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</si>
  <si>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</si>
  <si>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</si>
  <si>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</si>
  <si>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</si>
  <si>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</si>
  <si>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</si>
  <si>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</si>
  <si>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</si>
  <si>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</si>
  <si>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</si>
  <si>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</si>
  <si>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</si>
  <si>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</si>
  <si>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</si>
  <si>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</si>
  <si>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</si>
  <si>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</si>
  <si>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</si>
  <si>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</si>
  <si>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</si>
  <si>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</si>
  <si>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</si>
  <si>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</si>
  <si>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</si>
  <si>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</si>
  <si>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</si>
  <si>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</si>
  <si>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</si>
  <si>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</si>
  <si>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</si>
  <si>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</si>
  <si>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</si>
  <si>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</si>
  <si>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</si>
  <si>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</si>
  <si>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</si>
  <si>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</si>
  <si>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</si>
  <si>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</si>
  <si>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</si>
  <si>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</si>
  <si>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</si>
  <si>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</si>
  <si>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</si>
  <si>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</si>
  <si>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</si>
  <si>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</si>
  <si>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</si>
  <si>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</si>
  <si>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</si>
  <si>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</si>
  <si>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</si>
  <si>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</si>
  <si>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</si>
  <si>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</si>
  <si>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</si>
  <si>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</si>
  <si>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</si>
  <si>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</si>
  <si>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</si>
  <si>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</si>
  <si>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</si>
  <si>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</si>
  <si>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</si>
  <si>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</si>
  <si>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</si>
  <si>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</si>
  <si>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</si>
  <si>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</si>
  <si>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</si>
  <si>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</si>
  <si>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</si>
  <si>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</si>
  <si>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</si>
  <si>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</si>
  <si>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</si>
  <si>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</si>
  <si>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</si>
  <si>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</si>
  <si>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</si>
  <si>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</si>
  <si>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</si>
  <si>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</si>
  <si>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</si>
  <si>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</si>
  <si>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</si>
  <si>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</si>
  <si>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</si>
  <si>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</si>
  <si>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</si>
  <si>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</si>
  <si>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</si>
  <si>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</si>
  <si>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</si>
  <si>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</si>
  <si>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</si>
  <si>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</si>
  <si>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</si>
  <si>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</si>
  <si>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</si>
  <si>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</si>
  <si>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</si>
  <si>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</si>
  <si>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</si>
  <si>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</si>
  <si>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</si>
  <si>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</si>
  <si>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</si>
  <si>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</si>
  <si>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</si>
  <si>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</si>
  <si>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</si>
  <si>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</si>
  <si>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</si>
  <si>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</si>
  <si>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</si>
  <si>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</si>
  <si>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</si>
  <si>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</si>
  <si>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</si>
  <si>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</si>
  <si>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</si>
  <si>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</si>
  <si>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</si>
  <si>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</si>
  <si>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</si>
  <si>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</si>
  <si>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</si>
  <si>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</si>
  <si>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</si>
  <si>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</si>
  <si>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</si>
  <si>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</si>
  <si>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</si>
  <si>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</si>
  <si>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</si>
  <si>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</si>
  <si>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</si>
  <si>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</si>
  <si>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</si>
  <si>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</si>
  <si>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</si>
  <si>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</si>
  <si>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</si>
  <si>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</si>
  <si>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</si>
  <si>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</si>
  <si>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</si>
  <si>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</si>
  <si>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</si>
  <si>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</si>
  <si>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</si>
  <si>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</si>
  <si>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</si>
  <si>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</si>
  <si>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</si>
  <si>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</si>
  <si>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</si>
  <si>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</si>
  <si>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</si>
  <si>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</si>
  <si>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</si>
  <si>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</si>
  <si>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</si>
  <si>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</si>
  <si>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</si>
  <si>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</si>
  <si>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</si>
  <si>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</si>
  <si>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</si>
  <si>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</si>
  <si>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</si>
  <si>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</si>
  <si>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</si>
  <si>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</si>
  <si>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</si>
  <si>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</si>
  <si>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</si>
  <si>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</si>
  <si>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</si>
  <si>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</si>
  <si>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</si>
  <si>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</si>
  <si>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</si>
  <si>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</si>
  <si>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</si>
  <si>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</si>
  <si>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</si>
  <si>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</si>
  <si>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</si>
  <si>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</si>
  <si>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</si>
  <si>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</si>
  <si>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</si>
  <si>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</si>
  <si>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</si>
  <si>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</si>
  <si>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</si>
  <si>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</si>
  <si>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</si>
  <si>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</si>
  <si>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</si>
  <si>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</si>
  <si>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</si>
  <si>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</si>
  <si>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</si>
  <si>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</si>
  <si>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</si>
  <si>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</si>
  <si>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</si>
  <si>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</si>
  <si>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</si>
  <si>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</si>
  <si>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</si>
  <si>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</si>
  <si>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</si>
  <si>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</si>
  <si>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</si>
  <si>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</si>
  <si>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</si>
  <si>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</si>
  <si>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</si>
  <si>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</si>
  <si>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</si>
  <si>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</si>
  <si>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</si>
  <si>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</si>
  <si>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</si>
  <si>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</si>
  <si>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</si>
  <si>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</si>
  <si>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</si>
  <si>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</si>
  <si>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</si>
  <si>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</si>
  <si>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</si>
  <si>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</si>
  <si>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</si>
  <si>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</si>
  <si>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</si>
  <si>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</si>
  <si>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</si>
  <si>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</si>
  <si>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</si>
  <si>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</si>
  <si>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</si>
  <si>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</si>
  <si>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</si>
  <si>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</si>
  <si>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</si>
  <si>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</si>
  <si>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</si>
  <si>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</si>
  <si>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</si>
  <si>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</si>
  <si>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</si>
  <si>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</si>
  <si>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</si>
  <si>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</si>
  <si>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</si>
  <si>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</si>
  <si>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</si>
  <si>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</si>
  <si>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</si>
  <si>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</si>
  <si>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</si>
  <si>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</si>
  <si>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</si>
  <si>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</si>
  <si>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</si>
  <si>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</si>
  <si>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</si>
  <si>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</si>
  <si>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</si>
  <si>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</si>
  <si>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</si>
  <si>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</si>
  <si>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</si>
  <si>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</si>
  <si>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</si>
  <si>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</si>
  <si>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</si>
  <si>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</si>
  <si>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</si>
  <si>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</si>
  <si>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</si>
  <si>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</si>
  <si>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</si>
  <si>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</si>
  <si>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</si>
  <si>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</si>
  <si>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</si>
  <si>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</si>
  <si>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</si>
  <si>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</si>
  <si>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</si>
  <si>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</si>
  <si>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</si>
  <si>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</si>
  <si>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</si>
  <si>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</si>
  <si>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</si>
  <si>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</si>
  <si>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</si>
  <si>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</si>
  <si>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</si>
  <si>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</si>
  <si>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</si>
  <si>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</si>
  <si>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</si>
  <si>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</si>
  <si>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</si>
  <si>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</si>
  <si>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</si>
  <si>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</si>
  <si>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</si>
  <si>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</si>
  <si>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</si>
  <si>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</si>
  <si>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</si>
  <si>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</si>
  <si>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</si>
  <si>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</si>
  <si>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</si>
  <si>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</si>
  <si>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</si>
  <si>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</si>
  <si>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</si>
  <si>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</si>
  <si>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</si>
  <si>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</si>
  <si>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</si>
  <si>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</si>
  <si>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</si>
  <si>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</si>
  <si>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</si>
  <si>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</si>
  <si>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</si>
  <si>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</si>
  <si>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</si>
  <si>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</si>
  <si>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</si>
  <si>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</si>
  <si>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</si>
  <si>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</si>
  <si>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</si>
  <si>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</si>
  <si>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</si>
  <si>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</si>
  <si>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</si>
  <si>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</si>
  <si>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</si>
  <si>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</si>
  <si>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</si>
  <si>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</si>
  <si>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</si>
  <si>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</si>
  <si>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</si>
  <si>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</si>
  <si>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</si>
  <si>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</si>
  <si>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</si>
  <si>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</si>
  <si>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</si>
  <si>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</si>
  <si>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</si>
  <si>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</si>
  <si>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</si>
  <si>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</si>
  <si>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</si>
  <si>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</si>
  <si>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</si>
  <si>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</si>
  <si>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</si>
  <si>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</si>
  <si>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</si>
  <si>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</si>
  <si>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</si>
  <si>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</si>
  <si>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</si>
  <si>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</si>
  <si>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</si>
  <si>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</si>
  <si>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</si>
  <si>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</si>
  <si>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</si>
  <si>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</si>
  <si>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</si>
  <si>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</si>
  <si>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</si>
  <si>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</si>
  <si>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</si>
  <si>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</si>
  <si>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</si>
  <si>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</si>
  <si>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</si>
  <si>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</si>
  <si>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</si>
  <si>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</si>
  <si>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</si>
  <si>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</si>
  <si>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</si>
  <si>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</si>
  <si>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</si>
  <si>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</si>
  <si>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</si>
  <si>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</si>
  <si>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</si>
  <si>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</si>
  <si>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</si>
  <si>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</si>
  <si>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</si>
  <si>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</si>
  <si>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</si>
  <si>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</si>
  <si>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</si>
  <si>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</si>
  <si>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</si>
  <si>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</si>
  <si>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</si>
  <si>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</si>
  <si>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</si>
  <si>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</si>
  <si>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</si>
  <si>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</si>
  <si>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</si>
  <si>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</si>
  <si>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</si>
  <si>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</si>
  <si>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</si>
  <si>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</si>
  <si>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</si>
  <si>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</si>
  <si>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</si>
  <si>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</si>
  <si>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</si>
  <si>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</si>
  <si>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</si>
  <si>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</si>
  <si>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</si>
  <si>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</si>
  <si>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</si>
  <si>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</si>
  <si>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</si>
  <si>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</si>
  <si>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</si>
  <si>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</si>
  <si>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</si>
  <si>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</si>
  <si>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</si>
  <si>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</si>
  <si>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</si>
  <si>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</si>
  <si>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</si>
  <si>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</si>
  <si>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</si>
  <si>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</si>
  <si>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</si>
  <si>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</si>
  <si>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</si>
  <si>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</si>
  <si>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</si>
  <si>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</si>
  <si>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</si>
  <si>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</si>
  <si>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</si>
  <si>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</si>
  <si>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</si>
  <si>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</si>
  <si>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</si>
  <si>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</si>
  <si>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</si>
  <si>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</si>
  <si>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</si>
  <si>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</si>
  <si>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</si>
  <si>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</si>
  <si>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</si>
  <si>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</si>
  <si>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</si>
  <si>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</si>
  <si>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</si>
  <si>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</si>
  <si>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</si>
  <si>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</si>
  <si>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</si>
  <si>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</si>
  <si>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</si>
  <si>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</si>
  <si>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</si>
  <si>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</si>
  <si>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</si>
  <si>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</si>
  <si>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</si>
  <si>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</si>
  <si>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</si>
  <si>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</si>
  <si>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</si>
  <si>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</si>
  <si>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</si>
  <si>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</si>
  <si>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</si>
  <si>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</si>
  <si>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</si>
  <si>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</si>
  <si>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</si>
  <si>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</si>
  <si>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</si>
  <si>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</si>
  <si>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</si>
  <si>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</si>
  <si>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</si>
  <si>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</si>
  <si>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</si>
  <si>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</si>
  <si>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</si>
  <si>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</si>
  <si>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</si>
  <si>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</si>
  <si>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</si>
  <si>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</si>
  <si>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</si>
  <si>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</si>
  <si>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</si>
  <si>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</si>
  <si>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</si>
  <si>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</si>
  <si>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</si>
  <si>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</si>
  <si>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</si>
  <si>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</si>
  <si>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</si>
  <si>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</si>
  <si>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</si>
  <si>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</si>
  <si>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</si>
  <si>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</si>
  <si>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</si>
  <si>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</si>
  <si>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</si>
  <si>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</si>
  <si>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</si>
  <si>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</si>
  <si>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</si>
  <si>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</si>
  <si>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</si>
  <si>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</si>
  <si>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</si>
  <si>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</si>
  <si>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</si>
  <si>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</si>
  <si>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</si>
  <si>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</si>
  <si>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</si>
  <si>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</si>
  <si>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</si>
  <si>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</si>
  <si>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</si>
  <si>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</si>
  <si>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</si>
  <si>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</si>
  <si>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</si>
  <si>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</si>
  <si>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</si>
  <si>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</si>
  <si>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</si>
  <si>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</si>
  <si>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</si>
  <si>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</si>
  <si>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</si>
  <si>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</si>
  <si>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</si>
  <si>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</si>
  <si>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</si>
  <si>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</si>
  <si>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</si>
  <si>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</si>
  <si>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</si>
  <si>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</si>
  <si>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</si>
  <si>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</si>
  <si>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</si>
  <si>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</si>
  <si>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</si>
  <si>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</si>
  <si>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</si>
  <si>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</si>
  <si>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</si>
  <si>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</si>
  <si>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</si>
  <si>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</si>
  <si>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</si>
  <si>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</si>
  <si>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</si>
  <si>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</si>
  <si>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</si>
  <si>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</si>
  <si>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</si>
  <si>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</si>
  <si>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</si>
  <si>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</si>
  <si>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</si>
  <si>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</si>
  <si>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</si>
  <si>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</si>
  <si>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</si>
  <si>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</si>
  <si>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</si>
  <si>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</si>
  <si>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</si>
  <si>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</si>
  <si>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</si>
  <si>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</si>
  <si>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</si>
  <si>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</si>
  <si>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</si>
  <si>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</si>
  <si>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</si>
  <si>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</si>
  <si>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</si>
  <si>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</si>
  <si>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</si>
  <si>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</si>
  <si>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</si>
  <si>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</si>
  <si>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</si>
  <si>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</si>
  <si>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</si>
  <si>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</si>
  <si>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</si>
  <si>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</si>
  <si>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</si>
  <si>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</si>
  <si>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</si>
  <si>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</si>
  <si>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</si>
  <si>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</si>
  <si>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</si>
  <si>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</si>
  <si>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</si>
  <si>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</si>
  <si>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</si>
  <si>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</si>
  <si>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</si>
  <si>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</si>
  <si>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</si>
  <si>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</si>
  <si>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</si>
  <si>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</si>
  <si>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</si>
  <si>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</si>
  <si>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</si>
  <si>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</si>
  <si>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</si>
  <si>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</si>
  <si>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</si>
  <si>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</si>
  <si>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</si>
  <si>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</si>
  <si>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</si>
  <si>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</si>
  <si>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</si>
  <si>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</si>
  <si>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</si>
  <si>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</si>
  <si>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</si>
  <si>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</si>
  <si>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</si>
  <si>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</si>
  <si>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</si>
  <si>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</si>
  <si>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</si>
  <si>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</si>
  <si>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</si>
  <si>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</si>
  <si>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</si>
  <si>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</si>
  <si>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</si>
  <si>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</si>
  <si>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</si>
  <si>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</si>
  <si>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</si>
  <si>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</si>
  <si>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</si>
  <si>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</si>
  <si>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</si>
  <si>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</si>
  <si>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</si>
  <si>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</si>
  <si>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</si>
  <si>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</si>
  <si>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</si>
  <si>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</si>
  <si>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</si>
  <si>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</si>
  <si>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</si>
  <si>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</si>
  <si>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</si>
  <si>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</si>
  <si>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</si>
  <si>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</si>
  <si>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</si>
  <si>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</si>
  <si>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</si>
  <si>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</si>
  <si>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</si>
  <si>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</si>
  <si>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</si>
  <si>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</si>
  <si>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</si>
  <si>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</si>
  <si>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</si>
  <si>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</si>
  <si>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</si>
  <si>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</si>
  <si>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</si>
  <si>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</si>
  <si>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</si>
  <si>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</si>
  <si>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</si>
  <si>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</si>
  <si>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</si>
  <si>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</si>
  <si>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</si>
  <si>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</si>
  <si>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</si>
  <si>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</si>
  <si>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</si>
  <si>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</si>
  <si>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</si>
  <si>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</si>
  <si>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</si>
  <si>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</si>
  <si>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</si>
  <si>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</si>
  <si>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</si>
  <si>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</si>
  <si>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</si>
  <si>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</si>
  <si>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</si>
  <si>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</si>
  <si>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</si>
  <si>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</si>
  <si>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</si>
  <si>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</si>
  <si>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</si>
  <si>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</si>
  <si>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</si>
  <si>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</si>
  <si>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</si>
  <si>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</si>
  <si>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</si>
  <si>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</si>
  <si>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</si>
  <si>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</si>
  <si>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</si>
  <si>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</si>
  <si>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</si>
  <si>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</si>
  <si>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</si>
  <si>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</si>
  <si>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</si>
  <si>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</si>
  <si>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</si>
  <si>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</si>
  <si>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</si>
  <si>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</si>
  <si>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</si>
  <si>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</si>
  <si>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</si>
  <si>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</si>
  <si>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</si>
  <si>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</si>
  <si>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</si>
  <si>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</si>
  <si>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</si>
  <si>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</si>
  <si>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</si>
  <si>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</si>
  <si>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</si>
  <si>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</si>
  <si>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</si>
  <si>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</si>
  <si>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</si>
  <si>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</si>
  <si>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</si>
  <si>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</si>
  <si>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</si>
  <si>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</si>
  <si>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</si>
  <si>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</si>
  <si>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</si>
  <si>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</si>
  <si>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</si>
  <si>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</si>
  <si>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</si>
  <si>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</si>
  <si>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</si>
  <si>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</si>
  <si>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</si>
  <si>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</si>
  <si>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</si>
  <si>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</si>
  <si>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</si>
  <si>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</si>
  <si>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</si>
  <si>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</si>
  <si>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</si>
  <si>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</si>
  <si>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</si>
  <si>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</si>
  <si>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</si>
  <si>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</si>
  <si>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</si>
  <si>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</si>
  <si>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</si>
  <si>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</si>
  <si>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</si>
  <si>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</si>
  <si>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</si>
  <si>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</si>
  <si>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</si>
  <si>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</si>
  <si>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</si>
  <si>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</si>
  <si>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</si>
  <si>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</si>
  <si>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</si>
  <si>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</si>
  <si>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</si>
  <si>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</si>
  <si>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</si>
  <si>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</si>
  <si>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</si>
  <si>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</si>
  <si>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</si>
  <si>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</si>
  <si>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</si>
  <si>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</si>
  <si>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</si>
  <si>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</si>
  <si>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</si>
  <si>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</si>
  <si>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</si>
  <si>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</si>
  <si>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</si>
  <si>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</si>
  <si>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</si>
  <si>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</si>
  <si>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</si>
  <si>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</si>
  <si>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</si>
  <si>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</si>
  <si>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</si>
  <si>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</si>
  <si>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</si>
  <si>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</si>
  <si>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</si>
  <si>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</si>
  <si>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</si>
  <si>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</si>
  <si>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</si>
  <si>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</si>
  <si>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</si>
  <si>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</si>
  <si>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</si>
  <si>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</si>
  <si>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</si>
  <si>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</si>
  <si>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</si>
  <si>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</si>
  <si>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</si>
  <si>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</si>
  <si>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</si>
  <si>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</si>
  <si>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</si>
  <si>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</si>
  <si>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</si>
  <si>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</si>
  <si>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</si>
  <si>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</si>
  <si>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</si>
  <si>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</si>
  <si>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</si>
  <si>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</si>
  <si>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</si>
  <si>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</si>
  <si>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</si>
  <si>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</si>
  <si>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</si>
  <si>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</si>
  <si>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</si>
  <si>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</si>
  <si>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</si>
  <si>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</si>
  <si>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</si>
  <si>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</si>
  <si>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</si>
  <si>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</si>
  <si>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</si>
  <si>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</si>
  <si>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</si>
  <si>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</si>
  <si>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</si>
  <si>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</si>
  <si>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</si>
  <si>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</si>
  <si>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</si>
  <si>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</si>
  <si>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</si>
  <si>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</si>
  <si>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</si>
  <si>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</si>
  <si>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</si>
  <si>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</si>
  <si>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</si>
  <si>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</si>
  <si>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</si>
  <si>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</si>
  <si>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</si>
  <si>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</si>
  <si>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</si>
  <si>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</si>
  <si>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</si>
  <si>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</si>
  <si>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</si>
  <si>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</si>
  <si>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</si>
  <si>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</si>
  <si>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</si>
  <si>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</si>
  <si>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</si>
  <si>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</si>
  <si>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</si>
  <si>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</si>
  <si>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</si>
  <si>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</si>
  <si>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</si>
  <si>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</si>
  <si>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</si>
  <si>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</si>
  <si>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</si>
  <si>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</si>
  <si>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</si>
  <si>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</si>
  <si>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</si>
  <si>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</si>
  <si>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</si>
  <si>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</si>
  <si>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</si>
  <si>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</si>
  <si>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</si>
  <si>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</si>
  <si>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</si>
  <si>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</si>
  <si>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</si>
  <si>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</si>
  <si>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</si>
  <si>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</si>
  <si>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</si>
  <si>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</si>
  <si>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</si>
  <si>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</si>
  <si>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</si>
  <si>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</si>
  <si>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</si>
  <si>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</si>
  <si>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</si>
  <si>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</si>
  <si>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</si>
  <si>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</si>
  <si>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</si>
  <si>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</si>
  <si>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</si>
  <si>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</si>
  <si>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</si>
  <si>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</si>
  <si>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</si>
  <si>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</si>
  <si>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</si>
  <si>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</si>
  <si>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</si>
  <si>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</si>
  <si>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</si>
  <si>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</si>
  <si>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</si>
  <si>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</si>
  <si>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</si>
  <si>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</si>
  <si>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</si>
  <si>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</si>
  <si>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</si>
  <si>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</si>
  <si>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</si>
  <si>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</si>
  <si>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</si>
  <si>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</si>
  <si>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</si>
  <si>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</si>
  <si>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</si>
  <si>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</si>
  <si>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</si>
  <si>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</si>
  <si>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</si>
  <si>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</si>
  <si>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</si>
  <si>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</si>
  <si>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</si>
  <si>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</si>
  <si>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</si>
  <si>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</si>
  <si>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</si>
  <si>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</si>
  <si>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</si>
  <si>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</si>
  <si>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</si>
  <si>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</si>
  <si>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</si>
  <si>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</si>
  <si>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</si>
  <si>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</si>
  <si>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</si>
  <si>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</si>
  <si>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</si>
  <si>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</si>
  <si>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</si>
  <si>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</si>
  <si>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</si>
  <si>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</si>
  <si>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</si>
  <si>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</si>
  <si>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</si>
  <si>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</si>
  <si>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</si>
  <si>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</si>
  <si>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</si>
  <si>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</si>
  <si>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</si>
  <si>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</si>
  <si>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</si>
  <si>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</si>
  <si>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</si>
  <si>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</si>
  <si>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</si>
  <si>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</si>
  <si>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</si>
  <si>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</si>
  <si>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</si>
  <si>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</si>
  <si>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</si>
  <si>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</si>
  <si>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</si>
  <si>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</si>
  <si>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</si>
  <si>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</si>
  <si>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</si>
  <si>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</si>
  <si>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</si>
  <si>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</si>
  <si>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</si>
  <si>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</si>
  <si>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</si>
  <si>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</si>
  <si>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</si>
  <si>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</si>
  <si>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</si>
  <si>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</si>
  <si>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</si>
  <si>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</si>
  <si>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</si>
  <si>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</si>
  <si>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</si>
  <si>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</si>
  <si>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</si>
  <si>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</si>
  <si>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</si>
  <si>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</si>
  <si>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</si>
  <si>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</si>
  <si>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</si>
  <si>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</si>
  <si>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</si>
  <si>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</si>
  <si>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</si>
  <si>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</si>
  <si>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</si>
  <si>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</si>
  <si>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</si>
  <si>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</si>
  <si>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</si>
  <si>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</si>
  <si>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</si>
  <si>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</si>
  <si>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</si>
  <si>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</si>
  <si>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</si>
  <si>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</si>
  <si>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</si>
  <si>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</si>
  <si>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</si>
  <si>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</si>
  <si>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</si>
  <si>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</si>
  <si>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</si>
  <si>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</si>
  <si>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</si>
  <si>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</si>
  <si>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</si>
  <si>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</si>
  <si>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</si>
  <si>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</si>
  <si>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</si>
  <si>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</si>
  <si>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</si>
  <si>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</si>
  <si>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</si>
  <si>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</si>
  <si>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</si>
  <si>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</si>
  <si>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</si>
  <si>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</si>
  <si>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</si>
  <si>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</si>
  <si>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</si>
  <si>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</si>
  <si>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</si>
  <si>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</si>
  <si>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</si>
  <si>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</si>
  <si>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</si>
  <si>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</si>
  <si>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</si>
  <si>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</si>
  <si>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</si>
  <si>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</si>
  <si>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</si>
  <si>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</si>
  <si>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</si>
  <si>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</si>
  <si>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</si>
  <si>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</si>
  <si>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</si>
  <si>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</si>
  <si>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</si>
  <si>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</si>
  <si>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</si>
  <si>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</si>
  <si>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</si>
  <si>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</si>
  <si>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</si>
  <si>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</si>
  <si>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</si>
  <si>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</si>
  <si>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</si>
  <si>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</si>
  <si>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</si>
  <si>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</si>
  <si>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</si>
  <si>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</si>
  <si>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</si>
  <si>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</si>
  <si>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</si>
  <si>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</si>
  <si>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</si>
  <si>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</si>
  <si>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</si>
  <si>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</si>
  <si>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</si>
  <si>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</si>
  <si>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</si>
  <si>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</si>
  <si>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</si>
  <si>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</si>
  <si>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</si>
  <si>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</si>
  <si>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</si>
  <si>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</si>
  <si>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</si>
  <si>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</si>
  <si>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</si>
  <si>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</si>
  <si>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</si>
  <si>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</si>
  <si>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</si>
  <si>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</si>
  <si>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</si>
  <si>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</si>
  <si>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</si>
  <si>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</si>
  <si>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</si>
  <si>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</si>
  <si>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</si>
  <si>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</si>
  <si>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</si>
  <si>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</si>
  <si>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</si>
  <si>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</si>
  <si>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</si>
  <si>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</si>
  <si>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</si>
  <si>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</si>
  <si>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</si>
  <si>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</si>
  <si>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</si>
  <si>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</si>
  <si>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</si>
  <si>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</si>
  <si>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</si>
  <si>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</si>
  <si>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</si>
  <si>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</si>
  <si>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</si>
  <si>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</si>
  <si>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</si>
  <si>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</si>
  <si>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</si>
  <si>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</si>
  <si>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</si>
  <si>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</si>
  <si>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</si>
  <si>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</si>
  <si>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</si>
  <si>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</si>
  <si>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</si>
  <si>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</si>
  <si>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</si>
  <si>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</si>
  <si>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</si>
  <si>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</si>
  <si>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</si>
  <si>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</si>
  <si>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</si>
  <si>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</si>
  <si>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</si>
  <si>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</si>
  <si>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</si>
  <si>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</si>
  <si>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</si>
  <si>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</si>
  <si>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</si>
  <si>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</si>
  <si>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</si>
  <si>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</si>
  <si>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</si>
  <si>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</si>
  <si>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</si>
  <si>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</si>
  <si>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</si>
  <si>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</si>
  <si>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</si>
  <si>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</si>
  <si>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</si>
  <si>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</si>
  <si>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</si>
  <si>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</si>
  <si>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</si>
  <si>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</si>
  <si>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</si>
  <si>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</si>
  <si>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</si>
  <si>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</si>
  <si>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</si>
  <si>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</si>
  <si>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</si>
  <si>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</si>
  <si>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</si>
  <si>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</si>
  <si>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</si>
  <si>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</si>
  <si>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</si>
  <si>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</si>
  <si>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</si>
  <si>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</si>
  <si>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</si>
  <si>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</si>
  <si>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</si>
  <si>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</si>
  <si>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</si>
  <si>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</si>
  <si>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</si>
  <si>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</si>
  <si>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</si>
  <si>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</si>
  <si>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</si>
  <si>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</si>
  <si>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</si>
  <si>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</si>
  <si>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</si>
  <si>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</si>
  <si>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</si>
  <si>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</si>
  <si>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</si>
  <si>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</si>
  <si>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</si>
  <si>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</si>
  <si>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</si>
  <si>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</si>
  <si>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</si>
  <si>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</si>
  <si>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</si>
  <si>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</si>
  <si>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</si>
  <si>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</si>
  <si>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</si>
  <si>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</si>
  <si>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</si>
  <si>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</si>
  <si>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</si>
  <si>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</si>
  <si>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</si>
  <si>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</si>
  <si>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</si>
  <si>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</si>
  <si>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</si>
  <si>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</si>
  <si>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</si>
  <si>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</si>
  <si>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</si>
  <si>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</si>
  <si>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</si>
  <si>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</si>
  <si>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</si>
  <si>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</si>
  <si>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</si>
  <si>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</si>
  <si>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</si>
  <si>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</si>
  <si>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</si>
  <si>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</si>
  <si>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</si>
  <si>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</si>
  <si>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</si>
  <si>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</si>
  <si>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</si>
  <si>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</si>
  <si>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</si>
  <si>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</si>
  <si>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</si>
  <si>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</si>
  <si>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</si>
  <si>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</si>
  <si>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</si>
  <si>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</si>
  <si>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</si>
  <si>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</si>
  <si>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</si>
  <si>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</si>
  <si>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</si>
  <si>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</si>
  <si>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</si>
  <si>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</si>
  <si>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</si>
  <si>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</si>
  <si>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</si>
  <si>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</si>
  <si>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</si>
  <si>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</si>
  <si>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</si>
  <si>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</si>
  <si>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</si>
  <si>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</si>
  <si>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</si>
  <si>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</si>
  <si>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</si>
  <si>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</si>
  <si>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</si>
  <si>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</si>
  <si>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</si>
  <si>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</si>
  <si>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</si>
  <si>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</si>
  <si>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</si>
  <si>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</si>
  <si>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</si>
  <si>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</si>
  <si>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</si>
  <si>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</si>
  <si>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</si>
  <si>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</si>
  <si>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</si>
  <si>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</si>
  <si>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</si>
  <si>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</si>
  <si>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</si>
  <si>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</si>
  <si>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</si>
  <si>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</si>
  <si>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</si>
  <si>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</si>
  <si>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</si>
  <si>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</si>
  <si>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</si>
  <si>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</si>
  <si>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</si>
  <si>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</si>
  <si>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</si>
  <si>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</si>
  <si>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</si>
  <si>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</si>
  <si>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</si>
  <si>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</si>
  <si>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</si>
  <si>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</si>
  <si>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</si>
  <si>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</si>
  <si>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</si>
  <si>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</si>
  <si>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</si>
  <si>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</si>
  <si>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</si>
  <si>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</si>
  <si>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</si>
  <si>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</si>
  <si>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</si>
  <si>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</si>
  <si>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</si>
  <si>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</si>
  <si>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</si>
  <si>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</si>
  <si>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</si>
  <si>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</si>
  <si>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</si>
  <si>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</si>
  <si>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</si>
  <si>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</si>
  <si>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</si>
  <si>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</si>
  <si>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</si>
  <si>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</si>
  <si>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</si>
  <si>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</si>
  <si>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</si>
  <si>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</si>
  <si>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</si>
  <si>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</si>
  <si>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</si>
  <si>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</si>
  <si>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</si>
  <si>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</si>
  <si>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</si>
  <si>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</si>
  <si>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</si>
  <si>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</si>
  <si>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</si>
  <si>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</si>
  <si>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</si>
  <si>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</si>
  <si>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</si>
  <si>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</si>
  <si>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</si>
  <si>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</si>
  <si>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</si>
  <si>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</si>
  <si>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</si>
  <si>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</si>
  <si>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</si>
  <si>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</si>
  <si>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</si>
  <si>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</si>
  <si>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</si>
  <si>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</si>
  <si>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</si>
  <si>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</si>
  <si>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</si>
  <si>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</si>
  <si>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</si>
  <si>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</si>
  <si>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</si>
  <si>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</si>
  <si>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</si>
  <si>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</si>
  <si>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</si>
  <si>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</si>
  <si>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</si>
  <si>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</si>
  <si>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</si>
  <si>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</si>
  <si>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</si>
  <si>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</si>
  <si>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</si>
  <si>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</si>
  <si>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</si>
  <si>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</si>
  <si>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</si>
  <si>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</si>
  <si>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</si>
  <si>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</si>
  <si>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</si>
  <si>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</si>
  <si>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</si>
  <si>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</si>
  <si>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</si>
  <si>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</si>
  <si>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</si>
  <si>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</si>
  <si>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</si>
  <si>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</si>
  <si>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</si>
  <si>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</si>
  <si>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</si>
  <si>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</si>
  <si>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</si>
  <si>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</si>
  <si>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</si>
  <si>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</si>
  <si>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</si>
  <si>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</si>
  <si>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</si>
  <si>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</si>
  <si>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</si>
  <si>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</si>
  <si>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</si>
  <si>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</si>
  <si>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</si>
  <si>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</si>
  <si>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</si>
  <si>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</si>
  <si>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</si>
  <si>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</si>
  <si>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</si>
  <si>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</si>
  <si>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</si>
  <si>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</si>
  <si>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</si>
  <si>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</si>
  <si>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</si>
  <si>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</si>
  <si>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</si>
  <si>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</si>
  <si>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</si>
  <si>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</si>
  <si>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</si>
  <si>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</si>
  <si>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</si>
  <si>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</si>
  <si>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</si>
  <si>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</si>
  <si>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</si>
  <si>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</si>
  <si>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</si>
  <si>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</si>
  <si>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</si>
  <si>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</si>
  <si>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</si>
  <si>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</si>
  <si>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</si>
  <si>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</si>
  <si>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</si>
  <si>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</si>
  <si>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</si>
  <si>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</si>
  <si>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</si>
  <si>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</si>
  <si>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</si>
  <si>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</si>
  <si>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</si>
  <si>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</si>
  <si>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</si>
  <si>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</si>
  <si>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</si>
  <si>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</si>
  <si>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</si>
  <si>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</si>
  <si>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</si>
  <si>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</si>
  <si>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</si>
  <si>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</si>
  <si>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</si>
  <si>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</si>
  <si>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</si>
  <si>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</si>
  <si>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</si>
  <si>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</si>
  <si>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</si>
  <si>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</si>
  <si>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</si>
  <si>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</si>
  <si>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</si>
  <si>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</si>
  <si>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</si>
  <si>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</si>
  <si>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</si>
  <si>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</si>
  <si>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</si>
  <si>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</si>
  <si>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</si>
  <si>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</si>
  <si>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</si>
  <si>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</si>
  <si>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</si>
  <si>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</si>
  <si>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</si>
  <si>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</si>
  <si>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</si>
  <si>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</si>
  <si>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</si>
  <si>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</si>
  <si>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</si>
  <si>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</si>
  <si>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</si>
  <si>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</si>
  <si>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</si>
  <si>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</si>
  <si>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</si>
  <si>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</si>
  <si>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</si>
  <si>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</si>
  <si>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</si>
  <si>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</si>
  <si>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</si>
  <si>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</si>
  <si>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</si>
  <si>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</si>
  <si>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</si>
  <si>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</si>
  <si>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</si>
  <si>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</si>
  <si>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</si>
  <si>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</si>
  <si>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</si>
  <si>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</si>
  <si>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</si>
  <si>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</si>
  <si>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</si>
  <si>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</si>
  <si>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</si>
  <si>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</si>
  <si>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</si>
  <si>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</si>
  <si>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</si>
  <si>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</si>
  <si>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</si>
  <si>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</si>
  <si>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</si>
  <si>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</si>
  <si>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</si>
  <si>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</si>
  <si>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</si>
  <si>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</si>
  <si>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</si>
  <si>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</si>
  <si>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</si>
  <si>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</si>
  <si>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</si>
  <si>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</si>
  <si>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</si>
  <si>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</si>
  <si>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</si>
  <si>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</si>
  <si>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</si>
  <si>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</si>
  <si>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</si>
  <si>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</si>
  <si>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</si>
  <si>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</si>
  <si>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</si>
  <si>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</si>
  <si>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</si>
  <si>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</si>
  <si>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</si>
  <si>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</si>
  <si>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</si>
  <si>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</si>
  <si>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</si>
  <si>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</si>
  <si>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</si>
  <si>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</si>
  <si>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</si>
  <si>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</si>
  <si>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</si>
  <si>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</si>
  <si>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</si>
  <si>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</si>
  <si>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</si>
  <si>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</si>
  <si>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</si>
  <si>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</si>
  <si>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</si>
  <si>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</si>
  <si>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</si>
  <si>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</si>
  <si>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</si>
  <si>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</si>
  <si>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</si>
  <si>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</si>
  <si>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</si>
  <si>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</si>
  <si>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</si>
  <si>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</si>
  <si>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</si>
  <si>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</si>
  <si>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</si>
  <si>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</si>
  <si>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</si>
  <si>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</si>
  <si>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</si>
  <si>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</si>
  <si>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</si>
  <si>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</si>
  <si>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</si>
  <si>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</si>
  <si>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</si>
  <si>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</si>
  <si>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</si>
  <si>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</si>
  <si>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</si>
  <si>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</si>
  <si>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</si>
  <si>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</si>
  <si>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</si>
  <si>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</si>
  <si>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</si>
  <si>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</si>
  <si>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</si>
  <si>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</si>
  <si>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</si>
  <si>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</si>
  <si>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</si>
  <si>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</si>
  <si>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</si>
  <si>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</si>
  <si>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</si>
  <si>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</si>
  <si>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</si>
  <si>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</si>
  <si>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</si>
  <si>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</si>
  <si>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</si>
  <si>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</si>
  <si>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</si>
  <si>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</si>
  <si>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</si>
  <si>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</si>
  <si>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</si>
  <si>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</si>
  <si>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</si>
  <si>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</si>
  <si>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</si>
  <si>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</si>
  <si>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</si>
  <si>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</si>
  <si>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</si>
  <si>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</si>
  <si>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</si>
  <si>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</si>
  <si>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</si>
  <si>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</si>
  <si>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</si>
  <si>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</si>
  <si>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</si>
  <si>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</si>
  <si>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</si>
  <si>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</si>
  <si>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</si>
  <si>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</si>
  <si>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</si>
  <si>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</si>
  <si>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</si>
  <si>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</si>
  <si>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</si>
  <si>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</si>
  <si>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</si>
  <si>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</si>
  <si>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</si>
  <si>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</si>
  <si>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</si>
  <si>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</si>
  <si>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</si>
  <si>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</si>
  <si>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</si>
  <si>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</si>
  <si>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</si>
  <si>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</si>
  <si>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</si>
  <si>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</si>
  <si>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</si>
  <si>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</si>
  <si>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</si>
  <si>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</si>
  <si>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</si>
  <si>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</si>
  <si>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</si>
  <si>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</si>
  <si>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</si>
  <si>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</si>
  <si>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</si>
  <si>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</si>
  <si>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</si>
  <si>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</si>
  <si>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</si>
  <si>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</si>
  <si>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</si>
  <si>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</si>
  <si>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</si>
  <si>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</si>
  <si>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</si>
  <si>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</si>
  <si>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</si>
  <si>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</si>
  <si>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</si>
  <si>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</si>
  <si>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</si>
  <si>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</si>
  <si>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</si>
  <si>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</si>
  <si>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</si>
  <si>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</si>
  <si>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</si>
  <si>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</si>
  <si>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</si>
  <si>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</si>
  <si>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</si>
  <si>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</si>
  <si>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</si>
  <si>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</si>
  <si>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</si>
  <si>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</si>
  <si>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</si>
  <si>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</si>
  <si>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</si>
  <si>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</si>
  <si>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</si>
  <si>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</si>
  <si>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</si>
  <si>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</si>
  <si>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</si>
  <si>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</si>
  <si>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</si>
  <si>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</si>
  <si>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</si>
  <si>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</si>
  <si>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</si>
  <si>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</si>
  <si>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</si>
  <si>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</si>
  <si>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</si>
  <si>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</si>
  <si>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</si>
  <si>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</si>
  <si>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</si>
  <si>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</si>
  <si>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</si>
  <si>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</si>
  <si>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</si>
  <si>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</si>
  <si>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</si>
  <si>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</si>
  <si>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</si>
  <si>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</si>
  <si>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</si>
  <si>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</si>
  <si>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</si>
  <si>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</si>
  <si>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</si>
  <si>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</si>
  <si>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</si>
  <si>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</si>
  <si>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</si>
  <si>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</si>
  <si>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</si>
  <si>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</si>
  <si>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</si>
  <si>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</si>
  <si>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</si>
  <si>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</si>
  <si>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</si>
  <si>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</si>
  <si>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</si>
  <si>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</si>
  <si>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</si>
  <si>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</si>
  <si>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</si>
  <si>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</si>
  <si>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</si>
  <si>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</si>
  <si>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</si>
  <si>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</si>
  <si>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</si>
  <si>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</si>
  <si>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</si>
  <si>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</si>
  <si>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</si>
  <si>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</si>
  <si>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</si>
  <si>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</si>
  <si>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</si>
  <si>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</si>
  <si>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</si>
  <si>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</si>
  <si>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</si>
  <si>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</si>
  <si>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</si>
  <si>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</si>
  <si>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</si>
  <si>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</si>
  <si>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</si>
  <si>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</si>
  <si>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</si>
  <si>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</si>
  <si>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</si>
  <si>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</si>
  <si>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</si>
  <si>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</si>
  <si>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</si>
  <si>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</si>
  <si>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</si>
  <si>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</si>
  <si>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</si>
  <si>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</si>
  <si>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</si>
  <si>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</si>
  <si>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</si>
  <si>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</si>
  <si>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</si>
  <si>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</si>
  <si>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</si>
  <si>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</si>
  <si>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</si>
  <si>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</si>
  <si>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</si>
  <si>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</si>
  <si>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</si>
  <si>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</si>
  <si>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</si>
  <si>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</si>
  <si>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</si>
  <si>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</si>
  <si>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</si>
  <si>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</si>
  <si>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</si>
  <si>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</si>
  <si>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</si>
  <si>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</si>
  <si>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</si>
  <si>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</si>
  <si>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</si>
  <si>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</si>
  <si>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</si>
  <si>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</si>
  <si>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</si>
  <si>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</si>
  <si>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</si>
  <si>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</si>
  <si>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</si>
  <si>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</si>
  <si>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</si>
  <si>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</si>
  <si>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</si>
  <si>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</si>
  <si>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</si>
  <si>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</si>
  <si>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</si>
  <si>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</si>
  <si>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</si>
  <si>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</si>
  <si>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</si>
  <si>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</si>
  <si>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</si>
  <si>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</si>
  <si>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</si>
  <si>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</si>
  <si>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</si>
  <si>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</si>
  <si>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</si>
  <si>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</si>
  <si>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</si>
  <si>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</si>
  <si>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</si>
  <si>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</si>
  <si>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</si>
  <si>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</si>
  <si>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</si>
  <si>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</si>
  <si>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</si>
  <si>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</si>
  <si>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</si>
  <si>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</si>
  <si>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</si>
  <si>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</si>
  <si>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</si>
  <si>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</si>
  <si>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</si>
  <si>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</si>
  <si>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</si>
  <si>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</si>
  <si>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</si>
  <si>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</si>
  <si>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</si>
  <si>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</si>
  <si>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</si>
  <si>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</si>
  <si>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</si>
  <si>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</si>
  <si>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</si>
  <si>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</si>
  <si>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</si>
  <si>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</si>
  <si>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</si>
  <si>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</si>
  <si>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</si>
  <si>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</si>
  <si>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</si>
  <si>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Months (Date Created Conversion)</t>
  </si>
  <si>
    <t>Crowd Funding Goal Analysis</t>
  </si>
  <si>
    <t>Goal</t>
  </si>
  <si>
    <t>Number Successful</t>
  </si>
  <si>
    <t>Number Fails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</si>
  <si>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</si>
  <si>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</si>
  <si>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</si>
  <si>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</si>
  <si>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</si>
  <si>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</si>
  <si>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</si>
  <si>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</si>
  <si>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</si>
  <si>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</si>
  <si>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</si>
  <si>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</si>
  <si>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</si>
  <si>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</si>
  <si>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</si>
  <si>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</si>
  <si>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</si>
  <si>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Live</t>
  </si>
  <si>
    <t>successful campaigns</t>
  </si>
  <si>
    <t>mean number of backers</t>
  </si>
  <si>
    <t>median number of backers</t>
  </si>
  <si>
    <t>minumum number of backers</t>
  </si>
  <si>
    <t>maximum number of backers</t>
  </si>
  <si>
    <t>variance of the number of backers</t>
  </si>
  <si>
    <t>standard deviation of number of backers</t>
  </si>
  <si>
    <t>unsuccessful campaigns</t>
  </si>
  <si>
    <t>Given the high variance the mean better summarizes the data.</t>
  </si>
  <si>
    <t>More variability with successful campaigns given higher variance &amp; standard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</si>
</sst>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8" formatCode="mm\/dd\/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8" fontId="16" fillId="0" borderId="0" xfId="0" applyNumberFormat="1" applyFont="1" applyAlignment="1">
      <alignment horizontal="center"/>
    </xf>
    <xf numFmtId="178" fontId="18" fillId="0" borderId="0" xfId="0" applyNumberFormat="1" applyFont="1"/>
    <xf numFmtId="178" fontId="0" fillId="0" borderId="0" xfId="0" applyNumberFormat="1"/>
    <xf numFmtId="0" fontId="19" fillId="0" borderId="0" xfId="0" applyFont="1"/>
    <xf numFmtId="9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3" fontId="0" fillId="0" borderId="0" xfId="42" applyNumberFormat="1" applyFont="1"/>
    <xf numFmtId="3" fontId="0" fillId="0" borderId="0" xfId="0" applyNumberFormat="1"/>
    <xf numFmtId="9" fontId="0" fillId="0" borderId="0" xfId="43" applyFont="1"/>
    <xf numFmtId="0" fontId="0" fillId="0" borderId="0" xfId="0" applyAlignment="1">
      <alignment horizontal="right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right"/>
    </dxf>
    <dxf>
      <alignment horizontal="right"/>
    </dxf>
    <dxf>
      <font>
        <color rgb="FF9C0006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Frank Srock.xlsx]Pivot 1 - by 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1 -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7-4998-B7D9-D40A763A5D42}"/>
            </c:ext>
          </c:extLst>
        </c:ser>
        <c:ser>
          <c:idx val="1"/>
          <c:order val="1"/>
          <c:tx>
            <c:strRef>
              <c:f>'Pivot 1 -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1 -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7-4998-B7D9-D40A763A5D42}"/>
            </c:ext>
          </c:extLst>
        </c:ser>
        <c:ser>
          <c:idx val="2"/>
          <c:order val="2"/>
          <c:tx>
            <c:strRef>
              <c:f>'Pivot 1 -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7-4998-B7D9-D40A763A5D42}"/>
            </c:ext>
          </c:extLst>
        </c:ser>
        <c:ser>
          <c:idx val="3"/>
          <c:order val="3"/>
          <c:tx>
            <c:strRef>
              <c:f>'Pivot 1 -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7-4998-B7D9-D40A763A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2274911"/>
        <c:axId val="1012283071"/>
      </c:barChart>
      <c:catAx>
        <c:axId val="10122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3071"/>
        <c:crosses val="autoZero"/>
        <c:auto val="1"/>
        <c:lblAlgn val="ctr"/>
        <c:lblOffset val="100"/>
        <c:noMultiLvlLbl val="0"/>
      </c:catAx>
      <c:valAx>
        <c:axId val="1012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Frank Srock.xlsx]Pivot 2 - by subcategory!PivotTable2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2 -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865-B203-13BBC9337E2D}"/>
            </c:ext>
          </c:extLst>
        </c:ser>
        <c:ser>
          <c:idx val="1"/>
          <c:order val="1"/>
          <c:tx>
            <c:strRef>
              <c:f>'Pivot 2 -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0-4865-B203-13BBC9337E2D}"/>
            </c:ext>
          </c:extLst>
        </c:ser>
        <c:ser>
          <c:idx val="2"/>
          <c:order val="2"/>
          <c:tx>
            <c:strRef>
              <c:f>'Pivot 2 -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0-4865-B203-13BBC9337E2D}"/>
            </c:ext>
          </c:extLst>
        </c:ser>
        <c:ser>
          <c:idx val="3"/>
          <c:order val="3"/>
          <c:tx>
            <c:strRef>
              <c:f>'Pivot 2 -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2 -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0-4865-B203-13BBC933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2274911"/>
        <c:axId val="1012283071"/>
      </c:barChart>
      <c:catAx>
        <c:axId val="10122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3071"/>
        <c:crosses val="autoZero"/>
        <c:auto val="1"/>
        <c:lblAlgn val="ctr"/>
        <c:lblOffset val="100"/>
        <c:noMultiLvlLbl val="0"/>
      </c:catAx>
      <c:valAx>
        <c:axId val="1012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Frank Srock.xlsx]Pivot 3 - by date!PivotTable5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3 -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9C7-83EE-BCFD1225C8F5}"/>
            </c:ext>
          </c:extLst>
        </c:ser>
        <c:ser>
          <c:idx val="1"/>
          <c:order val="1"/>
          <c:tx>
            <c:strRef>
              <c:f>'Pivot 3 -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3 -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9C7-83EE-BCFD1225C8F5}"/>
            </c:ext>
          </c:extLst>
        </c:ser>
        <c:ser>
          <c:idx val="2"/>
          <c:order val="2"/>
          <c:tx>
            <c:strRef>
              <c:f>'Pivot 3 -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3 -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9C7-83EE-BCFD1225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84031"/>
        <c:axId val="1012294591"/>
      </c:lineChart>
      <c:catAx>
        <c:axId val="1012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4591"/>
        <c:crosses val="autoZero"/>
        <c:auto val="1"/>
        <c:lblAlgn val="ctr"/>
        <c:lblOffset val="100"/>
        <c:noMultiLvlLbl val="0"/>
      </c:catAx>
      <c:valAx>
        <c:axId val="10122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Analysis'!$F$4:$F$15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5-4F36-9190-7C0AE3660C4E}"/>
            </c:ext>
          </c:extLst>
        </c:ser>
        <c:ser>
          <c:idx val="1"/>
          <c:order val="1"/>
          <c:tx>
            <c:strRef>
              <c:f>'Crowdfunding Goal Analysis'!$G$3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Analysis'!$G$4:$G$15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5-4F36-9190-7C0AE3660C4E}"/>
            </c:ext>
          </c:extLst>
        </c:ser>
        <c:ser>
          <c:idx val="2"/>
          <c:order val="2"/>
          <c:tx>
            <c:strRef>
              <c:f>'Crowdfunding Goal Analysis'!$H$3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Analysis'!$H$4:$H$15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5-4F36-9190-7C0AE366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730287"/>
        <c:axId val="1054757167"/>
      </c:lineChart>
      <c:catAx>
        <c:axId val="10547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57167"/>
        <c:crosses val="autoZero"/>
        <c:auto val="1"/>
        <c:lblAlgn val="ctr"/>
        <c:lblOffset val="100"/>
        <c:noMultiLvlLbl val="0"/>
      </c:catAx>
      <c:valAx>
        <c:axId val="10547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0</xdr:row>
      <xdr:rowOff>0</xdr:rowOff>
    </xdr:from>
    <xdr:to>
      <xdr:col>16</xdr:col>
      <xdr:colOff>285750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DC8E7-5AA2-58C0-03ED-5D729E923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</xdr:colOff>
      <xdr:row>0</xdr:row>
      <xdr:rowOff>0</xdr:rowOff>
    </xdr:from>
    <xdr:to>
      <xdr:col>17</xdr:col>
      <xdr:colOff>219074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82A3F-AE87-4CF7-954A-4D779F223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253364</xdr:colOff>
      <xdr:row>0</xdr:row>
      <xdr:rowOff>74295</xdr:rowOff>
    </xdr:from>
    <xdr:to>
      <xdr:col>11</xdr:col>
      <xdr:colOff>457199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E6E9A-40EA-5781-AAFF-04B32BF3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15</xdr:row>
      <xdr:rowOff>66675</xdr:rowOff>
    </xdr:from>
    <xdr:to>
      <xdr:col>7</xdr:col>
      <xdr:colOff>1266825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D4F03-6207-A03C-69CC-4AA5A30D8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" refreshedDate="45640.511334953706" createdVersion="8" refreshedVersion="8" minRefreshableVersion="3" recordCount="1000" xr:uid="{ED98D5C3-0030-45EF-A156-6D8F74EADB5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8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78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DAE76-98FD-46C6-9306-1BF00E55AF2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8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8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685E8-2505-4B80-A297-1E9331C726F7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8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8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B8FED-4A0B-4BF8-9FA9-A542965EEBE5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4:E18" firstHeaderRow="1" firstDataRow="2" firstDataCol="1" rowPageCount="2" colPageCount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h="1" x="2"/>
        <item x="1"/>
        <item t="default"/>
      </items>
    </pivotField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78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numFmtId="178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7"/>
  <sheetViews>
    <sheetView tabSelected="1" zoomScale="70" zoomScaleNormal="70" workbookViewId="0">
      <pane xSplit="3" ySplit="1" topLeftCell="D78" activePane="bottomRight" state="frozen"/>
      <selection pane="topRight" activeCell="D1" sqref="D1"/>
      <selection pane="bottomLeft" activeCell="A2" sqref="A2"/>
      <selection pane="bottomRight" activeCell="I207" sqref="I20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9921875" bestFit="1" customWidth="1"/>
    <col min="14" max="14" width="22.3984375" style="11" bestFit="1" customWidth="1"/>
    <col min="15" max="15" width="21" style="11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ht="16.2" thickBot="1" x14ac:dyDescent="0.35">
      <c r="A1" s="1" t="s">
        <v>2027</v>
      </c>
      <c r="B1" s="1" t="s">
        <v>0</v>
      </c>
      <c r="C1" s="2" t="s">
        <v>1</v>
      </c>
      <c r="D1" s="14" t="s">
        <v>2</v>
      </c>
      <c r="E1" s="1" t="s">
        <v>3</v>
      </c>
      <c r="F1" s="1" t="s">
        <v>2029</v>
      </c>
      <c r="G1" s="14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hidden="1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IFERROR(+E2/H2,0)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MID(R2,FIND("/",R2)+1,LEN(R2)-FIND("/",R2))</f>
        <v>food trucks</v>
      </c>
    </row>
    <row r="3" spans="1:20" ht="17.399999999999999" hidden="1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 t="shared" ref="I3:I66" si="1">IFERROR(+E3/H3,0)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MID(R3,FIND("/",R3)+1,LEN(R3)-FIND("/",R3))</f>
        <v>rock</v>
      </c>
    </row>
    <row r="4" spans="1:20" ht="33" hidden="1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" hidden="1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.399999999999999" hidden="1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.399999999999999" hidden="1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.399999999999999" hidden="1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.399999999999999" hidden="1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.399999999999999" hidden="1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.399999999999999" hidden="1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.399999999999999" hidden="1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" hidden="1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.399999999999999" hidden="1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" hidden="1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.399999999999999" hidden="1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.399999999999999" hidden="1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.399999999999999" hidden="1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.399999999999999" hidden="1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.399999999999999" hidden="1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.399999999999999" hidden="1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.399999999999999" hidden="1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.399999999999999" hidden="1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.399999999999999" hidden="1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.399999999999999" hidden="1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.399999999999999" hidden="1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.399999999999999" hidden="1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.399999999999999" hidden="1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.399999999999999" hidden="1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.399999999999999" hidden="1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.399999999999999" hidden="1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.399999999999999" hidden="1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.399999999999999" hidden="1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.399999999999999" hidden="1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.399999999999999" hidden="1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" hidden="1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.399999999999999" hidden="1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.399999999999999" hidden="1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" hidden="1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.399999999999999" hidden="1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.399999999999999" hidden="1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.399999999999999" hidden="1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.399999999999999" hidden="1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.399999999999999" hidden="1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.399999999999999" hidden="1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.399999999999999" hidden="1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" hidden="1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.399999999999999" hidden="1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.399999999999999" hidden="1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.399999999999999" hidden="1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.399999999999999" hidden="1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" hidden="1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.399999999999999" hidden="1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.399999999999999" hidden="1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.399999999999999" hidden="1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" hidden="1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" hidden="1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" hidden="1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.399999999999999" hidden="1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.399999999999999" hidden="1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.399999999999999" hidden="1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.399999999999999" hidden="1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" hidden="1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3" hidden="1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.399999999999999" hidden="1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.399999999999999" hidden="1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.399999999999999" hidden="1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ref="I67:I130" si="7">IFERROR(+E67/H67,0)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MID(R67,FIND("/",R67)+1,LEN(R67)-FIND("/",R67))</f>
        <v>plays</v>
      </c>
    </row>
    <row r="68" spans="1:20" ht="17.399999999999999" hidden="1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" hidden="1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.399999999999999" hidden="1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3" hidden="1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.399999999999999" hidden="1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" hidden="1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.399999999999999" hidden="1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.399999999999999" hidden="1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.399999999999999" hidden="1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.399999999999999" hidden="1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.399999999999999" hidden="1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3" hidden="1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.399999999999999" hidden="1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.399999999999999" hidden="1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.399999999999999" hidden="1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.399999999999999" hidden="1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.399999999999999" hidden="1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3" hidden="1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.399999999999999" hidden="1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" hidden="1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.399999999999999" hidden="1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.399999999999999" hidden="1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.399999999999999" hidden="1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.399999999999999" hidden="1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" hidden="1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.399999999999999" hidden="1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.399999999999999" hidden="1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" hidden="1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.399999999999999" hidden="1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.399999999999999" hidden="1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.399999999999999" hidden="1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3" hidden="1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.399999999999999" hidden="1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.399999999999999" hidden="1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.399999999999999" hidden="1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.399999999999999" hidden="1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.399999999999999" hidden="1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.399999999999999" hidden="1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.399999999999999" hidden="1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" hidden="1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" hidden="1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.399999999999999" hidden="1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" hidden="1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.399999999999999" hidden="1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.399999999999999" hidden="1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.399999999999999" hidden="1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.399999999999999" hidden="1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.399999999999999" hidden="1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" hidden="1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.399999999999999" hidden="1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.399999999999999" hidden="1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" hidden="1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.399999999999999" hidden="1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.399999999999999" hidden="1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.399999999999999" hidden="1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.399999999999999" hidden="1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.399999999999999" hidden="1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.399999999999999" hidden="1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.399999999999999" hidden="1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.399999999999999" hidden="1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.399999999999999" hidden="1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ref="I131:I194" si="13">IFERROR(+E131/H131,0)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MID(R131,FIND("/",R131)+1,LEN(R131)-FIND("/",R131))</f>
        <v>food trucks</v>
      </c>
    </row>
    <row r="132" spans="1:20" ht="17.399999999999999" hidden="1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" hidden="1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.399999999999999" hidden="1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.399999999999999" hidden="1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.399999999999999" hidden="1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.399999999999999" hidden="1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3" hidden="1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.399999999999999" hidden="1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" hidden="1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.399999999999999" hidden="1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" hidden="1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.399999999999999" hidden="1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3" hidden="1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.399999999999999" hidden="1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.399999999999999" hidden="1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.399999999999999" hidden="1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" hidden="1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3" hidden="1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.399999999999999" hidden="1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.399999999999999" hidden="1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.399999999999999" hidden="1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.399999999999999" hidden="1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.399999999999999" hidden="1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.399999999999999" hidden="1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.399999999999999" hidden="1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.399999999999999" hidden="1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.399999999999999" hidden="1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.399999999999999" hidden="1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.399999999999999" hidden="1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.399999999999999" hidden="1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.399999999999999" hidden="1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" hidden="1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" hidden="1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.399999999999999" hidden="1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.399999999999999" hidden="1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.399999999999999" hidden="1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.399999999999999" hidden="1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.399999999999999" hidden="1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.399999999999999" hidden="1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.399999999999999" hidden="1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.399999999999999" hidden="1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" hidden="1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.399999999999999" hidden="1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3" hidden="1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.399999999999999" hidden="1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.399999999999999" hidden="1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" hidden="1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.399999999999999" hidden="1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.399999999999999" hidden="1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" hidden="1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.399999999999999" hidden="1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.399999999999999" hidden="1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" hidden="1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" hidden="1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.399999999999999" hidden="1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.399999999999999" hidden="1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.399999999999999" hidden="1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.399999999999999" hidden="1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.399999999999999" hidden="1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.399999999999999" hidden="1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.399999999999999" hidden="1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.399999999999999" hidden="1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3" hidden="1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ref="I195:I258" si="19">IFERROR(+E195/H195,0)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MID(R195,FIND("/",R195)+1,LEN(R195)-FIND("/",R195))</f>
        <v>indie rock</v>
      </c>
    </row>
    <row r="196" spans="1:20" ht="17.399999999999999" hidden="1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.399999999999999" hidden="1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.399999999999999" hidden="1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.399999999999999" hidden="1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.399999999999999" hidden="1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.399999999999999" hidden="1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.399999999999999" hidden="1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3" hidden="1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.399999999999999" hidden="1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" hidden="1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.399999999999999" hidden="1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.399999999999999" hidden="1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" hidden="1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.399999999999999" hidden="1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3" hidden="1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.399999999999999" hidden="1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" hidden="1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3" hidden="1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" hidden="1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.399999999999999" hidden="1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.399999999999999" hidden="1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.399999999999999" hidden="1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.399999999999999" hidden="1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.399999999999999" hidden="1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.399999999999999" hidden="1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.399999999999999" hidden="1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.399999999999999" hidden="1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.399999999999999" hidden="1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.399999999999999" hidden="1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3" hidden="1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.399999999999999" hidden="1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.399999999999999" hidden="1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.399999999999999" hidden="1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.399999999999999" hidden="1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.399999999999999" hidden="1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.399999999999999" hidden="1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.399999999999999" hidden="1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" hidden="1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.399999999999999" hidden="1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" hidden="1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.399999999999999" hidden="1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3" hidden="1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.399999999999999" hidden="1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3" hidden="1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.399999999999999" hidden="1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" hidden="1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" hidden="1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.399999999999999" hidden="1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3" hidden="1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.399999999999999" hidden="1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.399999999999999" hidden="1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.399999999999999" hidden="1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.399999999999999" hidden="1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.399999999999999" hidden="1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" hidden="1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.399999999999999" hidden="1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" hidden="1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" hidden="1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.399999999999999" hidden="1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.399999999999999" hidden="1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ref="I259:I322" si="25">IFERROR(+E259/H259,0)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MID(R259,FIND("/",R259)+1,LEN(R259)-FIND("/",R259))</f>
        <v>plays</v>
      </c>
    </row>
    <row r="260" spans="1:20" ht="17.399999999999999" hidden="1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.399999999999999" hidden="1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" hidden="1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.399999999999999" hidden="1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.399999999999999" hidden="1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.399999999999999" hidden="1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.399999999999999" hidden="1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.399999999999999" hidden="1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.399999999999999" hidden="1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.399999999999999" hidden="1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.399999999999999" hidden="1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.399999999999999" hidden="1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" hidden="1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.399999999999999" hidden="1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.399999999999999" hidden="1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" hidden="1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" hidden="1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.399999999999999" hidden="1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" hidden="1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.399999999999999" hidden="1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3" hidden="1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" hidden="1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.399999999999999" hidden="1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.399999999999999" hidden="1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" hidden="1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.399999999999999" hidden="1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.399999999999999" hidden="1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.399999999999999" hidden="1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.399999999999999" hidden="1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.399999999999999" hidden="1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.399999999999999" hidden="1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.399999999999999" hidden="1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.399999999999999" hidden="1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.399999999999999" hidden="1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.399999999999999" hidden="1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" hidden="1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" hidden="1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.399999999999999" hidden="1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.399999999999999" hidden="1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" hidden="1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.399999999999999" hidden="1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3" hidden="1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.399999999999999" hidden="1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.399999999999999" hidden="1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.399999999999999" hidden="1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.399999999999999" hidden="1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" hidden="1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3" hidden="1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.399999999999999" hidden="1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.399999999999999" hidden="1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.399999999999999" hidden="1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.399999999999999" hidden="1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.399999999999999" hidden="1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.399999999999999" hidden="1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.399999999999999" hidden="1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" hidden="1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.399999999999999" hidden="1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.399999999999999" hidden="1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" hidden="1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.399999999999999" hidden="1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.399999999999999" hidden="1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" hidden="1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ref="I323:I386" si="31">IFERROR(+E323/H323,0)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MID(R323,FIND("/",R323)+1,LEN(R323)-FIND("/",R323))</f>
        <v>shorts</v>
      </c>
    </row>
    <row r="324" spans="1:20" ht="33" hidden="1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.399999999999999" hidden="1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.399999999999999" hidden="1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" hidden="1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" hidden="1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.399999999999999" hidden="1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" hidden="1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.399999999999999" hidden="1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" hidden="1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.399999999999999" hidden="1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" hidden="1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.399999999999999" hidden="1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.399999999999999" hidden="1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.399999999999999" hidden="1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.399999999999999" hidden="1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.399999999999999" hidden="1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.399999999999999" hidden="1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.399999999999999" hidden="1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.399999999999999" hidden="1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3" hidden="1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.399999999999999" hidden="1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.399999999999999" hidden="1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.399999999999999" hidden="1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.399999999999999" hidden="1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.399999999999999" hidden="1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.399999999999999" hidden="1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.399999999999999" hidden="1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.399999999999999" hidden="1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.399999999999999" hidden="1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.399999999999999" hidden="1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.399999999999999" hidden="1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.399999999999999" hidden="1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.399999999999999" hidden="1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.399999999999999" hidden="1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.399999999999999" hidden="1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.399999999999999" hidden="1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.399999999999999" hidden="1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.399999999999999" hidden="1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.399999999999999" hidden="1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.399999999999999" hidden="1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.399999999999999" hidden="1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.399999999999999" hidden="1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.399999999999999" hidden="1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.399999999999999" hidden="1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.399999999999999" hidden="1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.399999999999999" hidden="1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.399999999999999" hidden="1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.399999999999999" hidden="1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.399999999999999" hidden="1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" hidden="1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.399999999999999" hidden="1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" hidden="1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" hidden="1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.399999999999999" hidden="1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.399999999999999" hidden="1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.399999999999999" hidden="1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.399999999999999" hidden="1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" hidden="1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.399999999999999" hidden="1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" hidden="1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.399999999999999" hidden="1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" hidden="1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ref="I387:I450" si="37">IFERROR(+E387/H387,0)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MID(R387,FIND("/",R387)+1,LEN(R387)-FIND("/",R387))</f>
        <v>nonfiction</v>
      </c>
    </row>
    <row r="388" spans="1:20" ht="33" hidden="1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.399999999999999" hidden="1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.399999999999999" hidden="1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.399999999999999" hidden="1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.399999999999999" hidden="1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.399999999999999" hidden="1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" hidden="1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.399999999999999" hidden="1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.399999999999999" hidden="1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.399999999999999" hidden="1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.399999999999999" hidden="1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3" hidden="1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.399999999999999" hidden="1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" hidden="1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.399999999999999" hidden="1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.399999999999999" hidden="1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.399999999999999" hidden="1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.399999999999999" hidden="1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.399999999999999" hidden="1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.399999999999999" hidden="1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.399999999999999" hidden="1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.399999999999999" hidden="1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.399999999999999" hidden="1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.399999999999999" hidden="1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.399999999999999" hidden="1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.399999999999999" hidden="1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.399999999999999" hidden="1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.399999999999999" hidden="1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" hidden="1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.399999999999999" hidden="1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.399999999999999" hidden="1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.399999999999999" hidden="1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.399999999999999" hidden="1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.399999999999999" hidden="1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" hidden="1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.399999999999999" hidden="1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.399999999999999" hidden="1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.399999999999999" hidden="1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.399999999999999" hidden="1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.399999999999999" hidden="1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.399999999999999" hidden="1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.399999999999999" hidden="1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3" hidden="1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3" hidden="1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.399999999999999" hidden="1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.399999999999999" hidden="1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.399999999999999" hidden="1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.399999999999999" hidden="1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" hidden="1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.399999999999999" hidden="1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.399999999999999" hidden="1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.399999999999999" hidden="1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.399999999999999" hidden="1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.399999999999999" hidden="1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.399999999999999" hidden="1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" hidden="1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.399999999999999" hidden="1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" hidden="1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.399999999999999" hidden="1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.399999999999999" hidden="1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ref="I451:I514" si="43">IFERROR(+E451/H451,0)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MID(R451,FIND("/",R451)+1,LEN(R451)-FIND("/",R451))</f>
        <v>video games</v>
      </c>
    </row>
    <row r="452" spans="1:20" ht="17.399999999999999" hidden="1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.399999999999999" hidden="1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" hidden="1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" hidden="1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.399999999999999" hidden="1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.399999999999999" hidden="1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" hidden="1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.399999999999999" hidden="1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.399999999999999" hidden="1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.399999999999999" hidden="1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.399999999999999" hidden="1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.399999999999999" hidden="1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.399999999999999" hidden="1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" hidden="1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.399999999999999" hidden="1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.399999999999999" hidden="1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.399999999999999" hidden="1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" hidden="1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.399999999999999" hidden="1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.399999999999999" hidden="1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.399999999999999" hidden="1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.399999999999999" hidden="1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3" hidden="1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.399999999999999" hidden="1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.399999999999999" hidden="1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" hidden="1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" hidden="1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.399999999999999" hidden="1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.399999999999999" hidden="1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.399999999999999" hidden="1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.399999999999999" hidden="1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" hidden="1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" hidden="1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.399999999999999" hidden="1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.399999999999999" hidden="1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" hidden="1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" hidden="1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.399999999999999" hidden="1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.399999999999999" hidden="1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.399999999999999" hidden="1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3" hidden="1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" hidden="1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.399999999999999" hidden="1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3" hidden="1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.399999999999999" hidden="1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.399999999999999" hidden="1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.399999999999999" hidden="1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.399999999999999" hidden="1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" hidden="1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.399999999999999" hidden="1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.399999999999999" hidden="1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.399999999999999" hidden="1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" hidden="1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.399999999999999" hidden="1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.399999999999999" hidden="1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.399999999999999" hidden="1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" hidden="1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.399999999999999" hidden="1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.399999999999999" hidden="1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.399999999999999" hidden="1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.399999999999999" hidden="1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.399999999999999" hidden="1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.399999999999999" hidden="1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ref="I515:I578" si="49">IFERROR(+E515/H515,0)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MID(R515,FIND("/",R515)+1,LEN(R515)-FIND("/",R515))</f>
        <v>television</v>
      </c>
    </row>
    <row r="516" spans="1:20" ht="17.399999999999999" hidden="1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.399999999999999" hidden="1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.399999999999999" hidden="1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.399999999999999" hidden="1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" hidden="1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.399999999999999" hidden="1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.399999999999999" hidden="1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.399999999999999" hidden="1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" hidden="1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.399999999999999" hidden="1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.399999999999999" hidden="1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3" hidden="1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" hidden="1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.399999999999999" hidden="1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.399999999999999" hidden="1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.399999999999999" hidden="1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3" hidden="1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" hidden="1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.399999999999999" hidden="1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.399999999999999" hidden="1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.399999999999999" hidden="1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.399999999999999" hidden="1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.399999999999999" hidden="1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.399999999999999" hidden="1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.399999999999999" hidden="1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.399999999999999" hidden="1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.399999999999999" hidden="1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.399999999999999" hidden="1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.399999999999999" hidden="1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" hidden="1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.399999999999999" hidden="1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3" hidden="1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.399999999999999" hidden="1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.399999999999999" hidden="1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" hidden="1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" hidden="1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3" hidden="1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.399999999999999" hidden="1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" hidden="1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" hidden="1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.399999999999999" hidden="1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.399999999999999" hidden="1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.399999999999999" hidden="1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.399999999999999" hidden="1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.399999999999999" hidden="1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.399999999999999" hidden="1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.399999999999999" hidden="1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" hidden="1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.399999999999999" hidden="1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.399999999999999" hidden="1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.399999999999999" hidden="1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.399999999999999" hidden="1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" hidden="1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.399999999999999" hidden="1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.399999999999999" hidden="1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.399999999999999" hidden="1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.399999999999999" hidden="1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.399999999999999" hidden="1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.399999999999999" hidden="1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.399999999999999" hidden="1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.399999999999999" hidden="1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" hidden="1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.399999999999999" hidden="1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ref="I579:I642" si="55">IFERROR(+E579/H579,0)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MID(R579,FIND("/",R579)+1,LEN(R579)-FIND("/",R579))</f>
        <v>jazz</v>
      </c>
    </row>
    <row r="580" spans="1:20" ht="17.399999999999999" hidden="1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.399999999999999" hidden="1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.399999999999999" hidden="1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.399999999999999" hidden="1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.399999999999999" hidden="1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" hidden="1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3" hidden="1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.399999999999999" hidden="1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3" hidden="1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.399999999999999" hidden="1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.399999999999999" hidden="1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.399999999999999" hidden="1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" hidden="1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.399999999999999" hidden="1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" hidden="1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3" hidden="1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" hidden="1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" hidden="1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.399999999999999" hidden="1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.399999999999999" hidden="1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.399999999999999" hidden="1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" hidden="1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.399999999999999" hidden="1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3" hidden="1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.399999999999999" hidden="1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.399999999999999" hidden="1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.399999999999999" hidden="1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.399999999999999" hidden="1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.399999999999999" hidden="1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.399999999999999" hidden="1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.399999999999999" hidden="1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" hidden="1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.399999999999999" hidden="1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.399999999999999" hidden="1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3" hidden="1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" hidden="1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.399999999999999" hidden="1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.399999999999999" hidden="1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.399999999999999" hidden="1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.399999999999999" hidden="1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.399999999999999" hidden="1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.399999999999999" hidden="1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.399999999999999" hidden="1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.399999999999999" hidden="1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.399999999999999" hidden="1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" hidden="1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" hidden="1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.399999999999999" hidden="1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.399999999999999" hidden="1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.399999999999999" hidden="1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.399999999999999" hidden="1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.399999999999999" hidden="1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3" hidden="1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.399999999999999" hidden="1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.399999999999999" hidden="1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.399999999999999" hidden="1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.399999999999999" hidden="1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.399999999999999" hidden="1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.399999999999999" hidden="1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.399999999999999" hidden="1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" hidden="1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ref="I643:I706" si="61">IFERROR(+E643/H643,0)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MID(R643,FIND("/",R643)+1,LEN(R643)-FIND("/",R643))</f>
        <v>plays</v>
      </c>
    </row>
    <row r="644" spans="1:20" ht="17.399999999999999" hidden="1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.399999999999999" hidden="1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.399999999999999" hidden="1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.399999999999999" hidden="1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.399999999999999" hidden="1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.399999999999999" hidden="1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.399999999999999" hidden="1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.399999999999999" hidden="1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.399999999999999" hidden="1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3" hidden="1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.399999999999999" hidden="1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" hidden="1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.399999999999999" hidden="1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.399999999999999" hidden="1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.399999999999999" hidden="1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.399999999999999" hidden="1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.399999999999999" hidden="1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.399999999999999" hidden="1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.399999999999999" hidden="1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.399999999999999" hidden="1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.399999999999999" hidden="1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" hidden="1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" hidden="1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.399999999999999" hidden="1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" hidden="1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" hidden="1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.399999999999999" hidden="1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.399999999999999" hidden="1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.399999999999999" hidden="1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.399999999999999" hidden="1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.399999999999999" hidden="1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.399999999999999" hidden="1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.399999999999999" hidden="1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.399999999999999" hidden="1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" hidden="1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" hidden="1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.399999999999999" hidden="1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.399999999999999" hidden="1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.399999999999999" hidden="1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.399999999999999" hidden="1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.399999999999999" hidden="1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.399999999999999" hidden="1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.399999999999999" hidden="1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.399999999999999" hidden="1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.399999999999999" hidden="1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3" hidden="1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" hidden="1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.399999999999999" hidden="1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.399999999999999" hidden="1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3" hidden="1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.399999999999999" hidden="1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.399999999999999" hidden="1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3" hidden="1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" hidden="1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" hidden="1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.399999999999999" hidden="1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ref="I707:I770" si="67">IFERROR(+E707/H707,0)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MID(R707,FIND("/",R707)+1,LEN(R707)-FIND("/",R707))</f>
        <v>nonfiction</v>
      </c>
    </row>
    <row r="708" spans="1:20" ht="33" hidden="1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3" hidden="1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.399999999999999" hidden="1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.399999999999999" hidden="1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" hidden="1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" hidden="1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.399999999999999" hidden="1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.399999999999999" hidden="1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.399999999999999" hidden="1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.399999999999999" hidden="1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" hidden="1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.399999999999999" hidden="1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.399999999999999" hidden="1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" hidden="1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.399999999999999" hidden="1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.399999999999999" hidden="1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.399999999999999" hidden="1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" hidden="1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.399999999999999" hidden="1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3" hidden="1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.399999999999999" hidden="1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" hidden="1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" hidden="1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.399999999999999" hidden="1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.399999999999999" hidden="1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.399999999999999" hidden="1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.399999999999999" hidden="1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.399999999999999" hidden="1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3" hidden="1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.399999999999999" hidden="1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" hidden="1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3" hidden="1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.399999999999999" hidden="1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3" hidden="1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.399999999999999" hidden="1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.399999999999999" hidden="1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" hidden="1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.399999999999999" hidden="1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" hidden="1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.399999999999999" hidden="1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.399999999999999" hidden="1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.399999999999999" hidden="1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.399999999999999" hidden="1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3" hidden="1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.399999999999999" hidden="1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.399999999999999" hidden="1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.399999999999999" hidden="1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.399999999999999" hidden="1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3" hidden="1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.399999999999999" hidden="1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.399999999999999" hidden="1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" hidden="1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.399999999999999" hidden="1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.399999999999999" hidden="1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.399999999999999" hidden="1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.399999999999999" hidden="1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" hidden="1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" hidden="1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.399999999999999" hidden="1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.399999999999999" hidden="1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.399999999999999" hidden="1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ref="I771:I834" si="73">IFERROR(+E771/H771,0)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MID(R771,FIND("/",R771)+1,LEN(R771)-FIND("/",R771))</f>
        <v>video games</v>
      </c>
    </row>
    <row r="772" spans="1:20" ht="33" hidden="1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.399999999999999" hidden="1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.399999999999999" hidden="1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.399999999999999" hidden="1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.399999999999999" hidden="1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" hidden="1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.399999999999999" hidden="1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.399999999999999" hidden="1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.399999999999999" hidden="1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.399999999999999" hidden="1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3" hidden="1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.399999999999999" hidden="1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.399999999999999" hidden="1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.399999999999999" hidden="1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.399999999999999" hidden="1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" hidden="1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.399999999999999" hidden="1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.399999999999999" hidden="1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.399999999999999" hidden="1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.399999999999999" hidden="1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.399999999999999" hidden="1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.399999999999999" hidden="1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.399999999999999" hidden="1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.399999999999999" hidden="1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.399999999999999" hidden="1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" hidden="1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.399999999999999" hidden="1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.399999999999999" hidden="1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.399999999999999" hidden="1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.399999999999999" hidden="1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.399999999999999" hidden="1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.399999999999999" hidden="1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" hidden="1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" hidden="1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.399999999999999" hidden="1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" hidden="1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.399999999999999" hidden="1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.399999999999999" hidden="1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.399999999999999" hidden="1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.399999999999999" hidden="1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3" hidden="1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.399999999999999" hidden="1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.399999999999999" hidden="1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.399999999999999" hidden="1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.399999999999999" hidden="1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" hidden="1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.399999999999999" hidden="1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.399999999999999" hidden="1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.399999999999999" hidden="1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.399999999999999" hidden="1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.399999999999999" hidden="1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.399999999999999" hidden="1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.399999999999999" hidden="1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" hidden="1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" hidden="1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" hidden="1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.399999999999999" hidden="1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" hidden="1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" hidden="1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.399999999999999" hidden="1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ref="I835:I898" si="79">IFERROR(+E835/H835,0)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MID(R835,FIND("/",R835)+1,LEN(R835)-FIND("/",R835))</f>
        <v>translations</v>
      </c>
    </row>
    <row r="836" spans="1:20" ht="17.399999999999999" hidden="1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.399999999999999" hidden="1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.399999999999999" hidden="1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.399999999999999" hidden="1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.399999999999999" hidden="1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.399999999999999" hidden="1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.399999999999999" hidden="1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.399999999999999" hidden="1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" hidden="1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" hidden="1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.399999999999999" hidden="1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.399999999999999" hidden="1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.399999999999999" hidden="1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.399999999999999" hidden="1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3" hidden="1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" hidden="1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3" hidden="1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.399999999999999" hidden="1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3" hidden="1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.399999999999999" hidden="1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.399999999999999" hidden="1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" hidden="1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" hidden="1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.399999999999999" hidden="1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3" hidden="1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.399999999999999" hidden="1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.399999999999999" hidden="1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3" hidden="1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.399999999999999" hidden="1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" hidden="1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.399999999999999" hidden="1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.399999999999999" hidden="1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.399999999999999" hidden="1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" hidden="1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.399999999999999" hidden="1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.399999999999999" hidden="1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.399999999999999" hidden="1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.399999999999999" hidden="1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3" hidden="1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.399999999999999" hidden="1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.399999999999999" hidden="1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.399999999999999" hidden="1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3" hidden="1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.399999999999999" hidden="1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.399999999999999" hidden="1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" hidden="1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.399999999999999" hidden="1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.399999999999999" hidden="1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.399999999999999" hidden="1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" hidden="1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" hidden="1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.399999999999999" hidden="1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.399999999999999" hidden="1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" hidden="1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.399999999999999" hidden="1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.399999999999999" hidden="1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.399999999999999" hidden="1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" hidden="1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" hidden="1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.399999999999999" hidden="1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ref="I899:I962" si="85">IFERROR(+E899/H899,0)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MID(R899,FIND("/",R899)+1,LEN(R899)-FIND("/",R899))</f>
        <v>plays</v>
      </c>
    </row>
    <row r="900" spans="1:20" ht="17.399999999999999" hidden="1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.399999999999999" hidden="1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.399999999999999" hidden="1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.399999999999999" hidden="1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.399999999999999" hidden="1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" hidden="1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.399999999999999" hidden="1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.399999999999999" hidden="1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.399999999999999" hidden="1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.399999999999999" hidden="1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.399999999999999" hidden="1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.399999999999999" hidden="1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.399999999999999" hidden="1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.399999999999999" hidden="1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3" hidden="1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" hidden="1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.399999999999999" hidden="1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.399999999999999" hidden="1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.399999999999999" hidden="1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.399999999999999" hidden="1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.399999999999999" hidden="1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.399999999999999" hidden="1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.399999999999999" hidden="1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" hidden="1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.399999999999999" hidden="1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.399999999999999" hidden="1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.399999999999999" hidden="1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.399999999999999" hidden="1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.399999999999999" hidden="1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.399999999999999" hidden="1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.399999999999999" hidden="1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.399999999999999" hidden="1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.399999999999999" hidden="1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" hidden="1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.399999999999999" hidden="1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.399999999999999" hidden="1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" hidden="1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.399999999999999" hidden="1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.399999999999999" hidden="1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.399999999999999" hidden="1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.399999999999999" hidden="1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" hidden="1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.399999999999999" hidden="1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" hidden="1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3" hidden="1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.399999999999999" hidden="1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.399999999999999" hidden="1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" hidden="1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.399999999999999" hidden="1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" hidden="1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.399999999999999" hidden="1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.399999999999999" hidden="1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" hidden="1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.399999999999999" hidden="1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.399999999999999" hidden="1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3" hidden="1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ref="I963:I1001" si="91">IFERROR(+E963/H963,0)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MID(R963,FIND("/",R963)+1,LEN(R963)-FIND("/",R963))</f>
        <v>translations</v>
      </c>
    </row>
    <row r="964" spans="1:20" ht="17.399999999999999" hidden="1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.399999999999999" hidden="1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.399999999999999" hidden="1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.399999999999999" hidden="1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.399999999999999" hidden="1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.399999999999999" hidden="1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" hidden="1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.399999999999999" hidden="1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" hidden="1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.399999999999999" hidden="1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3" hidden="1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.399999999999999" hidden="1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.399999999999999" hidden="1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.399999999999999" hidden="1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" hidden="1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.399999999999999" hidden="1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.399999999999999" hidden="1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.399999999999999" hidden="1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.399999999999999" hidden="1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.399999999999999" hidden="1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.399999999999999" hidden="1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" hidden="1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.399999999999999" hidden="1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3" hidden="1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.399999999999999" hidden="1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.399999999999999" hidden="1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.399999999999999" hidden="1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.399999999999999" hidden="1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.399999999999999" hidden="1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.399999999999999" hidden="1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.399999999999999" hidden="1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.399999999999999" hidden="1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.399999999999999" hidden="1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" hidden="1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.399999999999999" hidden="1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.399999999999999" hidden="1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.399999999999999" hidden="1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  <row r="1003" spans="1:20" x14ac:dyDescent="0.3">
      <c r="F1003" t="s">
        <v>20</v>
      </c>
      <c r="G1003">
        <f>COUNTIF($G$2:$G$1001,F1003)</f>
        <v>565</v>
      </c>
    </row>
    <row r="1004" spans="1:20" x14ac:dyDescent="0.3">
      <c r="F1004" t="s">
        <v>74</v>
      </c>
      <c r="G1004">
        <f>COUNTIF($G$2:$G$1001,F1004)</f>
        <v>57</v>
      </c>
    </row>
    <row r="1005" spans="1:20" x14ac:dyDescent="0.3">
      <c r="F1005" t="s">
        <v>14</v>
      </c>
      <c r="G1005">
        <f>COUNTIF($G$2:$G$1001,F1005)</f>
        <v>364</v>
      </c>
    </row>
    <row r="1006" spans="1:20" x14ac:dyDescent="0.3">
      <c r="F1006" t="s">
        <v>2108</v>
      </c>
      <c r="G1006">
        <f>COUNTIF($G$2:$G$1001,F1006)</f>
        <v>14</v>
      </c>
    </row>
    <row r="1007" spans="1:20" x14ac:dyDescent="0.3">
      <c r="G1007">
        <f>SUM(G1003:G1006)</f>
        <v>1000</v>
      </c>
    </row>
  </sheetData>
  <autoFilter ref="A1:T1001" xr:uid="{00000000-0001-0000-0000-000000000000}">
    <filterColumn colId="15">
      <filters>
        <filter val="TRUE"/>
      </filters>
    </filterColumn>
  </autoFilter>
  <conditionalFormatting sqref="G1:G1048576">
    <cfRule type="containsText" dxfId="21" priority="3" operator="containsText" text="canceled">
      <formula>NOT(ISERROR(SEARCH("canceled",G1)))</formula>
    </cfRule>
    <cfRule type="containsText" dxfId="20" priority="4" operator="containsText" text="successful">
      <formula>NOT(ISERROR(SEARCH("successful",G1)))</formula>
    </cfRule>
    <cfRule type="containsText" dxfId="19" priority="5" operator="containsText" text="live">
      <formula>NOT(ISERROR(SEARCH("live",G1)))</formula>
    </cfRule>
    <cfRule type="containsText" dxfId="1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9BFE-3F18-48D6-A9A0-5D0323412463}">
  <dimension ref="A1:F17"/>
  <sheetViews>
    <sheetView workbookViewId="0">
      <selection activeCell="C19" sqref="C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7.796875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2033</v>
      </c>
    </row>
    <row r="3" spans="1:6" x14ac:dyDescent="0.3">
      <c r="A3" s="6" t="s">
        <v>2045</v>
      </c>
      <c r="B3" s="6" t="s">
        <v>2046</v>
      </c>
    </row>
    <row r="4" spans="1:6" x14ac:dyDescent="0.3">
      <c r="A4" s="6" t="s">
        <v>2034</v>
      </c>
      <c r="B4" s="20" t="s">
        <v>74</v>
      </c>
      <c r="C4" s="20" t="s">
        <v>14</v>
      </c>
      <c r="D4" s="20" t="s">
        <v>47</v>
      </c>
      <c r="E4" s="20" t="s">
        <v>20</v>
      </c>
      <c r="F4" s="20" t="s">
        <v>2044</v>
      </c>
    </row>
    <row r="5" spans="1:6" x14ac:dyDescent="0.3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2038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  <row r="15" spans="1:6" x14ac:dyDescent="0.3">
      <c r="B15" s="19">
        <f>+B14/$F14</f>
        <v>5.7000000000000002E-2</v>
      </c>
      <c r="C15" s="19">
        <f t="shared" ref="C15:E15" si="0">+C14/$F14</f>
        <v>0.36399999999999999</v>
      </c>
      <c r="D15" s="19">
        <f t="shared" si="0"/>
        <v>1.4E-2</v>
      </c>
      <c r="E15" s="19">
        <f t="shared" si="0"/>
        <v>0.56499999999999995</v>
      </c>
    </row>
    <row r="17" spans="5:6" x14ac:dyDescent="0.3">
      <c r="E17" s="19"/>
      <c r="F17" s="1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7208-E519-44A4-872A-158270321B41}">
  <dimension ref="A1:F30"/>
  <sheetViews>
    <sheetView zoomScale="90" zoomScaleNormal="90" workbookViewId="0">
      <selection activeCell="S18" sqref="S1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2033</v>
      </c>
    </row>
    <row r="2" spans="1:6" x14ac:dyDescent="0.3">
      <c r="A2" s="6" t="s">
        <v>2031</v>
      </c>
      <c r="B2" t="s">
        <v>2033</v>
      </c>
    </row>
    <row r="4" spans="1:6" x14ac:dyDescent="0.3">
      <c r="A4" s="6" t="s">
        <v>2045</v>
      </c>
      <c r="B4" s="6" t="s">
        <v>2046</v>
      </c>
    </row>
    <row r="5" spans="1:6" x14ac:dyDescent="0.3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2056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2048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2049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2057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2064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2058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2059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2060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2054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2065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2063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2070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2066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2061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2050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2052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2067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2055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E5C3-B674-4B26-B0CB-C6D5C2E38E22}">
  <dimension ref="A1:E18"/>
  <sheetViews>
    <sheetView workbookViewId="0">
      <selection activeCell="F22" sqref="F22"/>
    </sheetView>
  </sheetViews>
  <sheetFormatPr defaultRowHeight="15.6" x14ac:dyDescent="0.3"/>
  <cols>
    <col min="1" max="1" width="31.5" customWidth="1"/>
    <col min="2" max="4" width="10.5" bestFit="1" customWidth="1"/>
    <col min="5" max="9" width="11" bestFit="1" customWidth="1"/>
  </cols>
  <sheetData>
    <row r="1" spans="1:5" x14ac:dyDescent="0.3">
      <c r="A1" s="6" t="s">
        <v>2031</v>
      </c>
      <c r="B1" t="s">
        <v>2033</v>
      </c>
    </row>
    <row r="2" spans="1:5" x14ac:dyDescent="0.3">
      <c r="A2" s="6" t="s">
        <v>2085</v>
      </c>
      <c r="B2" t="s">
        <v>2033</v>
      </c>
    </row>
    <row r="4" spans="1:5" x14ac:dyDescent="0.3">
      <c r="A4" s="6" t="s">
        <v>2045</v>
      </c>
      <c r="B4" s="6" t="s">
        <v>4</v>
      </c>
    </row>
    <row r="5" spans="1:5" x14ac:dyDescent="0.3">
      <c r="A5" s="6" t="s">
        <v>2086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3">
      <c r="A6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t="s">
        <v>2044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111A-B0CB-441B-94BF-8F888A78F01E}">
  <dimension ref="A1:I15"/>
  <sheetViews>
    <sheetView zoomScale="90" zoomScaleNormal="90" workbookViewId="0">
      <selection activeCell="K15" sqref="K15"/>
    </sheetView>
  </sheetViews>
  <sheetFormatPr defaultRowHeight="15.6" x14ac:dyDescent="0.3"/>
  <cols>
    <col min="1" max="1" width="16.59765625" customWidth="1"/>
    <col min="2" max="2" width="17.19921875" bestFit="1" customWidth="1"/>
    <col min="3" max="3" width="12" bestFit="1" customWidth="1"/>
    <col min="4" max="4" width="16.09765625" bestFit="1" customWidth="1"/>
    <col min="5" max="5" width="12.59765625" bestFit="1" customWidth="1"/>
    <col min="6" max="6" width="19.8984375" bestFit="1" customWidth="1"/>
    <col min="7" max="7" width="16.09765625" bestFit="1" customWidth="1"/>
    <col min="8" max="8" width="18.8984375" bestFit="1" customWidth="1"/>
  </cols>
  <sheetData>
    <row r="1" spans="1:9" ht="23.4" x14ac:dyDescent="0.45">
      <c r="A1" s="12" t="s">
        <v>2087</v>
      </c>
    </row>
    <row r="3" spans="1:9" x14ac:dyDescent="0.3">
      <c r="A3" s="1" t="s">
        <v>2088</v>
      </c>
      <c r="B3" s="1" t="s">
        <v>2089</v>
      </c>
      <c r="C3" s="1" t="s">
        <v>2090</v>
      </c>
      <c r="D3" s="1" t="s">
        <v>2091</v>
      </c>
      <c r="E3" s="1" t="s">
        <v>2092</v>
      </c>
      <c r="F3" s="1" t="s">
        <v>2093</v>
      </c>
      <c r="G3" s="1" t="s">
        <v>2094</v>
      </c>
      <c r="H3" s="1" t="s">
        <v>2095</v>
      </c>
      <c r="I3" s="1"/>
    </row>
    <row r="4" spans="1:9" x14ac:dyDescent="0.3">
      <c r="A4" t="s">
        <v>2096</v>
      </c>
      <c r="B4">
        <f>COUNTIFS(Crowdfunding!$G$2:$G$1001,"successful",Crowdfunding!$D$2:$D$1001,"&lt;1000")</f>
        <v>30</v>
      </c>
      <c r="C4">
        <f>COUNTIFS(Crowdfunding!$G$2:$G$1001,"failed",Crowdfunding!$D$2:$D$1001,"&lt;1000")</f>
        <v>20</v>
      </c>
      <c r="D4">
        <f>COUNTIFS(Crowdfunding!$G$2:$G$1001,"canceled",Crowdfunding!$D$2:$D$1001,"&lt;1000")</f>
        <v>1</v>
      </c>
      <c r="E4">
        <f>SUM(B4:D4)</f>
        <v>51</v>
      </c>
      <c r="F4" s="13">
        <f>IFERROR(+B4/$E4,0)</f>
        <v>0.58823529411764708</v>
      </c>
      <c r="G4" s="13">
        <f>IFERROR(+C4/$E4,0)</f>
        <v>0.39215686274509803</v>
      </c>
      <c r="H4" s="13">
        <f>IFERROR(+D4/$E4,0)</f>
        <v>1.9607843137254902E-2</v>
      </c>
    </row>
    <row r="5" spans="1:9" x14ac:dyDescent="0.3">
      <c r="A5" t="s">
        <v>2097</v>
      </c>
      <c r="B5">
        <f>COUNTIFS(Crowdfunding!$G$2:$G$1001,"successful",Crowdfunding!$D$2:$D$1001,"&gt;=1000",Crowdfunding!$D$2:$D$1001,"&lt;4999")</f>
        <v>191</v>
      </c>
      <c r="C5">
        <f>COUNTIFS(Crowdfunding!$G$2:$G$1001,"failed",Crowdfunding!$D$2:$D$1001,"&gt;=1000",Crowdfunding!$D$2:$D$1001,"&lt;4999")</f>
        <v>38</v>
      </c>
      <c r="D5">
        <f>COUNTIFS(Crowdfunding!$G$2:$G$1001,"canceled",Crowdfunding!$D$2:$D$1001,"&gt;=1000",Crowdfunding!$D$2:$D$1001,"&lt;4999")</f>
        <v>2</v>
      </c>
      <c r="E5">
        <f t="shared" ref="E5:E15" si="0">SUM(B5:D5)</f>
        <v>231</v>
      </c>
      <c r="F5" s="13">
        <f>IFERROR(+B5/$E5,0)</f>
        <v>0.82683982683982682</v>
      </c>
      <c r="G5" s="13">
        <f>IFERROR(+C5/$E5,0)</f>
        <v>0.16450216450216451</v>
      </c>
      <c r="H5" s="13">
        <f>IFERROR(+D5/$E5,0)</f>
        <v>8.658008658008658E-3</v>
      </c>
    </row>
    <row r="6" spans="1:9" x14ac:dyDescent="0.3">
      <c r="A6" t="s">
        <v>2098</v>
      </c>
      <c r="B6">
        <f>COUNTIFS(Crowdfunding!$G$2:$G$1001,"successful",Crowdfunding!$D$2:$D$1001,"&gt;=5000",Crowdfunding!$D$2:$D$1001,"&lt;9999")</f>
        <v>164</v>
      </c>
      <c r="C6">
        <f>COUNTIFS(Crowdfunding!$G$2:$G$1001,"failed",Crowdfunding!$D$2:$D$1001,"&gt;=5000",Crowdfunding!$D$2:$D$1001,"&lt;9999")</f>
        <v>126</v>
      </c>
      <c r="D6">
        <f>COUNTIFS(Crowdfunding!$G$2:$G$1001,"canceled",Crowdfunding!$D$2:$D$1001,"&gt;=5000",Crowdfunding!$D$2:$D$1001,"&lt;9999")</f>
        <v>25</v>
      </c>
      <c r="E6">
        <f t="shared" si="0"/>
        <v>315</v>
      </c>
      <c r="F6" s="13">
        <f>IFERROR(+B6/$E6,0)</f>
        <v>0.52063492063492067</v>
      </c>
      <c r="G6" s="13">
        <f>IFERROR(+C6/$E6,0)</f>
        <v>0.4</v>
      </c>
      <c r="H6" s="13">
        <f>IFERROR(+D6/$E6,0)</f>
        <v>7.9365079365079361E-2</v>
      </c>
    </row>
    <row r="7" spans="1:9" x14ac:dyDescent="0.3">
      <c r="A7" t="s">
        <v>2099</v>
      </c>
      <c r="B7">
        <f>COUNTIFS(Crowdfunding!$G$2:$G$1001,"successful",Crowdfunding!$D$2:$D$1001,"&gt;=10000",Crowdfunding!$D$2:$D$1001,"&lt;14999")</f>
        <v>4</v>
      </c>
      <c r="C7">
        <f>COUNTIFS(Crowdfunding!$G$2:$G$1001,"failed",Crowdfunding!$D$2:$D$1001,"&gt;=10000",Crowdfunding!$D$2:$D$1001,"&lt;14999")</f>
        <v>5</v>
      </c>
      <c r="D7">
        <f>COUNTIFS(Crowdfunding!$G$2:$G$1001,"canceled",Crowdfunding!$D$2:$D$1001,"&gt;=10000",Crowdfunding!$D$2:$D$1001,"&lt;14999")</f>
        <v>0</v>
      </c>
      <c r="E7">
        <f t="shared" si="0"/>
        <v>9</v>
      </c>
      <c r="F7" s="13">
        <f>IFERROR(+B7/$E7,0)</f>
        <v>0.44444444444444442</v>
      </c>
      <c r="G7" s="13">
        <f>IFERROR(+C7/$E7,0)</f>
        <v>0.55555555555555558</v>
      </c>
      <c r="H7" s="13">
        <f>IFERROR(+D7/$E7,0)</f>
        <v>0</v>
      </c>
    </row>
    <row r="8" spans="1:9" x14ac:dyDescent="0.3">
      <c r="A8" t="s">
        <v>2100</v>
      </c>
      <c r="B8">
        <f>COUNTIFS(Crowdfunding!$G$2:$G$1001,"successful",Crowdfunding!$D$2:$D$1001,"&gt;=15000",Crowdfunding!$D$2:$D$1001,"&lt;19999")</f>
        <v>10</v>
      </c>
      <c r="C8">
        <f>COUNTIFS(Crowdfunding!$G$2:$G$1001,"failed",Crowdfunding!$D$2:$D$1001,"&gt;=15000",Crowdfunding!$D$2:$D$1001,"&lt;19999")</f>
        <v>0</v>
      </c>
      <c r="D8">
        <f>COUNTIFS(Crowdfunding!$G$2:$G$1001,"canceled",Crowdfunding!$D$2:$D$1001,"&gt;=15000",Crowdfunding!$D$2:$D$1001,"&lt;19999")</f>
        <v>0</v>
      </c>
      <c r="E8">
        <f t="shared" si="0"/>
        <v>10</v>
      </c>
      <c r="F8" s="13">
        <f>IFERROR(+B8/$E8,0)</f>
        <v>1</v>
      </c>
      <c r="G8" s="13">
        <f>IFERROR(+C8/$E8,0)</f>
        <v>0</v>
      </c>
      <c r="H8" s="13">
        <f>IFERROR(+D8/$E8,0)</f>
        <v>0</v>
      </c>
    </row>
    <row r="9" spans="1:9" x14ac:dyDescent="0.3">
      <c r="A9" t="s">
        <v>2101</v>
      </c>
      <c r="B9">
        <f>COUNTIFS(Crowdfunding!$G$2:$G$1001,"successful",Crowdfunding!$D$2:$D$1001,"&gt;=20000",Crowdfunding!$D$2:$D$1001,"&lt;24999")</f>
        <v>7</v>
      </c>
      <c r="C9">
        <f>COUNTIFS(Crowdfunding!$G$2:$G$1001,"failed",Crowdfunding!$D$2:$D$1001,"&gt;=20000",Crowdfunding!$D$2:$D$1001,"&lt;24999")</f>
        <v>0</v>
      </c>
      <c r="D9">
        <f>COUNTIFS(Crowdfunding!$G$2:$G$1001,"canceled",Crowdfunding!$D$2:$D$1001,"&gt;=20000",Crowdfunding!$D$2:$D$1001,"&lt;24999")</f>
        <v>0</v>
      </c>
      <c r="E9">
        <f t="shared" si="0"/>
        <v>7</v>
      </c>
      <c r="F9" s="13">
        <f>IFERROR(+B9/$E9,0)</f>
        <v>1</v>
      </c>
      <c r="G9" s="13">
        <f>IFERROR(+C9/$E9,0)</f>
        <v>0</v>
      </c>
      <c r="H9" s="13">
        <f>IFERROR(+D9/$E9,0)</f>
        <v>0</v>
      </c>
    </row>
    <row r="10" spans="1:9" x14ac:dyDescent="0.3">
      <c r="A10" t="s">
        <v>2102</v>
      </c>
      <c r="B10">
        <f>COUNTIFS(Crowdfunding!$G$2:$G$1001,"successful",Crowdfunding!$D$2:$D$1001,"&gt;=25000",Crowdfunding!$D$2:$D$1001,"&lt;29999")</f>
        <v>11</v>
      </c>
      <c r="C10">
        <f>COUNTIFS(Crowdfunding!$G$2:$G$1001,"failed",Crowdfunding!$D$2:$D$1001,"&gt;=25000",Crowdfunding!$D$2:$D$1001,"&lt;29999")</f>
        <v>3</v>
      </c>
      <c r="D10">
        <f>COUNTIFS(Crowdfunding!$G$2:$G$1001,"canceled",Crowdfunding!$D$2:$D$1001,"&gt;=25000",Crowdfunding!$D$2:$D$1001,"&lt;29999")</f>
        <v>0</v>
      </c>
      <c r="E10">
        <f t="shared" si="0"/>
        <v>14</v>
      </c>
      <c r="F10" s="13">
        <f t="shared" ref="F10:F15" si="1">IFERROR(+B10/$E10,0)</f>
        <v>0.7857142857142857</v>
      </c>
      <c r="G10" s="13">
        <f>IFERROR(+C10/$E10,0)</f>
        <v>0.21428571428571427</v>
      </c>
      <c r="H10" s="13">
        <f>IFERROR(+D10/$E10,0)</f>
        <v>0</v>
      </c>
    </row>
    <row r="11" spans="1:9" x14ac:dyDescent="0.3">
      <c r="A11" t="s">
        <v>2103</v>
      </c>
      <c r="B11">
        <f>COUNTIFS(Crowdfunding!$G$2:$G$1001,"successful",Crowdfunding!$D$2:$D$1001,"&gt;=30000",Crowdfunding!$D$2:$D$1001,"&lt;34999")</f>
        <v>7</v>
      </c>
      <c r="C11">
        <f>COUNTIFS(Crowdfunding!$G$2:$G$1001,"failed",Crowdfunding!$D$2:$D$1001,"&gt;=30000",Crowdfunding!$D$2:$D$1001,"&lt;34999")</f>
        <v>0</v>
      </c>
      <c r="D11">
        <f>COUNTIFS(Crowdfunding!$G$2:$G$1001,"canceled",Crowdfunding!$D$2:$D$1001,"&gt;=30000",Crowdfunding!$D$2:$D$1001,"&lt;34999")</f>
        <v>0</v>
      </c>
      <c r="E11">
        <f t="shared" si="0"/>
        <v>7</v>
      </c>
      <c r="F11" s="13">
        <f t="shared" si="1"/>
        <v>1</v>
      </c>
      <c r="G11" s="13">
        <f>IFERROR(+C11/$E11,0)</f>
        <v>0</v>
      </c>
      <c r="H11" s="13">
        <f t="shared" ref="H11:H15" si="2">IFERROR(+D11/$E11,0)</f>
        <v>0</v>
      </c>
    </row>
    <row r="12" spans="1:9" x14ac:dyDescent="0.3">
      <c r="A12" t="s">
        <v>2104</v>
      </c>
      <c r="B12">
        <f>COUNTIFS(Crowdfunding!$G$2:$G$1001,"successful",Crowdfunding!$D$2:$D$1001,"&gt;=35000",Crowdfunding!$D$2:$D$1001,"&lt;39999")</f>
        <v>8</v>
      </c>
      <c r="C12">
        <f>COUNTIFS(Crowdfunding!$G$2:$G$1001,"failed",Crowdfunding!$D$2:$D$1001,"&gt;=35000",Crowdfunding!$D$2:$D$1001,"&lt;39999")</f>
        <v>3</v>
      </c>
      <c r="D12">
        <f>COUNTIFS(Crowdfunding!$G$2:$G$1001,"canceled",Crowdfunding!$D$2:$D$1001,"&gt;=35000",Crowdfunding!$D$2:$D$1001,"&lt;39999")</f>
        <v>1</v>
      </c>
      <c r="E12">
        <f t="shared" si="0"/>
        <v>12</v>
      </c>
      <c r="F12" s="13">
        <f t="shared" si="1"/>
        <v>0.66666666666666663</v>
      </c>
      <c r="G12" s="13">
        <f t="shared" ref="G12:G15" si="3">IFERROR(+C12/$E12,0)</f>
        <v>0.25</v>
      </c>
      <c r="H12" s="13">
        <f t="shared" si="2"/>
        <v>8.3333333333333329E-2</v>
      </c>
    </row>
    <row r="13" spans="1:9" x14ac:dyDescent="0.3">
      <c r="A13" t="s">
        <v>2105</v>
      </c>
      <c r="B13">
        <f>COUNTIFS(Crowdfunding!$G$2:$G$1001,"successful",Crowdfunding!$D$2:$D$1001,"&gt;=40000",Crowdfunding!$D$2:$D$1001,"&lt;44999")</f>
        <v>11</v>
      </c>
      <c r="C13">
        <f>COUNTIFS(Crowdfunding!$G$2:$G$1001,"failed",Crowdfunding!$D$2:$D$1001,"&gt;=40000",Crowdfunding!$D$2:$D$1001,"&lt;44999")</f>
        <v>3</v>
      </c>
      <c r="D13">
        <f>COUNTIFS(Crowdfunding!$G$2:$G$1001,"canceled",Crowdfunding!$D$2:$D$1001,"&gt;=40000",Crowdfunding!$D$2:$D$1001,"&lt;44999")</f>
        <v>0</v>
      </c>
      <c r="E13">
        <f t="shared" si="0"/>
        <v>14</v>
      </c>
      <c r="F13" s="13">
        <f t="shared" si="1"/>
        <v>0.7857142857142857</v>
      </c>
      <c r="G13" s="13">
        <f t="shared" si="3"/>
        <v>0.21428571428571427</v>
      </c>
      <c r="H13" s="13">
        <f t="shared" si="2"/>
        <v>0</v>
      </c>
    </row>
    <row r="14" spans="1:9" x14ac:dyDescent="0.3">
      <c r="A14" t="s">
        <v>2106</v>
      </c>
      <c r="B14">
        <f>COUNTIFS(Crowdfunding!$G$2:$G$1001,"successful",Crowdfunding!$D$2:$D$1001,"&gt;=45000",Crowdfunding!$D$2:$D$1001,"&lt;49999")</f>
        <v>8</v>
      </c>
      <c r="C14">
        <f>COUNTIFS(Crowdfunding!$G$2:$G$1001,"failed",Crowdfunding!$D$2:$D$1001,"&gt;=45000",Crowdfunding!$D$2:$D$1001,"&lt;49999")</f>
        <v>3</v>
      </c>
      <c r="D14">
        <f>COUNTIFS(Crowdfunding!$G$2:$G$1001,"canceled",Crowdfunding!$D$2:$D$1001,"&gt;=45000",Crowdfunding!$D$2:$D$1001,"&lt;49999")</f>
        <v>0</v>
      </c>
      <c r="E14">
        <f t="shared" si="0"/>
        <v>11</v>
      </c>
      <c r="F14" s="13">
        <f t="shared" si="1"/>
        <v>0.72727272727272729</v>
      </c>
      <c r="G14" s="13">
        <f t="shared" si="3"/>
        <v>0.27272727272727271</v>
      </c>
      <c r="H14" s="13">
        <f t="shared" si="2"/>
        <v>0</v>
      </c>
    </row>
    <row r="15" spans="1:9" x14ac:dyDescent="0.3">
      <c r="A15" t="s">
        <v>2107</v>
      </c>
      <c r="B15">
        <f>COUNTIFS(Crowdfunding!$G$2:$G$1001,"successful",Crowdfunding!$D$2:$D$1001,"&gt;50000")</f>
        <v>114</v>
      </c>
      <c r="C15">
        <f>COUNTIFS(Crowdfunding!$G$2:$G$1001,"failed",Crowdfunding!$D$2:$D$1001,"&gt;50000")</f>
        <v>163</v>
      </c>
      <c r="D15">
        <f>COUNTIFS(Crowdfunding!$G$2:$G$1001,"canceled",Crowdfunding!$D$2:$D$1001,"&gt;50000")</f>
        <v>28</v>
      </c>
      <c r="E15">
        <f t="shared" si="0"/>
        <v>305</v>
      </c>
      <c r="F15" s="13">
        <f t="shared" si="1"/>
        <v>0.3737704918032787</v>
      </c>
      <c r="G15" s="13">
        <f t="shared" si="3"/>
        <v>0.53442622950819674</v>
      </c>
      <c r="H15" s="13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B09E-37C2-47FF-BA9B-A2BBED2CBB95}">
  <dimension ref="A1:M568"/>
  <sheetViews>
    <sheetView topLeftCell="B1" workbookViewId="0">
      <selection activeCell="O16" sqref="O16"/>
    </sheetView>
  </sheetViews>
  <sheetFormatPr defaultRowHeight="15.6" x14ac:dyDescent="0.3"/>
  <cols>
    <col min="4" max="4" width="13.09765625" bestFit="1" customWidth="1"/>
    <col min="6" max="6" width="8.5" bestFit="1" customWidth="1"/>
    <col min="7" max="7" width="13.5" bestFit="1" customWidth="1"/>
    <col min="10" max="10" width="35.69921875" bestFit="1" customWidth="1"/>
    <col min="11" max="11" width="13.69921875" bestFit="1" customWidth="1"/>
  </cols>
  <sheetData>
    <row r="1" spans="1:13" ht="23.4" x14ac:dyDescent="0.45">
      <c r="A1" s="12" t="s">
        <v>2087</v>
      </c>
    </row>
    <row r="3" spans="1:13" x14ac:dyDescent="0.3">
      <c r="C3" s="15" t="s">
        <v>4</v>
      </c>
      <c r="D3" s="15" t="s">
        <v>5</v>
      </c>
      <c r="E3" s="16"/>
      <c r="F3" s="15" t="s">
        <v>4</v>
      </c>
      <c r="G3" s="1" t="s">
        <v>5</v>
      </c>
    </row>
    <row r="4" spans="1:13" ht="18" x14ac:dyDescent="0.35">
      <c r="C4" t="s">
        <v>20</v>
      </c>
      <c r="D4">
        <v>158</v>
      </c>
      <c r="F4" t="s">
        <v>14</v>
      </c>
      <c r="G4">
        <v>0</v>
      </c>
      <c r="I4" s="21" t="s">
        <v>2109</v>
      </c>
    </row>
    <row r="5" spans="1:13" x14ac:dyDescent="0.3">
      <c r="C5" t="s">
        <v>20</v>
      </c>
      <c r="D5">
        <v>1425</v>
      </c>
      <c r="F5" t="s">
        <v>14</v>
      </c>
      <c r="G5">
        <v>24</v>
      </c>
      <c r="J5" t="s">
        <v>2110</v>
      </c>
      <c r="K5" s="17">
        <f>AVERAGE($D$4:$D$568)</f>
        <v>851.14690265486729</v>
      </c>
      <c r="M5" t="s">
        <v>2117</v>
      </c>
    </row>
    <row r="6" spans="1:13" x14ac:dyDescent="0.3">
      <c r="C6" t="s">
        <v>20</v>
      </c>
      <c r="D6">
        <v>174</v>
      </c>
      <c r="F6" t="s">
        <v>14</v>
      </c>
      <c r="G6">
        <v>53</v>
      </c>
      <c r="J6" t="s">
        <v>2111</v>
      </c>
      <c r="K6" s="17">
        <f>MEDIAN($D$4:$D$568)</f>
        <v>201</v>
      </c>
    </row>
    <row r="7" spans="1:13" x14ac:dyDescent="0.3">
      <c r="C7" t="s">
        <v>20</v>
      </c>
      <c r="D7">
        <v>227</v>
      </c>
      <c r="F7" t="s">
        <v>14</v>
      </c>
      <c r="G7">
        <v>18</v>
      </c>
      <c r="J7" t="s">
        <v>2112</v>
      </c>
      <c r="K7" s="17">
        <f>MIN($D$4:$D$568)</f>
        <v>16</v>
      </c>
    </row>
    <row r="8" spans="1:13" x14ac:dyDescent="0.3">
      <c r="C8" t="s">
        <v>20</v>
      </c>
      <c r="D8">
        <v>220</v>
      </c>
      <c r="F8" t="s">
        <v>14</v>
      </c>
      <c r="G8">
        <v>44</v>
      </c>
      <c r="J8" t="s">
        <v>2113</v>
      </c>
      <c r="K8" s="17">
        <f>MAX($D$4:$D$568)</f>
        <v>7295</v>
      </c>
    </row>
    <row r="9" spans="1:13" x14ac:dyDescent="0.3">
      <c r="C9" t="s">
        <v>20</v>
      </c>
      <c r="D9">
        <v>98</v>
      </c>
      <c r="F9" t="s">
        <v>14</v>
      </c>
      <c r="G9">
        <v>27</v>
      </c>
      <c r="J9" t="s">
        <v>2114</v>
      </c>
      <c r="K9" s="17">
        <f>_xlfn.VAR.P($D$4:$D$568)</f>
        <v>1603373.7324019109</v>
      </c>
      <c r="M9" t="s">
        <v>2118</v>
      </c>
    </row>
    <row r="10" spans="1:13" x14ac:dyDescent="0.3">
      <c r="C10" t="s">
        <v>20</v>
      </c>
      <c r="D10">
        <v>100</v>
      </c>
      <c r="F10" t="s">
        <v>14</v>
      </c>
      <c r="G10">
        <v>55</v>
      </c>
      <c r="J10" t="s">
        <v>2115</v>
      </c>
      <c r="K10" s="17">
        <f>_xlfn.STDEV.P($D$4:$D$568)</f>
        <v>1266.2439466397898</v>
      </c>
    </row>
    <row r="11" spans="1:13" x14ac:dyDescent="0.3">
      <c r="C11" t="s">
        <v>20</v>
      </c>
      <c r="D11">
        <v>1249</v>
      </c>
      <c r="F11" t="s">
        <v>14</v>
      </c>
      <c r="G11">
        <v>200</v>
      </c>
      <c r="K11" s="18"/>
    </row>
    <row r="12" spans="1:13" ht="18" x14ac:dyDescent="0.35">
      <c r="C12" t="s">
        <v>20</v>
      </c>
      <c r="D12">
        <v>1396</v>
      </c>
      <c r="F12" t="s">
        <v>14</v>
      </c>
      <c r="G12">
        <v>452</v>
      </c>
      <c r="I12" s="21" t="s">
        <v>2116</v>
      </c>
      <c r="K12" s="18"/>
    </row>
    <row r="13" spans="1:13" x14ac:dyDescent="0.3">
      <c r="C13" t="s">
        <v>20</v>
      </c>
      <c r="D13">
        <v>890</v>
      </c>
      <c r="F13" t="s">
        <v>14</v>
      </c>
      <c r="G13">
        <v>674</v>
      </c>
      <c r="J13" t="s">
        <v>2110</v>
      </c>
      <c r="K13" s="17">
        <f>AVERAGE($G$4:$G$367)</f>
        <v>585.61538461538464</v>
      </c>
    </row>
    <row r="14" spans="1:13" x14ac:dyDescent="0.3">
      <c r="C14" t="s">
        <v>20</v>
      </c>
      <c r="D14">
        <v>142</v>
      </c>
      <c r="F14" t="s">
        <v>14</v>
      </c>
      <c r="G14">
        <v>558</v>
      </c>
      <c r="J14" t="s">
        <v>2111</v>
      </c>
      <c r="K14" s="17">
        <f>MEDIAN($G$4:$G$367)</f>
        <v>114.5</v>
      </c>
    </row>
    <row r="15" spans="1:13" x14ac:dyDescent="0.3">
      <c r="C15" t="s">
        <v>20</v>
      </c>
      <c r="D15">
        <v>2673</v>
      </c>
      <c r="F15" t="s">
        <v>14</v>
      </c>
      <c r="G15">
        <v>15</v>
      </c>
      <c r="J15" t="s">
        <v>2112</v>
      </c>
      <c r="K15" s="17">
        <f>MIN($G$4:$G$367)</f>
        <v>0</v>
      </c>
    </row>
    <row r="16" spans="1:13" x14ac:dyDescent="0.3">
      <c r="C16" t="s">
        <v>20</v>
      </c>
      <c r="D16">
        <v>163</v>
      </c>
      <c r="F16" t="s">
        <v>14</v>
      </c>
      <c r="G16">
        <v>2307</v>
      </c>
      <c r="J16" t="s">
        <v>2113</v>
      </c>
      <c r="K16" s="17">
        <f>MAX($G$4:$G$367)</f>
        <v>6080</v>
      </c>
    </row>
    <row r="17" spans="3:11" x14ac:dyDescent="0.3">
      <c r="C17" t="s">
        <v>20</v>
      </c>
      <c r="D17">
        <v>2220</v>
      </c>
      <c r="F17" t="s">
        <v>14</v>
      </c>
      <c r="G17">
        <v>88</v>
      </c>
      <c r="J17" t="s">
        <v>2114</v>
      </c>
      <c r="K17" s="17">
        <f>_xlfn.VAR.P($G$4:$G$367)</f>
        <v>921574.68174133555</v>
      </c>
    </row>
    <row r="18" spans="3:11" x14ac:dyDescent="0.3">
      <c r="C18" t="s">
        <v>20</v>
      </c>
      <c r="D18">
        <v>1606</v>
      </c>
      <c r="F18" t="s">
        <v>14</v>
      </c>
      <c r="G18">
        <v>48</v>
      </c>
      <c r="J18" t="s">
        <v>2115</v>
      </c>
      <c r="K18" s="17">
        <f>_xlfn.STDEV.P($G$4:$G$367)</f>
        <v>959.98681331637863</v>
      </c>
    </row>
    <row r="19" spans="3:11" x14ac:dyDescent="0.3">
      <c r="C19" t="s">
        <v>20</v>
      </c>
      <c r="D19">
        <v>129</v>
      </c>
      <c r="F19" t="s">
        <v>14</v>
      </c>
      <c r="G19">
        <v>1</v>
      </c>
    </row>
    <row r="20" spans="3:11" x14ac:dyDescent="0.3">
      <c r="C20" t="s">
        <v>20</v>
      </c>
      <c r="D20">
        <v>226</v>
      </c>
      <c r="F20" t="s">
        <v>14</v>
      </c>
      <c r="G20">
        <v>1467</v>
      </c>
    </row>
    <row r="21" spans="3:11" x14ac:dyDescent="0.3">
      <c r="C21" t="s">
        <v>20</v>
      </c>
      <c r="D21">
        <v>5419</v>
      </c>
      <c r="F21" t="s">
        <v>14</v>
      </c>
      <c r="G21">
        <v>75</v>
      </c>
    </row>
    <row r="22" spans="3:11" x14ac:dyDescent="0.3">
      <c r="C22" t="s">
        <v>20</v>
      </c>
      <c r="D22">
        <v>165</v>
      </c>
      <c r="F22" t="s">
        <v>14</v>
      </c>
      <c r="G22">
        <v>120</v>
      </c>
    </row>
    <row r="23" spans="3:11" x14ac:dyDescent="0.3">
      <c r="C23" t="s">
        <v>20</v>
      </c>
      <c r="D23">
        <v>1965</v>
      </c>
      <c r="F23" t="s">
        <v>14</v>
      </c>
      <c r="G23">
        <v>2253</v>
      </c>
    </row>
    <row r="24" spans="3:11" x14ac:dyDescent="0.3">
      <c r="C24" t="s">
        <v>20</v>
      </c>
      <c r="D24">
        <v>16</v>
      </c>
      <c r="F24" t="s">
        <v>14</v>
      </c>
      <c r="G24">
        <v>5</v>
      </c>
    </row>
    <row r="25" spans="3:11" x14ac:dyDescent="0.3">
      <c r="C25" t="s">
        <v>20</v>
      </c>
      <c r="D25">
        <v>107</v>
      </c>
      <c r="F25" t="s">
        <v>14</v>
      </c>
      <c r="G25">
        <v>38</v>
      </c>
    </row>
    <row r="26" spans="3:11" x14ac:dyDescent="0.3">
      <c r="C26" t="s">
        <v>20</v>
      </c>
      <c r="D26">
        <v>134</v>
      </c>
      <c r="F26" t="s">
        <v>14</v>
      </c>
      <c r="G26">
        <v>12</v>
      </c>
    </row>
    <row r="27" spans="3:11" x14ac:dyDescent="0.3">
      <c r="C27" t="s">
        <v>20</v>
      </c>
      <c r="D27">
        <v>198</v>
      </c>
      <c r="F27" t="s">
        <v>14</v>
      </c>
      <c r="G27">
        <v>1684</v>
      </c>
    </row>
    <row r="28" spans="3:11" x14ac:dyDescent="0.3">
      <c r="C28" t="s">
        <v>20</v>
      </c>
      <c r="D28">
        <v>111</v>
      </c>
      <c r="F28" t="s">
        <v>14</v>
      </c>
      <c r="G28">
        <v>56</v>
      </c>
    </row>
    <row r="29" spans="3:11" x14ac:dyDescent="0.3">
      <c r="C29" t="s">
        <v>20</v>
      </c>
      <c r="D29">
        <v>222</v>
      </c>
      <c r="F29" t="s">
        <v>14</v>
      </c>
      <c r="G29">
        <v>838</v>
      </c>
    </row>
    <row r="30" spans="3:11" x14ac:dyDescent="0.3">
      <c r="C30" t="s">
        <v>20</v>
      </c>
      <c r="D30">
        <v>6212</v>
      </c>
      <c r="F30" t="s">
        <v>14</v>
      </c>
      <c r="G30">
        <v>1000</v>
      </c>
    </row>
    <row r="31" spans="3:11" x14ac:dyDescent="0.3">
      <c r="C31" t="s">
        <v>20</v>
      </c>
      <c r="D31">
        <v>98</v>
      </c>
      <c r="F31" t="s">
        <v>14</v>
      </c>
      <c r="G31">
        <v>1482</v>
      </c>
    </row>
    <row r="32" spans="3:11" x14ac:dyDescent="0.3">
      <c r="C32" t="s">
        <v>20</v>
      </c>
      <c r="D32">
        <v>92</v>
      </c>
      <c r="F32" t="s">
        <v>14</v>
      </c>
      <c r="G32">
        <v>106</v>
      </c>
    </row>
    <row r="33" spans="3:7" x14ac:dyDescent="0.3">
      <c r="C33" t="s">
        <v>20</v>
      </c>
      <c r="D33">
        <v>149</v>
      </c>
      <c r="F33" t="s">
        <v>14</v>
      </c>
      <c r="G33">
        <v>679</v>
      </c>
    </row>
    <row r="34" spans="3:7" x14ac:dyDescent="0.3">
      <c r="C34" t="s">
        <v>20</v>
      </c>
      <c r="D34">
        <v>2431</v>
      </c>
      <c r="F34" t="s">
        <v>14</v>
      </c>
      <c r="G34">
        <v>1220</v>
      </c>
    </row>
    <row r="35" spans="3:7" x14ac:dyDescent="0.3">
      <c r="C35" t="s">
        <v>20</v>
      </c>
      <c r="D35">
        <v>303</v>
      </c>
      <c r="F35" t="s">
        <v>14</v>
      </c>
      <c r="G35">
        <v>1</v>
      </c>
    </row>
    <row r="36" spans="3:7" x14ac:dyDescent="0.3">
      <c r="C36" t="s">
        <v>20</v>
      </c>
      <c r="D36">
        <v>209</v>
      </c>
      <c r="F36" t="s">
        <v>14</v>
      </c>
      <c r="G36">
        <v>37</v>
      </c>
    </row>
    <row r="37" spans="3:7" x14ac:dyDescent="0.3">
      <c r="C37" t="s">
        <v>20</v>
      </c>
      <c r="D37">
        <v>131</v>
      </c>
      <c r="F37" t="s">
        <v>14</v>
      </c>
      <c r="G37">
        <v>60</v>
      </c>
    </row>
    <row r="38" spans="3:7" x14ac:dyDescent="0.3">
      <c r="C38" t="s">
        <v>20</v>
      </c>
      <c r="D38">
        <v>164</v>
      </c>
      <c r="F38" t="s">
        <v>14</v>
      </c>
      <c r="G38">
        <v>296</v>
      </c>
    </row>
    <row r="39" spans="3:7" x14ac:dyDescent="0.3">
      <c r="C39" t="s">
        <v>20</v>
      </c>
      <c r="D39">
        <v>201</v>
      </c>
      <c r="F39" t="s">
        <v>14</v>
      </c>
      <c r="G39">
        <v>3304</v>
      </c>
    </row>
    <row r="40" spans="3:7" x14ac:dyDescent="0.3">
      <c r="C40" t="s">
        <v>20</v>
      </c>
      <c r="D40">
        <v>211</v>
      </c>
      <c r="F40" t="s">
        <v>14</v>
      </c>
      <c r="G40">
        <v>73</v>
      </c>
    </row>
    <row r="41" spans="3:7" x14ac:dyDescent="0.3">
      <c r="C41" t="s">
        <v>20</v>
      </c>
      <c r="D41">
        <v>128</v>
      </c>
      <c r="F41" t="s">
        <v>14</v>
      </c>
      <c r="G41">
        <v>3387</v>
      </c>
    </row>
    <row r="42" spans="3:7" x14ac:dyDescent="0.3">
      <c r="C42" t="s">
        <v>20</v>
      </c>
      <c r="D42">
        <v>1600</v>
      </c>
      <c r="F42" t="s">
        <v>14</v>
      </c>
      <c r="G42">
        <v>662</v>
      </c>
    </row>
    <row r="43" spans="3:7" x14ac:dyDescent="0.3">
      <c r="C43" t="s">
        <v>20</v>
      </c>
      <c r="D43">
        <v>249</v>
      </c>
      <c r="F43" t="s">
        <v>14</v>
      </c>
      <c r="G43">
        <v>774</v>
      </c>
    </row>
    <row r="44" spans="3:7" x14ac:dyDescent="0.3">
      <c r="C44" t="s">
        <v>20</v>
      </c>
      <c r="D44">
        <v>236</v>
      </c>
      <c r="F44" t="s">
        <v>14</v>
      </c>
      <c r="G44">
        <v>672</v>
      </c>
    </row>
    <row r="45" spans="3:7" x14ac:dyDescent="0.3">
      <c r="C45" t="s">
        <v>20</v>
      </c>
      <c r="D45">
        <v>4065</v>
      </c>
      <c r="F45" t="s">
        <v>14</v>
      </c>
      <c r="G45">
        <v>940</v>
      </c>
    </row>
    <row r="46" spans="3:7" x14ac:dyDescent="0.3">
      <c r="C46" t="s">
        <v>20</v>
      </c>
      <c r="D46">
        <v>246</v>
      </c>
      <c r="F46" t="s">
        <v>14</v>
      </c>
      <c r="G46">
        <v>117</v>
      </c>
    </row>
    <row r="47" spans="3:7" x14ac:dyDescent="0.3">
      <c r="C47" t="s">
        <v>20</v>
      </c>
      <c r="D47">
        <v>2475</v>
      </c>
      <c r="F47" t="s">
        <v>14</v>
      </c>
      <c r="G47">
        <v>115</v>
      </c>
    </row>
    <row r="48" spans="3:7" x14ac:dyDescent="0.3">
      <c r="C48" t="s">
        <v>20</v>
      </c>
      <c r="D48">
        <v>76</v>
      </c>
      <c r="F48" t="s">
        <v>14</v>
      </c>
      <c r="G48">
        <v>326</v>
      </c>
    </row>
    <row r="49" spans="3:7" x14ac:dyDescent="0.3">
      <c r="C49" t="s">
        <v>20</v>
      </c>
      <c r="D49">
        <v>54</v>
      </c>
      <c r="F49" t="s">
        <v>14</v>
      </c>
      <c r="G49">
        <v>1</v>
      </c>
    </row>
    <row r="50" spans="3:7" x14ac:dyDescent="0.3">
      <c r="C50" t="s">
        <v>20</v>
      </c>
      <c r="D50">
        <v>88</v>
      </c>
      <c r="F50" t="s">
        <v>14</v>
      </c>
      <c r="G50">
        <v>1467</v>
      </c>
    </row>
    <row r="51" spans="3:7" x14ac:dyDescent="0.3">
      <c r="C51" t="s">
        <v>20</v>
      </c>
      <c r="D51">
        <v>85</v>
      </c>
      <c r="F51" t="s">
        <v>14</v>
      </c>
      <c r="G51">
        <v>5681</v>
      </c>
    </row>
    <row r="52" spans="3:7" x14ac:dyDescent="0.3">
      <c r="C52" t="s">
        <v>20</v>
      </c>
      <c r="D52">
        <v>170</v>
      </c>
      <c r="F52" t="s">
        <v>14</v>
      </c>
      <c r="G52">
        <v>1059</v>
      </c>
    </row>
    <row r="53" spans="3:7" x14ac:dyDescent="0.3">
      <c r="C53" t="s">
        <v>20</v>
      </c>
      <c r="D53">
        <v>330</v>
      </c>
      <c r="F53" t="s">
        <v>14</v>
      </c>
      <c r="G53">
        <v>1194</v>
      </c>
    </row>
    <row r="54" spans="3:7" x14ac:dyDescent="0.3">
      <c r="C54" t="s">
        <v>20</v>
      </c>
      <c r="D54">
        <v>127</v>
      </c>
      <c r="F54" t="s">
        <v>14</v>
      </c>
      <c r="G54">
        <v>30</v>
      </c>
    </row>
    <row r="55" spans="3:7" x14ac:dyDescent="0.3">
      <c r="C55" t="s">
        <v>20</v>
      </c>
      <c r="D55">
        <v>411</v>
      </c>
      <c r="F55" t="s">
        <v>14</v>
      </c>
      <c r="G55">
        <v>75</v>
      </c>
    </row>
    <row r="56" spans="3:7" x14ac:dyDescent="0.3">
      <c r="C56" t="s">
        <v>20</v>
      </c>
      <c r="D56">
        <v>180</v>
      </c>
      <c r="F56" t="s">
        <v>14</v>
      </c>
      <c r="G56">
        <v>955</v>
      </c>
    </row>
    <row r="57" spans="3:7" x14ac:dyDescent="0.3">
      <c r="C57" t="s">
        <v>20</v>
      </c>
      <c r="D57">
        <v>374</v>
      </c>
      <c r="F57" t="s">
        <v>14</v>
      </c>
      <c r="G57">
        <v>67</v>
      </c>
    </row>
    <row r="58" spans="3:7" x14ac:dyDescent="0.3">
      <c r="C58" t="s">
        <v>20</v>
      </c>
      <c r="D58">
        <v>71</v>
      </c>
      <c r="F58" t="s">
        <v>14</v>
      </c>
      <c r="G58">
        <v>5</v>
      </c>
    </row>
    <row r="59" spans="3:7" x14ac:dyDescent="0.3">
      <c r="C59" t="s">
        <v>20</v>
      </c>
      <c r="D59">
        <v>203</v>
      </c>
      <c r="F59" t="s">
        <v>14</v>
      </c>
      <c r="G59">
        <v>26</v>
      </c>
    </row>
    <row r="60" spans="3:7" x14ac:dyDescent="0.3">
      <c r="C60" t="s">
        <v>20</v>
      </c>
      <c r="D60">
        <v>113</v>
      </c>
      <c r="F60" t="s">
        <v>14</v>
      </c>
      <c r="G60">
        <v>1130</v>
      </c>
    </row>
    <row r="61" spans="3:7" x14ac:dyDescent="0.3">
      <c r="C61" t="s">
        <v>20</v>
      </c>
      <c r="D61">
        <v>96</v>
      </c>
      <c r="F61" t="s">
        <v>14</v>
      </c>
      <c r="G61">
        <v>782</v>
      </c>
    </row>
    <row r="62" spans="3:7" x14ac:dyDescent="0.3">
      <c r="C62" t="s">
        <v>20</v>
      </c>
      <c r="D62">
        <v>498</v>
      </c>
      <c r="F62" t="s">
        <v>14</v>
      </c>
      <c r="G62">
        <v>210</v>
      </c>
    </row>
    <row r="63" spans="3:7" x14ac:dyDescent="0.3">
      <c r="C63" t="s">
        <v>20</v>
      </c>
      <c r="D63">
        <v>180</v>
      </c>
      <c r="F63" t="s">
        <v>14</v>
      </c>
      <c r="G63">
        <v>136</v>
      </c>
    </row>
    <row r="64" spans="3:7" x14ac:dyDescent="0.3">
      <c r="C64" t="s">
        <v>20</v>
      </c>
      <c r="D64">
        <v>27</v>
      </c>
      <c r="F64" t="s">
        <v>14</v>
      </c>
      <c r="G64">
        <v>86</v>
      </c>
    </row>
    <row r="65" spans="3:7" x14ac:dyDescent="0.3">
      <c r="C65" t="s">
        <v>20</v>
      </c>
      <c r="D65">
        <v>2331</v>
      </c>
      <c r="F65" t="s">
        <v>14</v>
      </c>
      <c r="G65">
        <v>19</v>
      </c>
    </row>
    <row r="66" spans="3:7" x14ac:dyDescent="0.3">
      <c r="C66" t="s">
        <v>20</v>
      </c>
      <c r="D66">
        <v>113</v>
      </c>
      <c r="F66" t="s">
        <v>14</v>
      </c>
      <c r="G66">
        <v>886</v>
      </c>
    </row>
    <row r="67" spans="3:7" x14ac:dyDescent="0.3">
      <c r="C67" t="s">
        <v>20</v>
      </c>
      <c r="D67">
        <v>164</v>
      </c>
      <c r="F67" t="s">
        <v>14</v>
      </c>
      <c r="G67">
        <v>35</v>
      </c>
    </row>
    <row r="68" spans="3:7" x14ac:dyDescent="0.3">
      <c r="C68" t="s">
        <v>20</v>
      </c>
      <c r="D68">
        <v>164</v>
      </c>
      <c r="F68" t="s">
        <v>14</v>
      </c>
      <c r="G68">
        <v>24</v>
      </c>
    </row>
    <row r="69" spans="3:7" x14ac:dyDescent="0.3">
      <c r="C69" t="s">
        <v>20</v>
      </c>
      <c r="D69">
        <v>336</v>
      </c>
      <c r="F69" t="s">
        <v>14</v>
      </c>
      <c r="G69">
        <v>86</v>
      </c>
    </row>
    <row r="70" spans="3:7" x14ac:dyDescent="0.3">
      <c r="C70" t="s">
        <v>20</v>
      </c>
      <c r="D70">
        <v>1917</v>
      </c>
      <c r="F70" t="s">
        <v>14</v>
      </c>
      <c r="G70">
        <v>243</v>
      </c>
    </row>
    <row r="71" spans="3:7" x14ac:dyDescent="0.3">
      <c r="C71" t="s">
        <v>20</v>
      </c>
      <c r="D71">
        <v>95</v>
      </c>
      <c r="F71" t="s">
        <v>14</v>
      </c>
      <c r="G71">
        <v>65</v>
      </c>
    </row>
    <row r="72" spans="3:7" x14ac:dyDescent="0.3">
      <c r="C72" t="s">
        <v>20</v>
      </c>
      <c r="D72">
        <v>147</v>
      </c>
      <c r="F72" t="s">
        <v>14</v>
      </c>
      <c r="G72">
        <v>100</v>
      </c>
    </row>
    <row r="73" spans="3:7" x14ac:dyDescent="0.3">
      <c r="C73" t="s">
        <v>20</v>
      </c>
      <c r="D73">
        <v>86</v>
      </c>
      <c r="F73" t="s">
        <v>14</v>
      </c>
      <c r="G73">
        <v>168</v>
      </c>
    </row>
    <row r="74" spans="3:7" x14ac:dyDescent="0.3">
      <c r="C74" t="s">
        <v>20</v>
      </c>
      <c r="D74">
        <v>83</v>
      </c>
      <c r="F74" t="s">
        <v>14</v>
      </c>
      <c r="G74">
        <v>13</v>
      </c>
    </row>
    <row r="75" spans="3:7" x14ac:dyDescent="0.3">
      <c r="C75" t="s">
        <v>20</v>
      </c>
      <c r="D75">
        <v>676</v>
      </c>
      <c r="F75" t="s">
        <v>14</v>
      </c>
      <c r="G75">
        <v>1</v>
      </c>
    </row>
    <row r="76" spans="3:7" x14ac:dyDescent="0.3">
      <c r="C76" t="s">
        <v>20</v>
      </c>
      <c r="D76">
        <v>361</v>
      </c>
      <c r="F76" t="s">
        <v>14</v>
      </c>
      <c r="G76">
        <v>40</v>
      </c>
    </row>
    <row r="77" spans="3:7" x14ac:dyDescent="0.3">
      <c r="C77" t="s">
        <v>20</v>
      </c>
      <c r="D77">
        <v>131</v>
      </c>
      <c r="F77" t="s">
        <v>14</v>
      </c>
      <c r="G77">
        <v>226</v>
      </c>
    </row>
    <row r="78" spans="3:7" x14ac:dyDescent="0.3">
      <c r="C78" t="s">
        <v>20</v>
      </c>
      <c r="D78">
        <v>126</v>
      </c>
      <c r="F78" t="s">
        <v>14</v>
      </c>
      <c r="G78">
        <v>1625</v>
      </c>
    </row>
    <row r="79" spans="3:7" x14ac:dyDescent="0.3">
      <c r="C79" t="s">
        <v>20</v>
      </c>
      <c r="D79">
        <v>275</v>
      </c>
      <c r="F79" t="s">
        <v>14</v>
      </c>
      <c r="G79">
        <v>143</v>
      </c>
    </row>
    <row r="80" spans="3:7" x14ac:dyDescent="0.3">
      <c r="C80" t="s">
        <v>20</v>
      </c>
      <c r="D80">
        <v>67</v>
      </c>
      <c r="F80" t="s">
        <v>14</v>
      </c>
      <c r="G80">
        <v>934</v>
      </c>
    </row>
    <row r="81" spans="3:7" x14ac:dyDescent="0.3">
      <c r="C81" t="s">
        <v>20</v>
      </c>
      <c r="D81">
        <v>154</v>
      </c>
      <c r="F81" t="s">
        <v>14</v>
      </c>
      <c r="G81">
        <v>17</v>
      </c>
    </row>
    <row r="82" spans="3:7" x14ac:dyDescent="0.3">
      <c r="C82" t="s">
        <v>20</v>
      </c>
      <c r="D82">
        <v>1782</v>
      </c>
      <c r="F82" t="s">
        <v>14</v>
      </c>
      <c r="G82">
        <v>2179</v>
      </c>
    </row>
    <row r="83" spans="3:7" x14ac:dyDescent="0.3">
      <c r="C83" t="s">
        <v>20</v>
      </c>
      <c r="D83">
        <v>903</v>
      </c>
      <c r="F83" t="s">
        <v>14</v>
      </c>
      <c r="G83">
        <v>931</v>
      </c>
    </row>
    <row r="84" spans="3:7" x14ac:dyDescent="0.3">
      <c r="C84" t="s">
        <v>20</v>
      </c>
      <c r="D84">
        <v>94</v>
      </c>
      <c r="F84" t="s">
        <v>14</v>
      </c>
      <c r="G84">
        <v>92</v>
      </c>
    </row>
    <row r="85" spans="3:7" x14ac:dyDescent="0.3">
      <c r="C85" t="s">
        <v>20</v>
      </c>
      <c r="D85">
        <v>180</v>
      </c>
      <c r="F85" t="s">
        <v>14</v>
      </c>
      <c r="G85">
        <v>57</v>
      </c>
    </row>
    <row r="86" spans="3:7" x14ac:dyDescent="0.3">
      <c r="C86" t="s">
        <v>20</v>
      </c>
      <c r="D86">
        <v>533</v>
      </c>
      <c r="F86" t="s">
        <v>14</v>
      </c>
      <c r="G86">
        <v>41</v>
      </c>
    </row>
    <row r="87" spans="3:7" x14ac:dyDescent="0.3">
      <c r="C87" t="s">
        <v>20</v>
      </c>
      <c r="D87">
        <v>2443</v>
      </c>
      <c r="F87" t="s">
        <v>14</v>
      </c>
      <c r="G87">
        <v>1</v>
      </c>
    </row>
    <row r="88" spans="3:7" x14ac:dyDescent="0.3">
      <c r="C88" t="s">
        <v>20</v>
      </c>
      <c r="D88">
        <v>89</v>
      </c>
      <c r="F88" t="s">
        <v>14</v>
      </c>
      <c r="G88">
        <v>101</v>
      </c>
    </row>
    <row r="89" spans="3:7" x14ac:dyDescent="0.3">
      <c r="C89" t="s">
        <v>20</v>
      </c>
      <c r="D89">
        <v>159</v>
      </c>
      <c r="F89" t="s">
        <v>14</v>
      </c>
      <c r="G89">
        <v>1335</v>
      </c>
    </row>
    <row r="90" spans="3:7" x14ac:dyDescent="0.3">
      <c r="C90" t="s">
        <v>20</v>
      </c>
      <c r="D90">
        <v>50</v>
      </c>
      <c r="F90" t="s">
        <v>14</v>
      </c>
      <c r="G90">
        <v>15</v>
      </c>
    </row>
    <row r="91" spans="3:7" x14ac:dyDescent="0.3">
      <c r="C91" t="s">
        <v>20</v>
      </c>
      <c r="D91">
        <v>186</v>
      </c>
      <c r="F91" t="s">
        <v>14</v>
      </c>
      <c r="G91">
        <v>454</v>
      </c>
    </row>
    <row r="92" spans="3:7" x14ac:dyDescent="0.3">
      <c r="C92" t="s">
        <v>20</v>
      </c>
      <c r="D92">
        <v>1071</v>
      </c>
      <c r="F92" t="s">
        <v>14</v>
      </c>
      <c r="G92">
        <v>3182</v>
      </c>
    </row>
    <row r="93" spans="3:7" x14ac:dyDescent="0.3">
      <c r="C93" t="s">
        <v>20</v>
      </c>
      <c r="D93">
        <v>117</v>
      </c>
      <c r="F93" t="s">
        <v>14</v>
      </c>
      <c r="G93">
        <v>15</v>
      </c>
    </row>
    <row r="94" spans="3:7" x14ac:dyDescent="0.3">
      <c r="C94" t="s">
        <v>20</v>
      </c>
      <c r="D94">
        <v>70</v>
      </c>
      <c r="F94" t="s">
        <v>14</v>
      </c>
      <c r="G94">
        <v>133</v>
      </c>
    </row>
    <row r="95" spans="3:7" x14ac:dyDescent="0.3">
      <c r="C95" t="s">
        <v>20</v>
      </c>
      <c r="D95">
        <v>135</v>
      </c>
      <c r="F95" t="s">
        <v>14</v>
      </c>
      <c r="G95">
        <v>2062</v>
      </c>
    </row>
    <row r="96" spans="3:7" x14ac:dyDescent="0.3">
      <c r="C96" t="s">
        <v>20</v>
      </c>
      <c r="D96">
        <v>768</v>
      </c>
      <c r="F96" t="s">
        <v>14</v>
      </c>
      <c r="G96">
        <v>29</v>
      </c>
    </row>
    <row r="97" spans="3:7" x14ac:dyDescent="0.3">
      <c r="C97" t="s">
        <v>20</v>
      </c>
      <c r="D97">
        <v>199</v>
      </c>
      <c r="F97" t="s">
        <v>14</v>
      </c>
      <c r="G97">
        <v>132</v>
      </c>
    </row>
    <row r="98" spans="3:7" x14ac:dyDescent="0.3">
      <c r="C98" t="s">
        <v>20</v>
      </c>
      <c r="D98">
        <v>107</v>
      </c>
      <c r="F98" t="s">
        <v>14</v>
      </c>
      <c r="G98">
        <v>137</v>
      </c>
    </row>
    <row r="99" spans="3:7" x14ac:dyDescent="0.3">
      <c r="C99" t="s">
        <v>20</v>
      </c>
      <c r="D99">
        <v>195</v>
      </c>
      <c r="F99" t="s">
        <v>14</v>
      </c>
      <c r="G99">
        <v>908</v>
      </c>
    </row>
    <row r="100" spans="3:7" x14ac:dyDescent="0.3">
      <c r="C100" t="s">
        <v>20</v>
      </c>
      <c r="D100">
        <v>3376</v>
      </c>
      <c r="F100" t="s">
        <v>14</v>
      </c>
      <c r="G100">
        <v>10</v>
      </c>
    </row>
    <row r="101" spans="3:7" x14ac:dyDescent="0.3">
      <c r="C101" t="s">
        <v>20</v>
      </c>
      <c r="D101">
        <v>41</v>
      </c>
      <c r="F101" t="s">
        <v>14</v>
      </c>
      <c r="G101">
        <v>1910</v>
      </c>
    </row>
    <row r="102" spans="3:7" x14ac:dyDescent="0.3">
      <c r="C102" t="s">
        <v>20</v>
      </c>
      <c r="D102">
        <v>1821</v>
      </c>
      <c r="F102" t="s">
        <v>14</v>
      </c>
      <c r="G102">
        <v>38</v>
      </c>
    </row>
    <row r="103" spans="3:7" x14ac:dyDescent="0.3">
      <c r="C103" t="s">
        <v>20</v>
      </c>
      <c r="D103">
        <v>164</v>
      </c>
      <c r="F103" t="s">
        <v>14</v>
      </c>
      <c r="G103">
        <v>104</v>
      </c>
    </row>
    <row r="104" spans="3:7" x14ac:dyDescent="0.3">
      <c r="C104" t="s">
        <v>20</v>
      </c>
      <c r="D104">
        <v>157</v>
      </c>
      <c r="F104" t="s">
        <v>14</v>
      </c>
      <c r="G104">
        <v>49</v>
      </c>
    </row>
    <row r="105" spans="3:7" x14ac:dyDescent="0.3">
      <c r="C105" t="s">
        <v>20</v>
      </c>
      <c r="D105">
        <v>246</v>
      </c>
      <c r="F105" t="s">
        <v>14</v>
      </c>
      <c r="G105">
        <v>1</v>
      </c>
    </row>
    <row r="106" spans="3:7" x14ac:dyDescent="0.3">
      <c r="C106" t="s">
        <v>20</v>
      </c>
      <c r="D106">
        <v>1396</v>
      </c>
      <c r="F106" t="s">
        <v>14</v>
      </c>
      <c r="G106">
        <v>245</v>
      </c>
    </row>
    <row r="107" spans="3:7" x14ac:dyDescent="0.3">
      <c r="C107" t="s">
        <v>20</v>
      </c>
      <c r="D107">
        <v>2506</v>
      </c>
      <c r="F107" t="s">
        <v>14</v>
      </c>
      <c r="G107">
        <v>32</v>
      </c>
    </row>
    <row r="108" spans="3:7" x14ac:dyDescent="0.3">
      <c r="C108" t="s">
        <v>20</v>
      </c>
      <c r="D108">
        <v>244</v>
      </c>
      <c r="F108" t="s">
        <v>14</v>
      </c>
      <c r="G108">
        <v>7</v>
      </c>
    </row>
    <row r="109" spans="3:7" x14ac:dyDescent="0.3">
      <c r="C109" t="s">
        <v>20</v>
      </c>
      <c r="D109">
        <v>146</v>
      </c>
      <c r="F109" t="s">
        <v>14</v>
      </c>
      <c r="G109">
        <v>803</v>
      </c>
    </row>
    <row r="110" spans="3:7" x14ac:dyDescent="0.3">
      <c r="C110" t="s">
        <v>20</v>
      </c>
      <c r="D110">
        <v>1267</v>
      </c>
      <c r="F110" t="s">
        <v>14</v>
      </c>
      <c r="G110">
        <v>16</v>
      </c>
    </row>
    <row r="111" spans="3:7" x14ac:dyDescent="0.3">
      <c r="C111" t="s">
        <v>20</v>
      </c>
      <c r="D111">
        <v>1561</v>
      </c>
      <c r="F111" t="s">
        <v>14</v>
      </c>
      <c r="G111">
        <v>31</v>
      </c>
    </row>
    <row r="112" spans="3:7" x14ac:dyDescent="0.3">
      <c r="C112" t="s">
        <v>20</v>
      </c>
      <c r="D112">
        <v>48</v>
      </c>
      <c r="F112" t="s">
        <v>14</v>
      </c>
      <c r="G112">
        <v>108</v>
      </c>
    </row>
    <row r="113" spans="3:7" x14ac:dyDescent="0.3">
      <c r="C113" t="s">
        <v>20</v>
      </c>
      <c r="D113">
        <v>2739</v>
      </c>
      <c r="F113" t="s">
        <v>14</v>
      </c>
      <c r="G113">
        <v>30</v>
      </c>
    </row>
    <row r="114" spans="3:7" x14ac:dyDescent="0.3">
      <c r="C114" t="s">
        <v>20</v>
      </c>
      <c r="D114">
        <v>3537</v>
      </c>
      <c r="F114" t="s">
        <v>14</v>
      </c>
      <c r="G114">
        <v>17</v>
      </c>
    </row>
    <row r="115" spans="3:7" x14ac:dyDescent="0.3">
      <c r="C115" t="s">
        <v>20</v>
      </c>
      <c r="D115">
        <v>2107</v>
      </c>
      <c r="F115" t="s">
        <v>14</v>
      </c>
      <c r="G115">
        <v>80</v>
      </c>
    </row>
    <row r="116" spans="3:7" x14ac:dyDescent="0.3">
      <c r="C116" t="s">
        <v>20</v>
      </c>
      <c r="D116">
        <v>3318</v>
      </c>
      <c r="F116" t="s">
        <v>14</v>
      </c>
      <c r="G116">
        <v>2468</v>
      </c>
    </row>
    <row r="117" spans="3:7" x14ac:dyDescent="0.3">
      <c r="C117" t="s">
        <v>20</v>
      </c>
      <c r="D117">
        <v>340</v>
      </c>
      <c r="F117" t="s">
        <v>14</v>
      </c>
      <c r="G117">
        <v>26</v>
      </c>
    </row>
    <row r="118" spans="3:7" x14ac:dyDescent="0.3">
      <c r="C118" t="s">
        <v>20</v>
      </c>
      <c r="D118">
        <v>1442</v>
      </c>
      <c r="F118" t="s">
        <v>14</v>
      </c>
      <c r="G118">
        <v>73</v>
      </c>
    </row>
    <row r="119" spans="3:7" x14ac:dyDescent="0.3">
      <c r="C119" t="s">
        <v>20</v>
      </c>
      <c r="D119">
        <v>126</v>
      </c>
      <c r="F119" t="s">
        <v>14</v>
      </c>
      <c r="G119">
        <v>128</v>
      </c>
    </row>
    <row r="120" spans="3:7" x14ac:dyDescent="0.3">
      <c r="C120" t="s">
        <v>20</v>
      </c>
      <c r="D120">
        <v>524</v>
      </c>
      <c r="F120" t="s">
        <v>14</v>
      </c>
      <c r="G120">
        <v>33</v>
      </c>
    </row>
    <row r="121" spans="3:7" x14ac:dyDescent="0.3">
      <c r="C121" t="s">
        <v>20</v>
      </c>
      <c r="D121">
        <v>1989</v>
      </c>
      <c r="F121" t="s">
        <v>14</v>
      </c>
      <c r="G121">
        <v>1072</v>
      </c>
    </row>
    <row r="122" spans="3:7" x14ac:dyDescent="0.3">
      <c r="C122" t="s">
        <v>20</v>
      </c>
      <c r="D122">
        <v>157</v>
      </c>
      <c r="F122" t="s">
        <v>14</v>
      </c>
      <c r="G122">
        <v>393</v>
      </c>
    </row>
    <row r="123" spans="3:7" x14ac:dyDescent="0.3">
      <c r="C123" t="s">
        <v>20</v>
      </c>
      <c r="D123">
        <v>4498</v>
      </c>
      <c r="F123" t="s">
        <v>14</v>
      </c>
      <c r="G123">
        <v>1257</v>
      </c>
    </row>
    <row r="124" spans="3:7" x14ac:dyDescent="0.3">
      <c r="C124" t="s">
        <v>20</v>
      </c>
      <c r="D124">
        <v>80</v>
      </c>
      <c r="F124" t="s">
        <v>14</v>
      </c>
      <c r="G124">
        <v>328</v>
      </c>
    </row>
    <row r="125" spans="3:7" x14ac:dyDescent="0.3">
      <c r="C125" t="s">
        <v>20</v>
      </c>
      <c r="D125">
        <v>43</v>
      </c>
      <c r="F125" t="s">
        <v>14</v>
      </c>
      <c r="G125">
        <v>147</v>
      </c>
    </row>
    <row r="126" spans="3:7" x14ac:dyDescent="0.3">
      <c r="C126" t="s">
        <v>20</v>
      </c>
      <c r="D126">
        <v>2053</v>
      </c>
      <c r="F126" t="s">
        <v>14</v>
      </c>
      <c r="G126">
        <v>830</v>
      </c>
    </row>
    <row r="127" spans="3:7" x14ac:dyDescent="0.3">
      <c r="C127" t="s">
        <v>20</v>
      </c>
      <c r="D127">
        <v>168</v>
      </c>
      <c r="F127" t="s">
        <v>14</v>
      </c>
      <c r="G127">
        <v>331</v>
      </c>
    </row>
    <row r="128" spans="3:7" x14ac:dyDescent="0.3">
      <c r="C128" t="s">
        <v>20</v>
      </c>
      <c r="D128">
        <v>4289</v>
      </c>
      <c r="F128" t="s">
        <v>14</v>
      </c>
      <c r="G128">
        <v>25</v>
      </c>
    </row>
    <row r="129" spans="3:7" x14ac:dyDescent="0.3">
      <c r="C129" t="s">
        <v>20</v>
      </c>
      <c r="D129">
        <v>165</v>
      </c>
      <c r="F129" t="s">
        <v>14</v>
      </c>
      <c r="G129">
        <v>3483</v>
      </c>
    </row>
    <row r="130" spans="3:7" x14ac:dyDescent="0.3">
      <c r="C130" t="s">
        <v>20</v>
      </c>
      <c r="D130">
        <v>1815</v>
      </c>
      <c r="F130" t="s">
        <v>14</v>
      </c>
      <c r="G130">
        <v>923</v>
      </c>
    </row>
    <row r="131" spans="3:7" x14ac:dyDescent="0.3">
      <c r="C131" t="s">
        <v>20</v>
      </c>
      <c r="D131">
        <v>397</v>
      </c>
      <c r="F131" t="s">
        <v>14</v>
      </c>
      <c r="G131">
        <v>1</v>
      </c>
    </row>
    <row r="132" spans="3:7" x14ac:dyDescent="0.3">
      <c r="C132" t="s">
        <v>20</v>
      </c>
      <c r="D132">
        <v>1539</v>
      </c>
      <c r="F132" t="s">
        <v>14</v>
      </c>
      <c r="G132">
        <v>33</v>
      </c>
    </row>
    <row r="133" spans="3:7" x14ac:dyDescent="0.3">
      <c r="C133" t="s">
        <v>20</v>
      </c>
      <c r="D133">
        <v>138</v>
      </c>
      <c r="F133" t="s">
        <v>14</v>
      </c>
      <c r="G133">
        <v>40</v>
      </c>
    </row>
    <row r="134" spans="3:7" x14ac:dyDescent="0.3">
      <c r="C134" t="s">
        <v>20</v>
      </c>
      <c r="D134">
        <v>3594</v>
      </c>
      <c r="F134" t="s">
        <v>14</v>
      </c>
      <c r="G134">
        <v>23</v>
      </c>
    </row>
    <row r="135" spans="3:7" x14ac:dyDescent="0.3">
      <c r="C135" t="s">
        <v>20</v>
      </c>
      <c r="D135">
        <v>5880</v>
      </c>
      <c r="F135" t="s">
        <v>14</v>
      </c>
      <c r="G135">
        <v>75</v>
      </c>
    </row>
    <row r="136" spans="3:7" x14ac:dyDescent="0.3">
      <c r="C136" t="s">
        <v>20</v>
      </c>
      <c r="D136">
        <v>112</v>
      </c>
      <c r="F136" t="s">
        <v>14</v>
      </c>
      <c r="G136">
        <v>2176</v>
      </c>
    </row>
    <row r="137" spans="3:7" x14ac:dyDescent="0.3">
      <c r="C137" t="s">
        <v>20</v>
      </c>
      <c r="D137">
        <v>943</v>
      </c>
      <c r="F137" t="s">
        <v>14</v>
      </c>
      <c r="G137">
        <v>441</v>
      </c>
    </row>
    <row r="138" spans="3:7" x14ac:dyDescent="0.3">
      <c r="C138" t="s">
        <v>20</v>
      </c>
      <c r="D138">
        <v>2468</v>
      </c>
      <c r="F138" t="s">
        <v>14</v>
      </c>
      <c r="G138">
        <v>25</v>
      </c>
    </row>
    <row r="139" spans="3:7" x14ac:dyDescent="0.3">
      <c r="C139" t="s">
        <v>20</v>
      </c>
      <c r="D139">
        <v>2551</v>
      </c>
      <c r="F139" t="s">
        <v>14</v>
      </c>
      <c r="G139">
        <v>127</v>
      </c>
    </row>
    <row r="140" spans="3:7" x14ac:dyDescent="0.3">
      <c r="C140" t="s">
        <v>20</v>
      </c>
      <c r="D140">
        <v>101</v>
      </c>
      <c r="F140" t="s">
        <v>14</v>
      </c>
      <c r="G140">
        <v>355</v>
      </c>
    </row>
    <row r="141" spans="3:7" x14ac:dyDescent="0.3">
      <c r="C141" t="s">
        <v>20</v>
      </c>
      <c r="D141">
        <v>92</v>
      </c>
      <c r="F141" t="s">
        <v>14</v>
      </c>
      <c r="G141">
        <v>44</v>
      </c>
    </row>
    <row r="142" spans="3:7" x14ac:dyDescent="0.3">
      <c r="C142" t="s">
        <v>20</v>
      </c>
      <c r="D142">
        <v>62</v>
      </c>
      <c r="F142" t="s">
        <v>14</v>
      </c>
      <c r="G142">
        <v>67</v>
      </c>
    </row>
    <row r="143" spans="3:7" x14ac:dyDescent="0.3">
      <c r="C143" t="s">
        <v>20</v>
      </c>
      <c r="D143">
        <v>149</v>
      </c>
      <c r="F143" t="s">
        <v>14</v>
      </c>
      <c r="G143">
        <v>1068</v>
      </c>
    </row>
    <row r="144" spans="3:7" x14ac:dyDescent="0.3">
      <c r="C144" t="s">
        <v>20</v>
      </c>
      <c r="D144">
        <v>329</v>
      </c>
      <c r="F144" t="s">
        <v>14</v>
      </c>
      <c r="G144">
        <v>424</v>
      </c>
    </row>
    <row r="145" spans="3:7" x14ac:dyDescent="0.3">
      <c r="C145" t="s">
        <v>20</v>
      </c>
      <c r="D145">
        <v>97</v>
      </c>
      <c r="F145" t="s">
        <v>14</v>
      </c>
      <c r="G145">
        <v>151</v>
      </c>
    </row>
    <row r="146" spans="3:7" x14ac:dyDescent="0.3">
      <c r="C146" t="s">
        <v>20</v>
      </c>
      <c r="D146">
        <v>1784</v>
      </c>
      <c r="F146" t="s">
        <v>14</v>
      </c>
      <c r="G146">
        <v>1608</v>
      </c>
    </row>
    <row r="147" spans="3:7" x14ac:dyDescent="0.3">
      <c r="C147" t="s">
        <v>20</v>
      </c>
      <c r="D147">
        <v>1684</v>
      </c>
      <c r="F147" t="s">
        <v>14</v>
      </c>
      <c r="G147">
        <v>941</v>
      </c>
    </row>
    <row r="148" spans="3:7" x14ac:dyDescent="0.3">
      <c r="C148" t="s">
        <v>20</v>
      </c>
      <c r="D148">
        <v>250</v>
      </c>
      <c r="F148" t="s">
        <v>14</v>
      </c>
      <c r="G148">
        <v>1</v>
      </c>
    </row>
    <row r="149" spans="3:7" x14ac:dyDescent="0.3">
      <c r="C149" t="s">
        <v>20</v>
      </c>
      <c r="D149">
        <v>238</v>
      </c>
      <c r="F149" t="s">
        <v>14</v>
      </c>
      <c r="G149">
        <v>40</v>
      </c>
    </row>
    <row r="150" spans="3:7" x14ac:dyDescent="0.3">
      <c r="C150" t="s">
        <v>20</v>
      </c>
      <c r="D150">
        <v>53</v>
      </c>
      <c r="F150" t="s">
        <v>14</v>
      </c>
      <c r="G150">
        <v>3015</v>
      </c>
    </row>
    <row r="151" spans="3:7" x14ac:dyDescent="0.3">
      <c r="C151" t="s">
        <v>20</v>
      </c>
      <c r="D151">
        <v>214</v>
      </c>
      <c r="F151" t="s">
        <v>14</v>
      </c>
      <c r="G151">
        <v>435</v>
      </c>
    </row>
    <row r="152" spans="3:7" x14ac:dyDescent="0.3">
      <c r="C152" t="s">
        <v>20</v>
      </c>
      <c r="D152">
        <v>222</v>
      </c>
      <c r="F152" t="s">
        <v>14</v>
      </c>
      <c r="G152">
        <v>714</v>
      </c>
    </row>
    <row r="153" spans="3:7" x14ac:dyDescent="0.3">
      <c r="C153" t="s">
        <v>20</v>
      </c>
      <c r="D153">
        <v>1884</v>
      </c>
      <c r="F153" t="s">
        <v>14</v>
      </c>
      <c r="G153">
        <v>5497</v>
      </c>
    </row>
    <row r="154" spans="3:7" x14ac:dyDescent="0.3">
      <c r="C154" t="s">
        <v>20</v>
      </c>
      <c r="D154">
        <v>218</v>
      </c>
      <c r="F154" t="s">
        <v>14</v>
      </c>
      <c r="G154">
        <v>418</v>
      </c>
    </row>
    <row r="155" spans="3:7" x14ac:dyDescent="0.3">
      <c r="C155" t="s">
        <v>20</v>
      </c>
      <c r="D155">
        <v>6465</v>
      </c>
      <c r="F155" t="s">
        <v>14</v>
      </c>
      <c r="G155">
        <v>1439</v>
      </c>
    </row>
    <row r="156" spans="3:7" x14ac:dyDescent="0.3">
      <c r="C156" t="s">
        <v>20</v>
      </c>
      <c r="D156">
        <v>59</v>
      </c>
      <c r="F156" t="s">
        <v>14</v>
      </c>
      <c r="G156">
        <v>15</v>
      </c>
    </row>
    <row r="157" spans="3:7" x14ac:dyDescent="0.3">
      <c r="C157" t="s">
        <v>20</v>
      </c>
      <c r="D157">
        <v>88</v>
      </c>
      <c r="F157" t="s">
        <v>14</v>
      </c>
      <c r="G157">
        <v>1999</v>
      </c>
    </row>
    <row r="158" spans="3:7" x14ac:dyDescent="0.3">
      <c r="C158" t="s">
        <v>20</v>
      </c>
      <c r="D158">
        <v>1697</v>
      </c>
      <c r="F158" t="s">
        <v>14</v>
      </c>
      <c r="G158">
        <v>118</v>
      </c>
    </row>
    <row r="159" spans="3:7" x14ac:dyDescent="0.3">
      <c r="C159" t="s">
        <v>20</v>
      </c>
      <c r="D159">
        <v>92</v>
      </c>
      <c r="F159" t="s">
        <v>14</v>
      </c>
      <c r="G159">
        <v>162</v>
      </c>
    </row>
    <row r="160" spans="3:7" x14ac:dyDescent="0.3">
      <c r="C160" t="s">
        <v>20</v>
      </c>
      <c r="D160">
        <v>186</v>
      </c>
      <c r="F160" t="s">
        <v>14</v>
      </c>
      <c r="G160">
        <v>83</v>
      </c>
    </row>
    <row r="161" spans="3:7" x14ac:dyDescent="0.3">
      <c r="C161" t="s">
        <v>20</v>
      </c>
      <c r="D161">
        <v>138</v>
      </c>
      <c r="F161" t="s">
        <v>14</v>
      </c>
      <c r="G161">
        <v>747</v>
      </c>
    </row>
    <row r="162" spans="3:7" x14ac:dyDescent="0.3">
      <c r="C162" t="s">
        <v>20</v>
      </c>
      <c r="D162">
        <v>261</v>
      </c>
      <c r="F162" t="s">
        <v>14</v>
      </c>
      <c r="G162">
        <v>84</v>
      </c>
    </row>
    <row r="163" spans="3:7" x14ac:dyDescent="0.3">
      <c r="C163" t="s">
        <v>20</v>
      </c>
      <c r="D163">
        <v>107</v>
      </c>
      <c r="F163" t="s">
        <v>14</v>
      </c>
      <c r="G163">
        <v>91</v>
      </c>
    </row>
    <row r="164" spans="3:7" x14ac:dyDescent="0.3">
      <c r="C164" t="s">
        <v>20</v>
      </c>
      <c r="D164">
        <v>199</v>
      </c>
      <c r="F164" t="s">
        <v>14</v>
      </c>
      <c r="G164">
        <v>792</v>
      </c>
    </row>
    <row r="165" spans="3:7" x14ac:dyDescent="0.3">
      <c r="C165" t="s">
        <v>20</v>
      </c>
      <c r="D165">
        <v>5512</v>
      </c>
      <c r="F165" t="s">
        <v>14</v>
      </c>
      <c r="G165">
        <v>32</v>
      </c>
    </row>
    <row r="166" spans="3:7" x14ac:dyDescent="0.3">
      <c r="C166" t="s">
        <v>20</v>
      </c>
      <c r="D166">
        <v>86</v>
      </c>
      <c r="F166" t="s">
        <v>14</v>
      </c>
      <c r="G166">
        <v>186</v>
      </c>
    </row>
    <row r="167" spans="3:7" x14ac:dyDescent="0.3">
      <c r="C167" t="s">
        <v>20</v>
      </c>
      <c r="D167">
        <v>2768</v>
      </c>
      <c r="F167" t="s">
        <v>14</v>
      </c>
      <c r="G167">
        <v>605</v>
      </c>
    </row>
    <row r="168" spans="3:7" x14ac:dyDescent="0.3">
      <c r="C168" t="s">
        <v>20</v>
      </c>
      <c r="D168">
        <v>48</v>
      </c>
      <c r="F168" t="s">
        <v>14</v>
      </c>
      <c r="G168">
        <v>1</v>
      </c>
    </row>
    <row r="169" spans="3:7" x14ac:dyDescent="0.3">
      <c r="C169" t="s">
        <v>20</v>
      </c>
      <c r="D169">
        <v>87</v>
      </c>
      <c r="F169" t="s">
        <v>14</v>
      </c>
      <c r="G169">
        <v>31</v>
      </c>
    </row>
    <row r="170" spans="3:7" x14ac:dyDescent="0.3">
      <c r="C170" t="s">
        <v>20</v>
      </c>
      <c r="D170">
        <v>1894</v>
      </c>
      <c r="F170" t="s">
        <v>14</v>
      </c>
      <c r="G170">
        <v>1181</v>
      </c>
    </row>
    <row r="171" spans="3:7" x14ac:dyDescent="0.3">
      <c r="C171" t="s">
        <v>20</v>
      </c>
      <c r="D171">
        <v>282</v>
      </c>
      <c r="F171" t="s">
        <v>14</v>
      </c>
      <c r="G171">
        <v>39</v>
      </c>
    </row>
    <row r="172" spans="3:7" x14ac:dyDescent="0.3">
      <c r="C172" t="s">
        <v>20</v>
      </c>
      <c r="D172">
        <v>116</v>
      </c>
      <c r="F172" t="s">
        <v>14</v>
      </c>
      <c r="G172">
        <v>46</v>
      </c>
    </row>
    <row r="173" spans="3:7" x14ac:dyDescent="0.3">
      <c r="C173" t="s">
        <v>20</v>
      </c>
      <c r="D173">
        <v>83</v>
      </c>
      <c r="F173" t="s">
        <v>14</v>
      </c>
      <c r="G173">
        <v>105</v>
      </c>
    </row>
    <row r="174" spans="3:7" x14ac:dyDescent="0.3">
      <c r="C174" t="s">
        <v>20</v>
      </c>
      <c r="D174">
        <v>91</v>
      </c>
      <c r="F174" t="s">
        <v>14</v>
      </c>
      <c r="G174">
        <v>535</v>
      </c>
    </row>
    <row r="175" spans="3:7" x14ac:dyDescent="0.3">
      <c r="C175" t="s">
        <v>20</v>
      </c>
      <c r="D175">
        <v>546</v>
      </c>
      <c r="F175" t="s">
        <v>14</v>
      </c>
      <c r="G175">
        <v>16</v>
      </c>
    </row>
    <row r="176" spans="3:7" x14ac:dyDescent="0.3">
      <c r="C176" t="s">
        <v>20</v>
      </c>
      <c r="D176">
        <v>393</v>
      </c>
      <c r="F176" t="s">
        <v>14</v>
      </c>
      <c r="G176">
        <v>575</v>
      </c>
    </row>
    <row r="177" spans="3:7" x14ac:dyDescent="0.3">
      <c r="C177" t="s">
        <v>20</v>
      </c>
      <c r="D177">
        <v>133</v>
      </c>
      <c r="F177" t="s">
        <v>14</v>
      </c>
      <c r="G177">
        <v>1120</v>
      </c>
    </row>
    <row r="178" spans="3:7" x14ac:dyDescent="0.3">
      <c r="C178" t="s">
        <v>20</v>
      </c>
      <c r="D178">
        <v>254</v>
      </c>
      <c r="F178" t="s">
        <v>14</v>
      </c>
      <c r="G178">
        <v>113</v>
      </c>
    </row>
    <row r="179" spans="3:7" x14ac:dyDescent="0.3">
      <c r="C179" t="s">
        <v>20</v>
      </c>
      <c r="D179">
        <v>176</v>
      </c>
      <c r="F179" t="s">
        <v>14</v>
      </c>
      <c r="G179">
        <v>1538</v>
      </c>
    </row>
    <row r="180" spans="3:7" x14ac:dyDescent="0.3">
      <c r="C180" t="s">
        <v>20</v>
      </c>
      <c r="D180">
        <v>337</v>
      </c>
      <c r="F180" t="s">
        <v>14</v>
      </c>
      <c r="G180">
        <v>9</v>
      </c>
    </row>
    <row r="181" spans="3:7" x14ac:dyDescent="0.3">
      <c r="C181" t="s">
        <v>20</v>
      </c>
      <c r="D181">
        <v>107</v>
      </c>
      <c r="F181" t="s">
        <v>14</v>
      </c>
      <c r="G181">
        <v>554</v>
      </c>
    </row>
    <row r="182" spans="3:7" x14ac:dyDescent="0.3">
      <c r="C182" t="s">
        <v>20</v>
      </c>
      <c r="D182">
        <v>183</v>
      </c>
      <c r="F182" t="s">
        <v>14</v>
      </c>
      <c r="G182">
        <v>648</v>
      </c>
    </row>
    <row r="183" spans="3:7" x14ac:dyDescent="0.3">
      <c r="C183" t="s">
        <v>20</v>
      </c>
      <c r="D183">
        <v>72</v>
      </c>
      <c r="F183" t="s">
        <v>14</v>
      </c>
      <c r="G183">
        <v>21</v>
      </c>
    </row>
    <row r="184" spans="3:7" x14ac:dyDescent="0.3">
      <c r="C184" t="s">
        <v>20</v>
      </c>
      <c r="D184">
        <v>295</v>
      </c>
      <c r="F184" t="s">
        <v>14</v>
      </c>
      <c r="G184">
        <v>54</v>
      </c>
    </row>
    <row r="185" spans="3:7" x14ac:dyDescent="0.3">
      <c r="C185" t="s">
        <v>20</v>
      </c>
      <c r="D185">
        <v>142</v>
      </c>
      <c r="F185" t="s">
        <v>14</v>
      </c>
      <c r="G185">
        <v>120</v>
      </c>
    </row>
    <row r="186" spans="3:7" x14ac:dyDescent="0.3">
      <c r="C186" t="s">
        <v>20</v>
      </c>
      <c r="D186">
        <v>85</v>
      </c>
      <c r="F186" t="s">
        <v>14</v>
      </c>
      <c r="G186">
        <v>579</v>
      </c>
    </row>
    <row r="187" spans="3:7" x14ac:dyDescent="0.3">
      <c r="C187" t="s">
        <v>20</v>
      </c>
      <c r="D187">
        <v>659</v>
      </c>
      <c r="F187" t="s">
        <v>14</v>
      </c>
      <c r="G187">
        <v>2072</v>
      </c>
    </row>
    <row r="188" spans="3:7" x14ac:dyDescent="0.3">
      <c r="C188" t="s">
        <v>20</v>
      </c>
      <c r="D188">
        <v>121</v>
      </c>
      <c r="F188" t="s">
        <v>14</v>
      </c>
      <c r="G188">
        <v>0</v>
      </c>
    </row>
    <row r="189" spans="3:7" x14ac:dyDescent="0.3">
      <c r="C189" t="s">
        <v>20</v>
      </c>
      <c r="D189">
        <v>3742</v>
      </c>
      <c r="F189" t="s">
        <v>14</v>
      </c>
      <c r="G189">
        <v>1796</v>
      </c>
    </row>
    <row r="190" spans="3:7" x14ac:dyDescent="0.3">
      <c r="C190" t="s">
        <v>20</v>
      </c>
      <c r="D190">
        <v>223</v>
      </c>
      <c r="F190" t="s">
        <v>14</v>
      </c>
      <c r="G190">
        <v>62</v>
      </c>
    </row>
    <row r="191" spans="3:7" x14ac:dyDescent="0.3">
      <c r="C191" t="s">
        <v>20</v>
      </c>
      <c r="D191">
        <v>133</v>
      </c>
      <c r="F191" t="s">
        <v>14</v>
      </c>
      <c r="G191">
        <v>347</v>
      </c>
    </row>
    <row r="192" spans="3:7" x14ac:dyDescent="0.3">
      <c r="C192" t="s">
        <v>20</v>
      </c>
      <c r="D192">
        <v>5168</v>
      </c>
      <c r="F192" t="s">
        <v>14</v>
      </c>
      <c r="G192">
        <v>19</v>
      </c>
    </row>
    <row r="193" spans="3:7" x14ac:dyDescent="0.3">
      <c r="C193" t="s">
        <v>20</v>
      </c>
      <c r="D193">
        <v>307</v>
      </c>
      <c r="F193" t="s">
        <v>14</v>
      </c>
      <c r="G193">
        <v>1258</v>
      </c>
    </row>
    <row r="194" spans="3:7" x14ac:dyDescent="0.3">
      <c r="C194" t="s">
        <v>20</v>
      </c>
      <c r="D194">
        <v>2441</v>
      </c>
      <c r="F194" t="s">
        <v>14</v>
      </c>
      <c r="G194">
        <v>362</v>
      </c>
    </row>
    <row r="195" spans="3:7" x14ac:dyDescent="0.3">
      <c r="C195" t="s">
        <v>20</v>
      </c>
      <c r="D195">
        <v>1385</v>
      </c>
      <c r="F195" t="s">
        <v>14</v>
      </c>
      <c r="G195">
        <v>133</v>
      </c>
    </row>
    <row r="196" spans="3:7" x14ac:dyDescent="0.3">
      <c r="C196" t="s">
        <v>20</v>
      </c>
      <c r="D196">
        <v>190</v>
      </c>
      <c r="F196" t="s">
        <v>14</v>
      </c>
      <c r="G196">
        <v>846</v>
      </c>
    </row>
    <row r="197" spans="3:7" x14ac:dyDescent="0.3">
      <c r="C197" t="s">
        <v>20</v>
      </c>
      <c r="D197">
        <v>470</v>
      </c>
      <c r="F197" t="s">
        <v>14</v>
      </c>
      <c r="G197">
        <v>10</v>
      </c>
    </row>
    <row r="198" spans="3:7" x14ac:dyDescent="0.3">
      <c r="C198" t="s">
        <v>20</v>
      </c>
      <c r="D198">
        <v>253</v>
      </c>
      <c r="F198" t="s">
        <v>14</v>
      </c>
      <c r="G198">
        <v>191</v>
      </c>
    </row>
    <row r="199" spans="3:7" x14ac:dyDescent="0.3">
      <c r="C199" t="s">
        <v>20</v>
      </c>
      <c r="D199">
        <v>1113</v>
      </c>
      <c r="F199" t="s">
        <v>14</v>
      </c>
      <c r="G199">
        <v>1979</v>
      </c>
    </row>
    <row r="200" spans="3:7" x14ac:dyDescent="0.3">
      <c r="C200" t="s">
        <v>20</v>
      </c>
      <c r="D200">
        <v>2283</v>
      </c>
      <c r="F200" t="s">
        <v>14</v>
      </c>
      <c r="G200">
        <v>63</v>
      </c>
    </row>
    <row r="201" spans="3:7" x14ac:dyDescent="0.3">
      <c r="C201" t="s">
        <v>20</v>
      </c>
      <c r="D201">
        <v>1095</v>
      </c>
      <c r="F201" t="s">
        <v>14</v>
      </c>
      <c r="G201">
        <v>6080</v>
      </c>
    </row>
    <row r="202" spans="3:7" x14ac:dyDescent="0.3">
      <c r="C202" t="s">
        <v>20</v>
      </c>
      <c r="D202">
        <v>1690</v>
      </c>
      <c r="F202" t="s">
        <v>14</v>
      </c>
      <c r="G202">
        <v>80</v>
      </c>
    </row>
    <row r="203" spans="3:7" x14ac:dyDescent="0.3">
      <c r="C203" t="s">
        <v>20</v>
      </c>
      <c r="D203">
        <v>191</v>
      </c>
      <c r="F203" t="s">
        <v>14</v>
      </c>
      <c r="G203">
        <v>9</v>
      </c>
    </row>
    <row r="204" spans="3:7" x14ac:dyDescent="0.3">
      <c r="C204" t="s">
        <v>20</v>
      </c>
      <c r="D204">
        <v>2013</v>
      </c>
      <c r="F204" t="s">
        <v>14</v>
      </c>
      <c r="G204">
        <v>1784</v>
      </c>
    </row>
    <row r="205" spans="3:7" x14ac:dyDescent="0.3">
      <c r="C205" t="s">
        <v>20</v>
      </c>
      <c r="D205">
        <v>1703</v>
      </c>
      <c r="F205" t="s">
        <v>14</v>
      </c>
      <c r="G205">
        <v>243</v>
      </c>
    </row>
    <row r="206" spans="3:7" x14ac:dyDescent="0.3">
      <c r="C206" t="s">
        <v>20</v>
      </c>
      <c r="D206">
        <v>80</v>
      </c>
      <c r="F206" t="s">
        <v>14</v>
      </c>
      <c r="G206">
        <v>1296</v>
      </c>
    </row>
    <row r="207" spans="3:7" x14ac:dyDescent="0.3">
      <c r="C207" t="s">
        <v>20</v>
      </c>
      <c r="D207">
        <v>41</v>
      </c>
      <c r="F207" t="s">
        <v>14</v>
      </c>
      <c r="G207">
        <v>77</v>
      </c>
    </row>
    <row r="208" spans="3:7" x14ac:dyDescent="0.3">
      <c r="C208" t="s">
        <v>20</v>
      </c>
      <c r="D208">
        <v>187</v>
      </c>
      <c r="F208" t="s">
        <v>14</v>
      </c>
      <c r="G208">
        <v>395</v>
      </c>
    </row>
    <row r="209" spans="3:7" x14ac:dyDescent="0.3">
      <c r="C209" t="s">
        <v>20</v>
      </c>
      <c r="D209">
        <v>2875</v>
      </c>
      <c r="F209" t="s">
        <v>14</v>
      </c>
      <c r="G209">
        <v>49</v>
      </c>
    </row>
    <row r="210" spans="3:7" x14ac:dyDescent="0.3">
      <c r="C210" t="s">
        <v>20</v>
      </c>
      <c r="D210">
        <v>88</v>
      </c>
      <c r="F210" t="s">
        <v>14</v>
      </c>
      <c r="G210">
        <v>180</v>
      </c>
    </row>
    <row r="211" spans="3:7" x14ac:dyDescent="0.3">
      <c r="C211" t="s">
        <v>20</v>
      </c>
      <c r="D211">
        <v>191</v>
      </c>
      <c r="F211" t="s">
        <v>14</v>
      </c>
      <c r="G211">
        <v>2690</v>
      </c>
    </row>
    <row r="212" spans="3:7" x14ac:dyDescent="0.3">
      <c r="C212" t="s">
        <v>20</v>
      </c>
      <c r="D212">
        <v>139</v>
      </c>
      <c r="F212" t="s">
        <v>14</v>
      </c>
      <c r="G212">
        <v>2779</v>
      </c>
    </row>
    <row r="213" spans="3:7" x14ac:dyDescent="0.3">
      <c r="C213" t="s">
        <v>20</v>
      </c>
      <c r="D213">
        <v>186</v>
      </c>
      <c r="F213" t="s">
        <v>14</v>
      </c>
      <c r="G213">
        <v>92</v>
      </c>
    </row>
    <row r="214" spans="3:7" x14ac:dyDescent="0.3">
      <c r="C214" t="s">
        <v>20</v>
      </c>
      <c r="D214">
        <v>112</v>
      </c>
      <c r="F214" t="s">
        <v>14</v>
      </c>
      <c r="G214">
        <v>1028</v>
      </c>
    </row>
    <row r="215" spans="3:7" x14ac:dyDescent="0.3">
      <c r="C215" t="s">
        <v>20</v>
      </c>
      <c r="D215">
        <v>101</v>
      </c>
      <c r="F215" t="s">
        <v>14</v>
      </c>
      <c r="G215">
        <v>26</v>
      </c>
    </row>
    <row r="216" spans="3:7" x14ac:dyDescent="0.3">
      <c r="C216" t="s">
        <v>20</v>
      </c>
      <c r="D216">
        <v>206</v>
      </c>
      <c r="F216" t="s">
        <v>14</v>
      </c>
      <c r="G216">
        <v>1790</v>
      </c>
    </row>
    <row r="217" spans="3:7" x14ac:dyDescent="0.3">
      <c r="C217" t="s">
        <v>20</v>
      </c>
      <c r="D217">
        <v>154</v>
      </c>
      <c r="F217" t="s">
        <v>14</v>
      </c>
      <c r="G217">
        <v>37</v>
      </c>
    </row>
    <row r="218" spans="3:7" x14ac:dyDescent="0.3">
      <c r="C218" t="s">
        <v>20</v>
      </c>
      <c r="D218">
        <v>5966</v>
      </c>
      <c r="F218" t="s">
        <v>14</v>
      </c>
      <c r="G218">
        <v>35</v>
      </c>
    </row>
    <row r="219" spans="3:7" x14ac:dyDescent="0.3">
      <c r="C219" t="s">
        <v>20</v>
      </c>
      <c r="D219">
        <v>169</v>
      </c>
      <c r="F219" t="s">
        <v>14</v>
      </c>
      <c r="G219">
        <v>558</v>
      </c>
    </row>
    <row r="220" spans="3:7" x14ac:dyDescent="0.3">
      <c r="C220" t="s">
        <v>20</v>
      </c>
      <c r="D220">
        <v>2106</v>
      </c>
      <c r="F220" t="s">
        <v>14</v>
      </c>
      <c r="G220">
        <v>64</v>
      </c>
    </row>
    <row r="221" spans="3:7" x14ac:dyDescent="0.3">
      <c r="C221" t="s">
        <v>20</v>
      </c>
      <c r="D221">
        <v>131</v>
      </c>
      <c r="F221" t="s">
        <v>14</v>
      </c>
      <c r="G221">
        <v>245</v>
      </c>
    </row>
    <row r="222" spans="3:7" x14ac:dyDescent="0.3">
      <c r="C222" t="s">
        <v>20</v>
      </c>
      <c r="D222">
        <v>84</v>
      </c>
      <c r="F222" t="s">
        <v>14</v>
      </c>
      <c r="G222">
        <v>71</v>
      </c>
    </row>
    <row r="223" spans="3:7" x14ac:dyDescent="0.3">
      <c r="C223" t="s">
        <v>20</v>
      </c>
      <c r="D223">
        <v>155</v>
      </c>
      <c r="F223" t="s">
        <v>14</v>
      </c>
      <c r="G223">
        <v>42</v>
      </c>
    </row>
    <row r="224" spans="3:7" x14ac:dyDescent="0.3">
      <c r="C224" t="s">
        <v>20</v>
      </c>
      <c r="D224">
        <v>189</v>
      </c>
      <c r="F224" t="s">
        <v>14</v>
      </c>
      <c r="G224">
        <v>156</v>
      </c>
    </row>
    <row r="225" spans="3:7" x14ac:dyDescent="0.3">
      <c r="C225" t="s">
        <v>20</v>
      </c>
      <c r="D225">
        <v>4799</v>
      </c>
      <c r="F225" t="s">
        <v>14</v>
      </c>
      <c r="G225">
        <v>1368</v>
      </c>
    </row>
    <row r="226" spans="3:7" x14ac:dyDescent="0.3">
      <c r="C226" t="s">
        <v>20</v>
      </c>
      <c r="D226">
        <v>1137</v>
      </c>
      <c r="F226" t="s">
        <v>14</v>
      </c>
      <c r="G226">
        <v>102</v>
      </c>
    </row>
    <row r="227" spans="3:7" x14ac:dyDescent="0.3">
      <c r="C227" t="s">
        <v>20</v>
      </c>
      <c r="D227">
        <v>1152</v>
      </c>
      <c r="F227" t="s">
        <v>14</v>
      </c>
      <c r="G227">
        <v>86</v>
      </c>
    </row>
    <row r="228" spans="3:7" x14ac:dyDescent="0.3">
      <c r="C228" t="s">
        <v>20</v>
      </c>
      <c r="D228">
        <v>50</v>
      </c>
      <c r="F228" t="s">
        <v>14</v>
      </c>
      <c r="G228">
        <v>253</v>
      </c>
    </row>
    <row r="229" spans="3:7" x14ac:dyDescent="0.3">
      <c r="C229" t="s">
        <v>20</v>
      </c>
      <c r="D229">
        <v>3059</v>
      </c>
      <c r="F229" t="s">
        <v>14</v>
      </c>
      <c r="G229">
        <v>157</v>
      </c>
    </row>
    <row r="230" spans="3:7" x14ac:dyDescent="0.3">
      <c r="C230" t="s">
        <v>20</v>
      </c>
      <c r="D230">
        <v>34</v>
      </c>
      <c r="F230" t="s">
        <v>14</v>
      </c>
      <c r="G230">
        <v>183</v>
      </c>
    </row>
    <row r="231" spans="3:7" x14ac:dyDescent="0.3">
      <c r="C231" t="s">
        <v>20</v>
      </c>
      <c r="D231">
        <v>220</v>
      </c>
      <c r="F231" t="s">
        <v>14</v>
      </c>
      <c r="G231">
        <v>82</v>
      </c>
    </row>
    <row r="232" spans="3:7" x14ac:dyDescent="0.3">
      <c r="C232" t="s">
        <v>20</v>
      </c>
      <c r="D232">
        <v>1604</v>
      </c>
      <c r="F232" t="s">
        <v>14</v>
      </c>
      <c r="G232">
        <v>1</v>
      </c>
    </row>
    <row r="233" spans="3:7" x14ac:dyDescent="0.3">
      <c r="C233" t="s">
        <v>20</v>
      </c>
      <c r="D233">
        <v>454</v>
      </c>
      <c r="F233" t="s">
        <v>14</v>
      </c>
      <c r="G233">
        <v>1198</v>
      </c>
    </row>
    <row r="234" spans="3:7" x14ac:dyDescent="0.3">
      <c r="C234" t="s">
        <v>20</v>
      </c>
      <c r="D234">
        <v>123</v>
      </c>
      <c r="F234" t="s">
        <v>14</v>
      </c>
      <c r="G234">
        <v>648</v>
      </c>
    </row>
    <row r="235" spans="3:7" x14ac:dyDescent="0.3">
      <c r="C235" t="s">
        <v>20</v>
      </c>
      <c r="D235">
        <v>299</v>
      </c>
      <c r="F235" t="s">
        <v>14</v>
      </c>
      <c r="G235">
        <v>64</v>
      </c>
    </row>
    <row r="236" spans="3:7" x14ac:dyDescent="0.3">
      <c r="C236" t="s">
        <v>20</v>
      </c>
      <c r="D236">
        <v>2237</v>
      </c>
      <c r="F236" t="s">
        <v>14</v>
      </c>
      <c r="G236">
        <v>62</v>
      </c>
    </row>
    <row r="237" spans="3:7" x14ac:dyDescent="0.3">
      <c r="C237" t="s">
        <v>20</v>
      </c>
      <c r="D237">
        <v>645</v>
      </c>
      <c r="F237" t="s">
        <v>14</v>
      </c>
      <c r="G237">
        <v>750</v>
      </c>
    </row>
    <row r="238" spans="3:7" x14ac:dyDescent="0.3">
      <c r="C238" t="s">
        <v>20</v>
      </c>
      <c r="D238">
        <v>484</v>
      </c>
      <c r="F238" t="s">
        <v>14</v>
      </c>
      <c r="G238">
        <v>105</v>
      </c>
    </row>
    <row r="239" spans="3:7" x14ac:dyDescent="0.3">
      <c r="C239" t="s">
        <v>20</v>
      </c>
      <c r="D239">
        <v>154</v>
      </c>
      <c r="F239" t="s">
        <v>14</v>
      </c>
      <c r="G239">
        <v>2604</v>
      </c>
    </row>
    <row r="240" spans="3:7" x14ac:dyDescent="0.3">
      <c r="C240" t="s">
        <v>20</v>
      </c>
      <c r="D240">
        <v>82</v>
      </c>
      <c r="F240" t="s">
        <v>14</v>
      </c>
      <c r="G240">
        <v>65</v>
      </c>
    </row>
    <row r="241" spans="3:7" x14ac:dyDescent="0.3">
      <c r="C241" t="s">
        <v>20</v>
      </c>
      <c r="D241">
        <v>134</v>
      </c>
      <c r="F241" t="s">
        <v>14</v>
      </c>
      <c r="G241">
        <v>94</v>
      </c>
    </row>
    <row r="242" spans="3:7" x14ac:dyDescent="0.3">
      <c r="C242" t="s">
        <v>20</v>
      </c>
      <c r="D242">
        <v>5203</v>
      </c>
      <c r="F242" t="s">
        <v>14</v>
      </c>
      <c r="G242">
        <v>257</v>
      </c>
    </row>
    <row r="243" spans="3:7" x14ac:dyDescent="0.3">
      <c r="C243" t="s">
        <v>20</v>
      </c>
      <c r="D243">
        <v>94</v>
      </c>
      <c r="F243" t="s">
        <v>14</v>
      </c>
      <c r="G243">
        <v>2928</v>
      </c>
    </row>
    <row r="244" spans="3:7" x14ac:dyDescent="0.3">
      <c r="C244" t="s">
        <v>20</v>
      </c>
      <c r="D244">
        <v>205</v>
      </c>
      <c r="F244" t="s">
        <v>14</v>
      </c>
      <c r="G244">
        <v>4697</v>
      </c>
    </row>
    <row r="245" spans="3:7" x14ac:dyDescent="0.3">
      <c r="C245" t="s">
        <v>20</v>
      </c>
      <c r="D245">
        <v>92</v>
      </c>
      <c r="F245" t="s">
        <v>14</v>
      </c>
      <c r="G245">
        <v>2915</v>
      </c>
    </row>
    <row r="246" spans="3:7" x14ac:dyDescent="0.3">
      <c r="C246" t="s">
        <v>20</v>
      </c>
      <c r="D246">
        <v>219</v>
      </c>
      <c r="F246" t="s">
        <v>14</v>
      </c>
      <c r="G246">
        <v>18</v>
      </c>
    </row>
    <row r="247" spans="3:7" x14ac:dyDescent="0.3">
      <c r="C247" t="s">
        <v>20</v>
      </c>
      <c r="D247">
        <v>2526</v>
      </c>
      <c r="F247" t="s">
        <v>14</v>
      </c>
      <c r="G247">
        <v>602</v>
      </c>
    </row>
    <row r="248" spans="3:7" x14ac:dyDescent="0.3">
      <c r="C248" t="s">
        <v>20</v>
      </c>
      <c r="D248">
        <v>94</v>
      </c>
      <c r="F248" t="s">
        <v>14</v>
      </c>
      <c r="G248">
        <v>1</v>
      </c>
    </row>
    <row r="249" spans="3:7" x14ac:dyDescent="0.3">
      <c r="C249" t="s">
        <v>20</v>
      </c>
      <c r="D249">
        <v>1713</v>
      </c>
      <c r="F249" t="s">
        <v>14</v>
      </c>
      <c r="G249">
        <v>3868</v>
      </c>
    </row>
    <row r="250" spans="3:7" x14ac:dyDescent="0.3">
      <c r="C250" t="s">
        <v>20</v>
      </c>
      <c r="D250">
        <v>249</v>
      </c>
      <c r="F250" t="s">
        <v>14</v>
      </c>
      <c r="G250">
        <v>504</v>
      </c>
    </row>
    <row r="251" spans="3:7" x14ac:dyDescent="0.3">
      <c r="C251" t="s">
        <v>20</v>
      </c>
      <c r="D251">
        <v>192</v>
      </c>
      <c r="F251" t="s">
        <v>14</v>
      </c>
      <c r="G251">
        <v>14</v>
      </c>
    </row>
    <row r="252" spans="3:7" x14ac:dyDescent="0.3">
      <c r="C252" t="s">
        <v>20</v>
      </c>
      <c r="D252">
        <v>247</v>
      </c>
      <c r="F252" t="s">
        <v>14</v>
      </c>
      <c r="G252">
        <v>750</v>
      </c>
    </row>
    <row r="253" spans="3:7" x14ac:dyDescent="0.3">
      <c r="C253" t="s">
        <v>20</v>
      </c>
      <c r="D253">
        <v>2293</v>
      </c>
      <c r="F253" t="s">
        <v>14</v>
      </c>
      <c r="G253">
        <v>77</v>
      </c>
    </row>
    <row r="254" spans="3:7" x14ac:dyDescent="0.3">
      <c r="C254" t="s">
        <v>20</v>
      </c>
      <c r="D254">
        <v>3131</v>
      </c>
      <c r="F254" t="s">
        <v>14</v>
      </c>
      <c r="G254">
        <v>752</v>
      </c>
    </row>
    <row r="255" spans="3:7" x14ac:dyDescent="0.3">
      <c r="C255" t="s">
        <v>20</v>
      </c>
      <c r="D255">
        <v>143</v>
      </c>
      <c r="F255" t="s">
        <v>14</v>
      </c>
      <c r="G255">
        <v>131</v>
      </c>
    </row>
    <row r="256" spans="3:7" x14ac:dyDescent="0.3">
      <c r="C256" t="s">
        <v>20</v>
      </c>
      <c r="D256">
        <v>296</v>
      </c>
      <c r="F256" t="s">
        <v>14</v>
      </c>
      <c r="G256">
        <v>87</v>
      </c>
    </row>
    <row r="257" spans="3:7" x14ac:dyDescent="0.3">
      <c r="C257" t="s">
        <v>20</v>
      </c>
      <c r="D257">
        <v>170</v>
      </c>
      <c r="F257" t="s">
        <v>14</v>
      </c>
      <c r="G257">
        <v>1063</v>
      </c>
    </row>
    <row r="258" spans="3:7" x14ac:dyDescent="0.3">
      <c r="C258" t="s">
        <v>20</v>
      </c>
      <c r="D258">
        <v>86</v>
      </c>
      <c r="F258" t="s">
        <v>14</v>
      </c>
      <c r="G258">
        <v>76</v>
      </c>
    </row>
    <row r="259" spans="3:7" x14ac:dyDescent="0.3">
      <c r="C259" t="s">
        <v>20</v>
      </c>
      <c r="D259">
        <v>6286</v>
      </c>
      <c r="F259" t="s">
        <v>14</v>
      </c>
      <c r="G259">
        <v>4428</v>
      </c>
    </row>
    <row r="260" spans="3:7" x14ac:dyDescent="0.3">
      <c r="C260" t="s">
        <v>20</v>
      </c>
      <c r="D260">
        <v>3727</v>
      </c>
      <c r="F260" t="s">
        <v>14</v>
      </c>
      <c r="G260">
        <v>58</v>
      </c>
    </row>
    <row r="261" spans="3:7" x14ac:dyDescent="0.3">
      <c r="C261" t="s">
        <v>20</v>
      </c>
      <c r="D261">
        <v>1605</v>
      </c>
      <c r="F261" t="s">
        <v>14</v>
      </c>
      <c r="G261">
        <v>111</v>
      </c>
    </row>
    <row r="262" spans="3:7" x14ac:dyDescent="0.3">
      <c r="C262" t="s">
        <v>20</v>
      </c>
      <c r="D262">
        <v>2120</v>
      </c>
      <c r="F262" t="s">
        <v>14</v>
      </c>
      <c r="G262">
        <v>2955</v>
      </c>
    </row>
    <row r="263" spans="3:7" x14ac:dyDescent="0.3">
      <c r="C263" t="s">
        <v>20</v>
      </c>
      <c r="D263">
        <v>50</v>
      </c>
      <c r="F263" t="s">
        <v>14</v>
      </c>
      <c r="G263">
        <v>1657</v>
      </c>
    </row>
    <row r="264" spans="3:7" x14ac:dyDescent="0.3">
      <c r="C264" t="s">
        <v>20</v>
      </c>
      <c r="D264">
        <v>2080</v>
      </c>
      <c r="F264" t="s">
        <v>14</v>
      </c>
      <c r="G264">
        <v>926</v>
      </c>
    </row>
    <row r="265" spans="3:7" x14ac:dyDescent="0.3">
      <c r="C265" t="s">
        <v>20</v>
      </c>
      <c r="D265">
        <v>2105</v>
      </c>
      <c r="F265" t="s">
        <v>14</v>
      </c>
      <c r="G265">
        <v>77</v>
      </c>
    </row>
    <row r="266" spans="3:7" x14ac:dyDescent="0.3">
      <c r="C266" t="s">
        <v>20</v>
      </c>
      <c r="D266">
        <v>2436</v>
      </c>
      <c r="F266" t="s">
        <v>14</v>
      </c>
      <c r="G266">
        <v>1748</v>
      </c>
    </row>
    <row r="267" spans="3:7" x14ac:dyDescent="0.3">
      <c r="C267" t="s">
        <v>20</v>
      </c>
      <c r="D267">
        <v>80</v>
      </c>
      <c r="F267" t="s">
        <v>14</v>
      </c>
      <c r="G267">
        <v>79</v>
      </c>
    </row>
    <row r="268" spans="3:7" x14ac:dyDescent="0.3">
      <c r="C268" t="s">
        <v>20</v>
      </c>
      <c r="D268">
        <v>42</v>
      </c>
      <c r="F268" t="s">
        <v>14</v>
      </c>
      <c r="G268">
        <v>889</v>
      </c>
    </row>
    <row r="269" spans="3:7" x14ac:dyDescent="0.3">
      <c r="C269" t="s">
        <v>20</v>
      </c>
      <c r="D269">
        <v>139</v>
      </c>
      <c r="F269" t="s">
        <v>14</v>
      </c>
      <c r="G269">
        <v>56</v>
      </c>
    </row>
    <row r="270" spans="3:7" x14ac:dyDescent="0.3">
      <c r="C270" t="s">
        <v>20</v>
      </c>
      <c r="D270">
        <v>159</v>
      </c>
      <c r="F270" t="s">
        <v>14</v>
      </c>
      <c r="G270">
        <v>1</v>
      </c>
    </row>
    <row r="271" spans="3:7" x14ac:dyDescent="0.3">
      <c r="C271" t="s">
        <v>20</v>
      </c>
      <c r="D271">
        <v>381</v>
      </c>
      <c r="F271" t="s">
        <v>14</v>
      </c>
      <c r="G271">
        <v>83</v>
      </c>
    </row>
    <row r="272" spans="3:7" x14ac:dyDescent="0.3">
      <c r="C272" t="s">
        <v>20</v>
      </c>
      <c r="D272">
        <v>194</v>
      </c>
      <c r="F272" t="s">
        <v>14</v>
      </c>
      <c r="G272">
        <v>2025</v>
      </c>
    </row>
    <row r="273" spans="3:7" x14ac:dyDescent="0.3">
      <c r="C273" t="s">
        <v>20</v>
      </c>
      <c r="D273">
        <v>106</v>
      </c>
      <c r="F273" t="s">
        <v>14</v>
      </c>
      <c r="G273">
        <v>14</v>
      </c>
    </row>
    <row r="274" spans="3:7" x14ac:dyDescent="0.3">
      <c r="C274" t="s">
        <v>20</v>
      </c>
      <c r="D274">
        <v>142</v>
      </c>
      <c r="F274" t="s">
        <v>14</v>
      </c>
      <c r="G274">
        <v>656</v>
      </c>
    </row>
    <row r="275" spans="3:7" x14ac:dyDescent="0.3">
      <c r="C275" t="s">
        <v>20</v>
      </c>
      <c r="D275">
        <v>211</v>
      </c>
      <c r="F275" t="s">
        <v>14</v>
      </c>
      <c r="G275">
        <v>1596</v>
      </c>
    </row>
    <row r="276" spans="3:7" x14ac:dyDescent="0.3">
      <c r="C276" t="s">
        <v>20</v>
      </c>
      <c r="D276">
        <v>2756</v>
      </c>
      <c r="F276" t="s">
        <v>14</v>
      </c>
      <c r="G276">
        <v>10</v>
      </c>
    </row>
    <row r="277" spans="3:7" x14ac:dyDescent="0.3">
      <c r="C277" t="s">
        <v>20</v>
      </c>
      <c r="D277">
        <v>173</v>
      </c>
      <c r="F277" t="s">
        <v>14</v>
      </c>
      <c r="G277">
        <v>1121</v>
      </c>
    </row>
    <row r="278" spans="3:7" x14ac:dyDescent="0.3">
      <c r="C278" t="s">
        <v>20</v>
      </c>
      <c r="D278">
        <v>87</v>
      </c>
      <c r="F278" t="s">
        <v>14</v>
      </c>
      <c r="G278">
        <v>15</v>
      </c>
    </row>
    <row r="279" spans="3:7" x14ac:dyDescent="0.3">
      <c r="C279" t="s">
        <v>20</v>
      </c>
      <c r="D279">
        <v>1572</v>
      </c>
      <c r="F279" t="s">
        <v>14</v>
      </c>
      <c r="G279">
        <v>191</v>
      </c>
    </row>
    <row r="280" spans="3:7" x14ac:dyDescent="0.3">
      <c r="C280" t="s">
        <v>20</v>
      </c>
      <c r="D280">
        <v>2346</v>
      </c>
      <c r="F280" t="s">
        <v>14</v>
      </c>
      <c r="G280">
        <v>16</v>
      </c>
    </row>
    <row r="281" spans="3:7" x14ac:dyDescent="0.3">
      <c r="C281" t="s">
        <v>20</v>
      </c>
      <c r="D281">
        <v>115</v>
      </c>
      <c r="F281" t="s">
        <v>14</v>
      </c>
      <c r="G281">
        <v>17</v>
      </c>
    </row>
    <row r="282" spans="3:7" x14ac:dyDescent="0.3">
      <c r="C282" t="s">
        <v>20</v>
      </c>
      <c r="D282">
        <v>85</v>
      </c>
      <c r="F282" t="s">
        <v>14</v>
      </c>
      <c r="G282">
        <v>34</v>
      </c>
    </row>
    <row r="283" spans="3:7" x14ac:dyDescent="0.3">
      <c r="C283" t="s">
        <v>20</v>
      </c>
      <c r="D283">
        <v>144</v>
      </c>
      <c r="F283" t="s">
        <v>14</v>
      </c>
      <c r="G283">
        <v>1</v>
      </c>
    </row>
    <row r="284" spans="3:7" x14ac:dyDescent="0.3">
      <c r="C284" t="s">
        <v>20</v>
      </c>
      <c r="D284">
        <v>2443</v>
      </c>
      <c r="F284" t="s">
        <v>14</v>
      </c>
      <c r="G284">
        <v>1274</v>
      </c>
    </row>
    <row r="285" spans="3:7" x14ac:dyDescent="0.3">
      <c r="C285" t="s">
        <v>20</v>
      </c>
      <c r="D285">
        <v>64</v>
      </c>
      <c r="F285" t="s">
        <v>14</v>
      </c>
      <c r="G285">
        <v>210</v>
      </c>
    </row>
    <row r="286" spans="3:7" x14ac:dyDescent="0.3">
      <c r="C286" t="s">
        <v>20</v>
      </c>
      <c r="D286">
        <v>268</v>
      </c>
      <c r="F286" t="s">
        <v>14</v>
      </c>
      <c r="G286">
        <v>248</v>
      </c>
    </row>
    <row r="287" spans="3:7" x14ac:dyDescent="0.3">
      <c r="C287" t="s">
        <v>20</v>
      </c>
      <c r="D287">
        <v>195</v>
      </c>
      <c r="F287" t="s">
        <v>14</v>
      </c>
      <c r="G287">
        <v>513</v>
      </c>
    </row>
    <row r="288" spans="3:7" x14ac:dyDescent="0.3">
      <c r="C288" t="s">
        <v>20</v>
      </c>
      <c r="D288">
        <v>186</v>
      </c>
      <c r="F288" t="s">
        <v>14</v>
      </c>
      <c r="G288">
        <v>3410</v>
      </c>
    </row>
    <row r="289" spans="3:7" x14ac:dyDescent="0.3">
      <c r="C289" t="s">
        <v>20</v>
      </c>
      <c r="D289">
        <v>460</v>
      </c>
      <c r="F289" t="s">
        <v>14</v>
      </c>
      <c r="G289">
        <v>10</v>
      </c>
    </row>
    <row r="290" spans="3:7" x14ac:dyDescent="0.3">
      <c r="C290" t="s">
        <v>20</v>
      </c>
      <c r="D290">
        <v>2528</v>
      </c>
      <c r="F290" t="s">
        <v>14</v>
      </c>
      <c r="G290">
        <v>2201</v>
      </c>
    </row>
    <row r="291" spans="3:7" x14ac:dyDescent="0.3">
      <c r="C291" t="s">
        <v>20</v>
      </c>
      <c r="D291">
        <v>3657</v>
      </c>
      <c r="F291" t="s">
        <v>14</v>
      </c>
      <c r="G291">
        <v>676</v>
      </c>
    </row>
    <row r="292" spans="3:7" x14ac:dyDescent="0.3">
      <c r="C292" t="s">
        <v>20</v>
      </c>
      <c r="D292">
        <v>131</v>
      </c>
      <c r="F292" t="s">
        <v>14</v>
      </c>
      <c r="G292">
        <v>831</v>
      </c>
    </row>
    <row r="293" spans="3:7" x14ac:dyDescent="0.3">
      <c r="C293" t="s">
        <v>20</v>
      </c>
      <c r="D293">
        <v>239</v>
      </c>
      <c r="F293" t="s">
        <v>14</v>
      </c>
      <c r="G293">
        <v>859</v>
      </c>
    </row>
    <row r="294" spans="3:7" x14ac:dyDescent="0.3">
      <c r="C294" t="s">
        <v>20</v>
      </c>
      <c r="D294">
        <v>78</v>
      </c>
      <c r="F294" t="s">
        <v>14</v>
      </c>
      <c r="G294">
        <v>45</v>
      </c>
    </row>
    <row r="295" spans="3:7" x14ac:dyDescent="0.3">
      <c r="C295" t="s">
        <v>20</v>
      </c>
      <c r="D295">
        <v>1773</v>
      </c>
      <c r="F295" t="s">
        <v>14</v>
      </c>
      <c r="G295">
        <v>6</v>
      </c>
    </row>
    <row r="296" spans="3:7" x14ac:dyDescent="0.3">
      <c r="C296" t="s">
        <v>20</v>
      </c>
      <c r="D296">
        <v>32</v>
      </c>
      <c r="F296" t="s">
        <v>14</v>
      </c>
      <c r="G296">
        <v>7</v>
      </c>
    </row>
    <row r="297" spans="3:7" x14ac:dyDescent="0.3">
      <c r="C297" t="s">
        <v>20</v>
      </c>
      <c r="D297">
        <v>369</v>
      </c>
      <c r="F297" t="s">
        <v>14</v>
      </c>
      <c r="G297">
        <v>31</v>
      </c>
    </row>
    <row r="298" spans="3:7" x14ac:dyDescent="0.3">
      <c r="C298" t="s">
        <v>20</v>
      </c>
      <c r="D298">
        <v>89</v>
      </c>
      <c r="F298" t="s">
        <v>14</v>
      </c>
      <c r="G298">
        <v>78</v>
      </c>
    </row>
    <row r="299" spans="3:7" x14ac:dyDescent="0.3">
      <c r="C299" t="s">
        <v>20</v>
      </c>
      <c r="D299">
        <v>147</v>
      </c>
      <c r="F299" t="s">
        <v>14</v>
      </c>
      <c r="G299">
        <v>1225</v>
      </c>
    </row>
    <row r="300" spans="3:7" x14ac:dyDescent="0.3">
      <c r="C300" t="s">
        <v>20</v>
      </c>
      <c r="D300">
        <v>126</v>
      </c>
      <c r="F300" t="s">
        <v>14</v>
      </c>
      <c r="G300">
        <v>1</v>
      </c>
    </row>
    <row r="301" spans="3:7" x14ac:dyDescent="0.3">
      <c r="C301" t="s">
        <v>20</v>
      </c>
      <c r="D301">
        <v>2218</v>
      </c>
      <c r="F301" t="s">
        <v>14</v>
      </c>
      <c r="G301">
        <v>67</v>
      </c>
    </row>
    <row r="302" spans="3:7" x14ac:dyDescent="0.3">
      <c r="C302" t="s">
        <v>20</v>
      </c>
      <c r="D302">
        <v>202</v>
      </c>
      <c r="F302" t="s">
        <v>14</v>
      </c>
      <c r="G302">
        <v>19</v>
      </c>
    </row>
    <row r="303" spans="3:7" x14ac:dyDescent="0.3">
      <c r="C303" t="s">
        <v>20</v>
      </c>
      <c r="D303">
        <v>140</v>
      </c>
      <c r="F303" t="s">
        <v>14</v>
      </c>
      <c r="G303">
        <v>2108</v>
      </c>
    </row>
    <row r="304" spans="3:7" x14ac:dyDescent="0.3">
      <c r="C304" t="s">
        <v>20</v>
      </c>
      <c r="D304">
        <v>1052</v>
      </c>
      <c r="F304" t="s">
        <v>14</v>
      </c>
      <c r="G304">
        <v>679</v>
      </c>
    </row>
    <row r="305" spans="3:7" x14ac:dyDescent="0.3">
      <c r="C305" t="s">
        <v>20</v>
      </c>
      <c r="D305">
        <v>247</v>
      </c>
      <c r="F305" t="s">
        <v>14</v>
      </c>
      <c r="G305">
        <v>36</v>
      </c>
    </row>
    <row r="306" spans="3:7" x14ac:dyDescent="0.3">
      <c r="C306" t="s">
        <v>20</v>
      </c>
      <c r="D306">
        <v>84</v>
      </c>
      <c r="F306" t="s">
        <v>14</v>
      </c>
      <c r="G306">
        <v>47</v>
      </c>
    </row>
    <row r="307" spans="3:7" x14ac:dyDescent="0.3">
      <c r="C307" t="s">
        <v>20</v>
      </c>
      <c r="D307">
        <v>88</v>
      </c>
      <c r="F307" t="s">
        <v>14</v>
      </c>
      <c r="G307">
        <v>70</v>
      </c>
    </row>
    <row r="308" spans="3:7" x14ac:dyDescent="0.3">
      <c r="C308" t="s">
        <v>20</v>
      </c>
      <c r="D308">
        <v>156</v>
      </c>
      <c r="F308" t="s">
        <v>14</v>
      </c>
      <c r="G308">
        <v>154</v>
      </c>
    </row>
    <row r="309" spans="3:7" x14ac:dyDescent="0.3">
      <c r="C309" t="s">
        <v>20</v>
      </c>
      <c r="D309">
        <v>2985</v>
      </c>
      <c r="F309" t="s">
        <v>14</v>
      </c>
      <c r="G309">
        <v>22</v>
      </c>
    </row>
    <row r="310" spans="3:7" x14ac:dyDescent="0.3">
      <c r="C310" t="s">
        <v>20</v>
      </c>
      <c r="D310">
        <v>762</v>
      </c>
      <c r="F310" t="s">
        <v>14</v>
      </c>
      <c r="G310">
        <v>1758</v>
      </c>
    </row>
    <row r="311" spans="3:7" x14ac:dyDescent="0.3">
      <c r="C311" t="s">
        <v>20</v>
      </c>
      <c r="D311">
        <v>554</v>
      </c>
      <c r="F311" t="s">
        <v>14</v>
      </c>
      <c r="G311">
        <v>94</v>
      </c>
    </row>
    <row r="312" spans="3:7" x14ac:dyDescent="0.3">
      <c r="C312" t="s">
        <v>20</v>
      </c>
      <c r="D312">
        <v>135</v>
      </c>
      <c r="F312" t="s">
        <v>14</v>
      </c>
      <c r="G312">
        <v>33</v>
      </c>
    </row>
    <row r="313" spans="3:7" x14ac:dyDescent="0.3">
      <c r="C313" t="s">
        <v>20</v>
      </c>
      <c r="D313">
        <v>122</v>
      </c>
      <c r="F313" t="s">
        <v>14</v>
      </c>
      <c r="G313">
        <v>1</v>
      </c>
    </row>
    <row r="314" spans="3:7" x14ac:dyDescent="0.3">
      <c r="C314" t="s">
        <v>20</v>
      </c>
      <c r="D314">
        <v>221</v>
      </c>
      <c r="F314" t="s">
        <v>14</v>
      </c>
      <c r="G314">
        <v>31</v>
      </c>
    </row>
    <row r="315" spans="3:7" x14ac:dyDescent="0.3">
      <c r="C315" t="s">
        <v>20</v>
      </c>
      <c r="D315">
        <v>126</v>
      </c>
      <c r="F315" t="s">
        <v>14</v>
      </c>
      <c r="G315">
        <v>35</v>
      </c>
    </row>
    <row r="316" spans="3:7" x14ac:dyDescent="0.3">
      <c r="C316" t="s">
        <v>20</v>
      </c>
      <c r="D316">
        <v>1022</v>
      </c>
      <c r="F316" t="s">
        <v>14</v>
      </c>
      <c r="G316">
        <v>63</v>
      </c>
    </row>
    <row r="317" spans="3:7" x14ac:dyDescent="0.3">
      <c r="C317" t="s">
        <v>20</v>
      </c>
      <c r="D317">
        <v>3177</v>
      </c>
      <c r="F317" t="s">
        <v>14</v>
      </c>
      <c r="G317">
        <v>526</v>
      </c>
    </row>
    <row r="318" spans="3:7" x14ac:dyDescent="0.3">
      <c r="C318" t="s">
        <v>20</v>
      </c>
      <c r="D318">
        <v>198</v>
      </c>
      <c r="F318" t="s">
        <v>14</v>
      </c>
      <c r="G318">
        <v>121</v>
      </c>
    </row>
    <row r="319" spans="3:7" x14ac:dyDescent="0.3">
      <c r="C319" t="s">
        <v>20</v>
      </c>
      <c r="D319">
        <v>85</v>
      </c>
      <c r="F319" t="s">
        <v>14</v>
      </c>
      <c r="G319">
        <v>67</v>
      </c>
    </row>
    <row r="320" spans="3:7" x14ac:dyDescent="0.3">
      <c r="C320" t="s">
        <v>20</v>
      </c>
      <c r="D320">
        <v>3596</v>
      </c>
      <c r="F320" t="s">
        <v>14</v>
      </c>
      <c r="G320">
        <v>57</v>
      </c>
    </row>
    <row r="321" spans="3:7" x14ac:dyDescent="0.3">
      <c r="C321" t="s">
        <v>20</v>
      </c>
      <c r="D321">
        <v>244</v>
      </c>
      <c r="F321" t="s">
        <v>14</v>
      </c>
      <c r="G321">
        <v>1229</v>
      </c>
    </row>
    <row r="322" spans="3:7" x14ac:dyDescent="0.3">
      <c r="C322" t="s">
        <v>20</v>
      </c>
      <c r="D322">
        <v>5180</v>
      </c>
      <c r="F322" t="s">
        <v>14</v>
      </c>
      <c r="G322">
        <v>12</v>
      </c>
    </row>
    <row r="323" spans="3:7" x14ac:dyDescent="0.3">
      <c r="C323" t="s">
        <v>20</v>
      </c>
      <c r="D323">
        <v>589</v>
      </c>
      <c r="F323" t="s">
        <v>14</v>
      </c>
      <c r="G323">
        <v>452</v>
      </c>
    </row>
    <row r="324" spans="3:7" x14ac:dyDescent="0.3">
      <c r="C324" t="s">
        <v>20</v>
      </c>
      <c r="D324">
        <v>2725</v>
      </c>
      <c r="F324" t="s">
        <v>14</v>
      </c>
      <c r="G324">
        <v>1886</v>
      </c>
    </row>
    <row r="325" spans="3:7" x14ac:dyDescent="0.3">
      <c r="C325" t="s">
        <v>20</v>
      </c>
      <c r="D325">
        <v>300</v>
      </c>
      <c r="F325" t="s">
        <v>14</v>
      </c>
      <c r="G325">
        <v>1825</v>
      </c>
    </row>
    <row r="326" spans="3:7" x14ac:dyDescent="0.3">
      <c r="C326" t="s">
        <v>20</v>
      </c>
      <c r="D326">
        <v>144</v>
      </c>
      <c r="F326" t="s">
        <v>14</v>
      </c>
      <c r="G326">
        <v>31</v>
      </c>
    </row>
    <row r="327" spans="3:7" x14ac:dyDescent="0.3">
      <c r="C327" t="s">
        <v>20</v>
      </c>
      <c r="D327">
        <v>87</v>
      </c>
      <c r="F327" t="s">
        <v>14</v>
      </c>
      <c r="G327">
        <v>107</v>
      </c>
    </row>
    <row r="328" spans="3:7" x14ac:dyDescent="0.3">
      <c r="C328" t="s">
        <v>20</v>
      </c>
      <c r="D328">
        <v>3116</v>
      </c>
      <c r="F328" t="s">
        <v>14</v>
      </c>
      <c r="G328">
        <v>27</v>
      </c>
    </row>
    <row r="329" spans="3:7" x14ac:dyDescent="0.3">
      <c r="C329" t="s">
        <v>20</v>
      </c>
      <c r="D329">
        <v>909</v>
      </c>
      <c r="F329" t="s">
        <v>14</v>
      </c>
      <c r="G329">
        <v>1221</v>
      </c>
    </row>
    <row r="330" spans="3:7" x14ac:dyDescent="0.3">
      <c r="C330" t="s">
        <v>20</v>
      </c>
      <c r="D330">
        <v>1613</v>
      </c>
      <c r="F330" t="s">
        <v>14</v>
      </c>
      <c r="G330">
        <v>1</v>
      </c>
    </row>
    <row r="331" spans="3:7" x14ac:dyDescent="0.3">
      <c r="C331" t="s">
        <v>20</v>
      </c>
      <c r="D331">
        <v>136</v>
      </c>
      <c r="F331" t="s">
        <v>14</v>
      </c>
      <c r="G331">
        <v>16</v>
      </c>
    </row>
    <row r="332" spans="3:7" x14ac:dyDescent="0.3">
      <c r="C332" t="s">
        <v>20</v>
      </c>
      <c r="D332">
        <v>130</v>
      </c>
      <c r="F332" t="s">
        <v>14</v>
      </c>
      <c r="G332">
        <v>41</v>
      </c>
    </row>
    <row r="333" spans="3:7" x14ac:dyDescent="0.3">
      <c r="C333" t="s">
        <v>20</v>
      </c>
      <c r="D333">
        <v>102</v>
      </c>
      <c r="F333" t="s">
        <v>14</v>
      </c>
      <c r="G333">
        <v>523</v>
      </c>
    </row>
    <row r="334" spans="3:7" x14ac:dyDescent="0.3">
      <c r="C334" t="s">
        <v>20</v>
      </c>
      <c r="D334">
        <v>4006</v>
      </c>
      <c r="F334" t="s">
        <v>14</v>
      </c>
      <c r="G334">
        <v>141</v>
      </c>
    </row>
    <row r="335" spans="3:7" x14ac:dyDescent="0.3">
      <c r="C335" t="s">
        <v>20</v>
      </c>
      <c r="D335">
        <v>1629</v>
      </c>
      <c r="F335" t="s">
        <v>14</v>
      </c>
      <c r="G335">
        <v>52</v>
      </c>
    </row>
    <row r="336" spans="3:7" x14ac:dyDescent="0.3">
      <c r="C336" t="s">
        <v>20</v>
      </c>
      <c r="D336">
        <v>2188</v>
      </c>
      <c r="F336" t="s">
        <v>14</v>
      </c>
      <c r="G336">
        <v>225</v>
      </c>
    </row>
    <row r="337" spans="3:7" x14ac:dyDescent="0.3">
      <c r="C337" t="s">
        <v>20</v>
      </c>
      <c r="D337">
        <v>2409</v>
      </c>
      <c r="F337" t="s">
        <v>14</v>
      </c>
      <c r="G337">
        <v>38</v>
      </c>
    </row>
    <row r="338" spans="3:7" x14ac:dyDescent="0.3">
      <c r="C338" t="s">
        <v>20</v>
      </c>
      <c r="D338">
        <v>194</v>
      </c>
      <c r="F338" t="s">
        <v>14</v>
      </c>
      <c r="G338">
        <v>15</v>
      </c>
    </row>
    <row r="339" spans="3:7" x14ac:dyDescent="0.3">
      <c r="C339" t="s">
        <v>20</v>
      </c>
      <c r="D339">
        <v>1140</v>
      </c>
      <c r="F339" t="s">
        <v>14</v>
      </c>
      <c r="G339">
        <v>37</v>
      </c>
    </row>
    <row r="340" spans="3:7" x14ac:dyDescent="0.3">
      <c r="C340" t="s">
        <v>20</v>
      </c>
      <c r="D340">
        <v>102</v>
      </c>
      <c r="F340" t="s">
        <v>14</v>
      </c>
      <c r="G340">
        <v>112</v>
      </c>
    </row>
    <row r="341" spans="3:7" x14ac:dyDescent="0.3">
      <c r="C341" t="s">
        <v>20</v>
      </c>
      <c r="D341">
        <v>2857</v>
      </c>
      <c r="F341" t="s">
        <v>14</v>
      </c>
      <c r="G341">
        <v>21</v>
      </c>
    </row>
    <row r="342" spans="3:7" x14ac:dyDescent="0.3">
      <c r="C342" t="s">
        <v>20</v>
      </c>
      <c r="D342">
        <v>107</v>
      </c>
      <c r="F342" t="s">
        <v>14</v>
      </c>
      <c r="G342">
        <v>67</v>
      </c>
    </row>
    <row r="343" spans="3:7" x14ac:dyDescent="0.3">
      <c r="C343" t="s">
        <v>20</v>
      </c>
      <c r="D343">
        <v>160</v>
      </c>
      <c r="F343" t="s">
        <v>14</v>
      </c>
      <c r="G343">
        <v>78</v>
      </c>
    </row>
    <row r="344" spans="3:7" x14ac:dyDescent="0.3">
      <c r="C344" t="s">
        <v>20</v>
      </c>
      <c r="D344">
        <v>2230</v>
      </c>
      <c r="F344" t="s">
        <v>14</v>
      </c>
      <c r="G344">
        <v>67</v>
      </c>
    </row>
    <row r="345" spans="3:7" x14ac:dyDescent="0.3">
      <c r="C345" t="s">
        <v>20</v>
      </c>
      <c r="D345">
        <v>316</v>
      </c>
      <c r="F345" t="s">
        <v>14</v>
      </c>
      <c r="G345">
        <v>263</v>
      </c>
    </row>
    <row r="346" spans="3:7" x14ac:dyDescent="0.3">
      <c r="C346" t="s">
        <v>20</v>
      </c>
      <c r="D346">
        <v>117</v>
      </c>
      <c r="F346" t="s">
        <v>14</v>
      </c>
      <c r="G346">
        <v>1691</v>
      </c>
    </row>
    <row r="347" spans="3:7" x14ac:dyDescent="0.3">
      <c r="C347" t="s">
        <v>20</v>
      </c>
      <c r="D347">
        <v>6406</v>
      </c>
      <c r="F347" t="s">
        <v>14</v>
      </c>
      <c r="G347">
        <v>181</v>
      </c>
    </row>
    <row r="348" spans="3:7" x14ac:dyDescent="0.3">
      <c r="C348" t="s">
        <v>20</v>
      </c>
      <c r="D348">
        <v>192</v>
      </c>
      <c r="F348" t="s">
        <v>14</v>
      </c>
      <c r="G348">
        <v>13</v>
      </c>
    </row>
    <row r="349" spans="3:7" x14ac:dyDescent="0.3">
      <c r="C349" t="s">
        <v>20</v>
      </c>
      <c r="D349">
        <v>26</v>
      </c>
      <c r="F349" t="s">
        <v>14</v>
      </c>
      <c r="G349">
        <v>1</v>
      </c>
    </row>
    <row r="350" spans="3:7" x14ac:dyDescent="0.3">
      <c r="C350" t="s">
        <v>20</v>
      </c>
      <c r="D350">
        <v>723</v>
      </c>
      <c r="F350" t="s">
        <v>14</v>
      </c>
      <c r="G350">
        <v>21</v>
      </c>
    </row>
    <row r="351" spans="3:7" x14ac:dyDescent="0.3">
      <c r="C351" t="s">
        <v>20</v>
      </c>
      <c r="D351">
        <v>170</v>
      </c>
      <c r="F351" t="s">
        <v>14</v>
      </c>
      <c r="G351">
        <v>830</v>
      </c>
    </row>
    <row r="352" spans="3:7" x14ac:dyDescent="0.3">
      <c r="C352" t="s">
        <v>20</v>
      </c>
      <c r="D352">
        <v>238</v>
      </c>
      <c r="F352" t="s">
        <v>14</v>
      </c>
      <c r="G352">
        <v>130</v>
      </c>
    </row>
    <row r="353" spans="3:7" x14ac:dyDescent="0.3">
      <c r="C353" t="s">
        <v>20</v>
      </c>
      <c r="D353">
        <v>55</v>
      </c>
      <c r="F353" t="s">
        <v>14</v>
      </c>
      <c r="G353">
        <v>55</v>
      </c>
    </row>
    <row r="354" spans="3:7" x14ac:dyDescent="0.3">
      <c r="C354" t="s">
        <v>20</v>
      </c>
      <c r="D354">
        <v>128</v>
      </c>
      <c r="F354" t="s">
        <v>14</v>
      </c>
      <c r="G354">
        <v>114</v>
      </c>
    </row>
    <row r="355" spans="3:7" x14ac:dyDescent="0.3">
      <c r="C355" t="s">
        <v>20</v>
      </c>
      <c r="D355">
        <v>2144</v>
      </c>
      <c r="F355" t="s">
        <v>14</v>
      </c>
      <c r="G355">
        <v>594</v>
      </c>
    </row>
    <row r="356" spans="3:7" x14ac:dyDescent="0.3">
      <c r="C356" t="s">
        <v>20</v>
      </c>
      <c r="D356">
        <v>2693</v>
      </c>
      <c r="F356" t="s">
        <v>14</v>
      </c>
      <c r="G356">
        <v>24</v>
      </c>
    </row>
    <row r="357" spans="3:7" x14ac:dyDescent="0.3">
      <c r="C357" t="s">
        <v>20</v>
      </c>
      <c r="D357">
        <v>432</v>
      </c>
      <c r="F357" t="s">
        <v>14</v>
      </c>
      <c r="G357">
        <v>252</v>
      </c>
    </row>
    <row r="358" spans="3:7" x14ac:dyDescent="0.3">
      <c r="C358" t="s">
        <v>20</v>
      </c>
      <c r="D358">
        <v>189</v>
      </c>
      <c r="F358" t="s">
        <v>14</v>
      </c>
      <c r="G358">
        <v>67</v>
      </c>
    </row>
    <row r="359" spans="3:7" x14ac:dyDescent="0.3">
      <c r="C359" t="s">
        <v>20</v>
      </c>
      <c r="D359">
        <v>154</v>
      </c>
      <c r="F359" t="s">
        <v>14</v>
      </c>
      <c r="G359">
        <v>742</v>
      </c>
    </row>
    <row r="360" spans="3:7" x14ac:dyDescent="0.3">
      <c r="C360" t="s">
        <v>20</v>
      </c>
      <c r="D360">
        <v>96</v>
      </c>
      <c r="F360" t="s">
        <v>14</v>
      </c>
      <c r="G360">
        <v>75</v>
      </c>
    </row>
    <row r="361" spans="3:7" x14ac:dyDescent="0.3">
      <c r="C361" t="s">
        <v>20</v>
      </c>
      <c r="D361">
        <v>3063</v>
      </c>
      <c r="F361" t="s">
        <v>14</v>
      </c>
      <c r="G361">
        <v>4405</v>
      </c>
    </row>
    <row r="362" spans="3:7" x14ac:dyDescent="0.3">
      <c r="C362" t="s">
        <v>20</v>
      </c>
      <c r="D362">
        <v>2266</v>
      </c>
      <c r="F362" t="s">
        <v>14</v>
      </c>
      <c r="G362">
        <v>92</v>
      </c>
    </row>
    <row r="363" spans="3:7" x14ac:dyDescent="0.3">
      <c r="C363" t="s">
        <v>20</v>
      </c>
      <c r="D363">
        <v>194</v>
      </c>
      <c r="F363" t="s">
        <v>14</v>
      </c>
      <c r="G363">
        <v>64</v>
      </c>
    </row>
    <row r="364" spans="3:7" x14ac:dyDescent="0.3">
      <c r="C364" t="s">
        <v>20</v>
      </c>
      <c r="D364">
        <v>129</v>
      </c>
      <c r="F364" t="s">
        <v>14</v>
      </c>
      <c r="G364">
        <v>64</v>
      </c>
    </row>
    <row r="365" spans="3:7" x14ac:dyDescent="0.3">
      <c r="C365" t="s">
        <v>20</v>
      </c>
      <c r="D365">
        <v>375</v>
      </c>
      <c r="F365" t="s">
        <v>14</v>
      </c>
      <c r="G365">
        <v>842</v>
      </c>
    </row>
    <row r="366" spans="3:7" x14ac:dyDescent="0.3">
      <c r="C366" t="s">
        <v>20</v>
      </c>
      <c r="D366">
        <v>409</v>
      </c>
      <c r="F366" t="s">
        <v>14</v>
      </c>
      <c r="G366">
        <v>112</v>
      </c>
    </row>
    <row r="367" spans="3:7" x14ac:dyDescent="0.3">
      <c r="C367" t="s">
        <v>20</v>
      </c>
      <c r="D367">
        <v>234</v>
      </c>
      <c r="F367" t="s">
        <v>14</v>
      </c>
      <c r="G367">
        <v>374</v>
      </c>
    </row>
    <row r="368" spans="3:7" x14ac:dyDescent="0.3">
      <c r="C368" t="s">
        <v>20</v>
      </c>
      <c r="D368">
        <v>3016</v>
      </c>
    </row>
    <row r="369" spans="3:4" x14ac:dyDescent="0.3">
      <c r="C369" t="s">
        <v>20</v>
      </c>
      <c r="D369">
        <v>264</v>
      </c>
    </row>
    <row r="370" spans="3:4" x14ac:dyDescent="0.3">
      <c r="C370" t="s">
        <v>20</v>
      </c>
      <c r="D370">
        <v>272</v>
      </c>
    </row>
    <row r="371" spans="3:4" x14ac:dyDescent="0.3">
      <c r="C371" t="s">
        <v>20</v>
      </c>
      <c r="D371">
        <v>419</v>
      </c>
    </row>
    <row r="372" spans="3:4" x14ac:dyDescent="0.3">
      <c r="C372" t="s">
        <v>20</v>
      </c>
      <c r="D372">
        <v>1621</v>
      </c>
    </row>
    <row r="373" spans="3:4" x14ac:dyDescent="0.3">
      <c r="C373" t="s">
        <v>20</v>
      </c>
      <c r="D373">
        <v>1101</v>
      </c>
    </row>
    <row r="374" spans="3:4" x14ac:dyDescent="0.3">
      <c r="C374" t="s">
        <v>20</v>
      </c>
      <c r="D374">
        <v>1073</v>
      </c>
    </row>
    <row r="375" spans="3:4" x14ac:dyDescent="0.3">
      <c r="C375" t="s">
        <v>20</v>
      </c>
      <c r="D375">
        <v>331</v>
      </c>
    </row>
    <row r="376" spans="3:4" x14ac:dyDescent="0.3">
      <c r="C376" t="s">
        <v>20</v>
      </c>
      <c r="D376">
        <v>1170</v>
      </c>
    </row>
    <row r="377" spans="3:4" x14ac:dyDescent="0.3">
      <c r="C377" t="s">
        <v>20</v>
      </c>
      <c r="D377">
        <v>363</v>
      </c>
    </row>
    <row r="378" spans="3:4" x14ac:dyDescent="0.3">
      <c r="C378" t="s">
        <v>20</v>
      </c>
      <c r="D378">
        <v>103</v>
      </c>
    </row>
    <row r="379" spans="3:4" x14ac:dyDescent="0.3">
      <c r="C379" t="s">
        <v>20</v>
      </c>
      <c r="D379">
        <v>147</v>
      </c>
    </row>
    <row r="380" spans="3:4" x14ac:dyDescent="0.3">
      <c r="C380" t="s">
        <v>20</v>
      </c>
      <c r="D380">
        <v>110</v>
      </c>
    </row>
    <row r="381" spans="3:4" x14ac:dyDescent="0.3">
      <c r="C381" t="s">
        <v>20</v>
      </c>
      <c r="D381">
        <v>134</v>
      </c>
    </row>
    <row r="382" spans="3:4" x14ac:dyDescent="0.3">
      <c r="C382" t="s">
        <v>20</v>
      </c>
      <c r="D382">
        <v>269</v>
      </c>
    </row>
    <row r="383" spans="3:4" x14ac:dyDescent="0.3">
      <c r="C383" t="s">
        <v>20</v>
      </c>
      <c r="D383">
        <v>175</v>
      </c>
    </row>
    <row r="384" spans="3:4" x14ac:dyDescent="0.3">
      <c r="C384" t="s">
        <v>20</v>
      </c>
      <c r="D384">
        <v>69</v>
      </c>
    </row>
    <row r="385" spans="3:4" x14ac:dyDescent="0.3">
      <c r="C385" t="s">
        <v>20</v>
      </c>
      <c r="D385">
        <v>190</v>
      </c>
    </row>
    <row r="386" spans="3:4" x14ac:dyDescent="0.3">
      <c r="C386" t="s">
        <v>20</v>
      </c>
      <c r="D386">
        <v>237</v>
      </c>
    </row>
    <row r="387" spans="3:4" x14ac:dyDescent="0.3">
      <c r="C387" t="s">
        <v>20</v>
      </c>
      <c r="D387">
        <v>196</v>
      </c>
    </row>
    <row r="388" spans="3:4" x14ac:dyDescent="0.3">
      <c r="C388" t="s">
        <v>20</v>
      </c>
      <c r="D388">
        <v>7295</v>
      </c>
    </row>
    <row r="389" spans="3:4" x14ac:dyDescent="0.3">
      <c r="C389" t="s">
        <v>20</v>
      </c>
      <c r="D389">
        <v>2893</v>
      </c>
    </row>
    <row r="390" spans="3:4" x14ac:dyDescent="0.3">
      <c r="C390" t="s">
        <v>20</v>
      </c>
      <c r="D390">
        <v>820</v>
      </c>
    </row>
    <row r="391" spans="3:4" x14ac:dyDescent="0.3">
      <c r="C391" t="s">
        <v>20</v>
      </c>
      <c r="D391">
        <v>2038</v>
      </c>
    </row>
    <row r="392" spans="3:4" x14ac:dyDescent="0.3">
      <c r="C392" t="s">
        <v>20</v>
      </c>
      <c r="D392">
        <v>116</v>
      </c>
    </row>
    <row r="393" spans="3:4" x14ac:dyDescent="0.3">
      <c r="C393" t="s">
        <v>20</v>
      </c>
      <c r="D393">
        <v>1345</v>
      </c>
    </row>
    <row r="394" spans="3:4" x14ac:dyDescent="0.3">
      <c r="C394" t="s">
        <v>20</v>
      </c>
      <c r="D394">
        <v>168</v>
      </c>
    </row>
    <row r="395" spans="3:4" x14ac:dyDescent="0.3">
      <c r="C395" t="s">
        <v>20</v>
      </c>
      <c r="D395">
        <v>137</v>
      </c>
    </row>
    <row r="396" spans="3:4" x14ac:dyDescent="0.3">
      <c r="C396" t="s">
        <v>20</v>
      </c>
      <c r="D396">
        <v>186</v>
      </c>
    </row>
    <row r="397" spans="3:4" x14ac:dyDescent="0.3">
      <c r="C397" t="s">
        <v>20</v>
      </c>
      <c r="D397">
        <v>125</v>
      </c>
    </row>
    <row r="398" spans="3:4" x14ac:dyDescent="0.3">
      <c r="C398" t="s">
        <v>20</v>
      </c>
      <c r="D398">
        <v>202</v>
      </c>
    </row>
    <row r="399" spans="3:4" x14ac:dyDescent="0.3">
      <c r="C399" t="s">
        <v>20</v>
      </c>
      <c r="D399">
        <v>103</v>
      </c>
    </row>
    <row r="400" spans="3:4" x14ac:dyDescent="0.3">
      <c r="C400" t="s">
        <v>20</v>
      </c>
      <c r="D400">
        <v>1785</v>
      </c>
    </row>
    <row r="401" spans="3:4" x14ac:dyDescent="0.3">
      <c r="C401" t="s">
        <v>20</v>
      </c>
      <c r="D401">
        <v>157</v>
      </c>
    </row>
    <row r="402" spans="3:4" x14ac:dyDescent="0.3">
      <c r="C402" t="s">
        <v>20</v>
      </c>
      <c r="D402">
        <v>555</v>
      </c>
    </row>
    <row r="403" spans="3:4" x14ac:dyDescent="0.3">
      <c r="C403" t="s">
        <v>20</v>
      </c>
      <c r="D403">
        <v>297</v>
      </c>
    </row>
    <row r="404" spans="3:4" x14ac:dyDescent="0.3">
      <c r="C404" t="s">
        <v>20</v>
      </c>
      <c r="D404">
        <v>123</v>
      </c>
    </row>
    <row r="405" spans="3:4" x14ac:dyDescent="0.3">
      <c r="C405" t="s">
        <v>20</v>
      </c>
      <c r="D405">
        <v>3036</v>
      </c>
    </row>
    <row r="406" spans="3:4" x14ac:dyDescent="0.3">
      <c r="C406" t="s">
        <v>20</v>
      </c>
      <c r="D406">
        <v>144</v>
      </c>
    </row>
    <row r="407" spans="3:4" x14ac:dyDescent="0.3">
      <c r="C407" t="s">
        <v>20</v>
      </c>
      <c r="D407">
        <v>121</v>
      </c>
    </row>
    <row r="408" spans="3:4" x14ac:dyDescent="0.3">
      <c r="C408" t="s">
        <v>20</v>
      </c>
      <c r="D408">
        <v>181</v>
      </c>
    </row>
    <row r="409" spans="3:4" x14ac:dyDescent="0.3">
      <c r="C409" t="s">
        <v>20</v>
      </c>
      <c r="D409">
        <v>122</v>
      </c>
    </row>
    <row r="410" spans="3:4" x14ac:dyDescent="0.3">
      <c r="C410" t="s">
        <v>20</v>
      </c>
      <c r="D410">
        <v>1071</v>
      </c>
    </row>
    <row r="411" spans="3:4" x14ac:dyDescent="0.3">
      <c r="C411" t="s">
        <v>20</v>
      </c>
      <c r="D411">
        <v>980</v>
      </c>
    </row>
    <row r="412" spans="3:4" x14ac:dyDescent="0.3">
      <c r="C412" t="s">
        <v>20</v>
      </c>
      <c r="D412">
        <v>536</v>
      </c>
    </row>
    <row r="413" spans="3:4" x14ac:dyDescent="0.3">
      <c r="C413" t="s">
        <v>20</v>
      </c>
      <c r="D413">
        <v>1991</v>
      </c>
    </row>
    <row r="414" spans="3:4" x14ac:dyDescent="0.3">
      <c r="C414" t="s">
        <v>20</v>
      </c>
      <c r="D414">
        <v>180</v>
      </c>
    </row>
    <row r="415" spans="3:4" x14ac:dyDescent="0.3">
      <c r="C415" t="s">
        <v>20</v>
      </c>
      <c r="D415">
        <v>130</v>
      </c>
    </row>
    <row r="416" spans="3:4" x14ac:dyDescent="0.3">
      <c r="C416" t="s">
        <v>20</v>
      </c>
      <c r="D416">
        <v>122</v>
      </c>
    </row>
    <row r="417" spans="3:4" x14ac:dyDescent="0.3">
      <c r="C417" t="s">
        <v>20</v>
      </c>
      <c r="D417">
        <v>140</v>
      </c>
    </row>
    <row r="418" spans="3:4" x14ac:dyDescent="0.3">
      <c r="C418" t="s">
        <v>20</v>
      </c>
      <c r="D418">
        <v>3388</v>
      </c>
    </row>
    <row r="419" spans="3:4" x14ac:dyDescent="0.3">
      <c r="C419" t="s">
        <v>20</v>
      </c>
      <c r="D419">
        <v>280</v>
      </c>
    </row>
    <row r="420" spans="3:4" x14ac:dyDescent="0.3">
      <c r="C420" t="s">
        <v>20</v>
      </c>
      <c r="D420">
        <v>366</v>
      </c>
    </row>
    <row r="421" spans="3:4" x14ac:dyDescent="0.3">
      <c r="C421" t="s">
        <v>20</v>
      </c>
      <c r="D421">
        <v>270</v>
      </c>
    </row>
    <row r="422" spans="3:4" x14ac:dyDescent="0.3">
      <c r="C422" t="s">
        <v>20</v>
      </c>
      <c r="D422">
        <v>137</v>
      </c>
    </row>
    <row r="423" spans="3:4" x14ac:dyDescent="0.3">
      <c r="C423" t="s">
        <v>20</v>
      </c>
      <c r="D423">
        <v>3205</v>
      </c>
    </row>
    <row r="424" spans="3:4" x14ac:dyDescent="0.3">
      <c r="C424" t="s">
        <v>20</v>
      </c>
      <c r="D424">
        <v>288</v>
      </c>
    </row>
    <row r="425" spans="3:4" x14ac:dyDescent="0.3">
      <c r="C425" t="s">
        <v>20</v>
      </c>
      <c r="D425">
        <v>148</v>
      </c>
    </row>
    <row r="426" spans="3:4" x14ac:dyDescent="0.3">
      <c r="C426" t="s">
        <v>20</v>
      </c>
      <c r="D426">
        <v>114</v>
      </c>
    </row>
    <row r="427" spans="3:4" x14ac:dyDescent="0.3">
      <c r="C427" t="s">
        <v>20</v>
      </c>
      <c r="D427">
        <v>1518</v>
      </c>
    </row>
    <row r="428" spans="3:4" x14ac:dyDescent="0.3">
      <c r="C428" t="s">
        <v>20</v>
      </c>
      <c r="D428">
        <v>166</v>
      </c>
    </row>
    <row r="429" spans="3:4" x14ac:dyDescent="0.3">
      <c r="C429" t="s">
        <v>20</v>
      </c>
      <c r="D429">
        <v>100</v>
      </c>
    </row>
    <row r="430" spans="3:4" x14ac:dyDescent="0.3">
      <c r="C430" t="s">
        <v>20</v>
      </c>
      <c r="D430">
        <v>235</v>
      </c>
    </row>
    <row r="431" spans="3:4" x14ac:dyDescent="0.3">
      <c r="C431" t="s">
        <v>20</v>
      </c>
      <c r="D431">
        <v>148</v>
      </c>
    </row>
    <row r="432" spans="3:4" x14ac:dyDescent="0.3">
      <c r="C432" t="s">
        <v>20</v>
      </c>
      <c r="D432">
        <v>198</v>
      </c>
    </row>
    <row r="433" spans="3:4" x14ac:dyDescent="0.3">
      <c r="C433" t="s">
        <v>20</v>
      </c>
      <c r="D433">
        <v>150</v>
      </c>
    </row>
    <row r="434" spans="3:4" x14ac:dyDescent="0.3">
      <c r="C434" t="s">
        <v>20</v>
      </c>
      <c r="D434">
        <v>216</v>
      </c>
    </row>
    <row r="435" spans="3:4" x14ac:dyDescent="0.3">
      <c r="C435" t="s">
        <v>20</v>
      </c>
      <c r="D435">
        <v>5139</v>
      </c>
    </row>
    <row r="436" spans="3:4" x14ac:dyDescent="0.3">
      <c r="C436" t="s">
        <v>20</v>
      </c>
      <c r="D436">
        <v>2353</v>
      </c>
    </row>
    <row r="437" spans="3:4" x14ac:dyDescent="0.3">
      <c r="C437" t="s">
        <v>20</v>
      </c>
      <c r="D437">
        <v>78</v>
      </c>
    </row>
    <row r="438" spans="3:4" x14ac:dyDescent="0.3">
      <c r="C438" t="s">
        <v>20</v>
      </c>
      <c r="D438">
        <v>174</v>
      </c>
    </row>
    <row r="439" spans="3:4" x14ac:dyDescent="0.3">
      <c r="C439" t="s">
        <v>20</v>
      </c>
      <c r="D439">
        <v>164</v>
      </c>
    </row>
    <row r="440" spans="3:4" x14ac:dyDescent="0.3">
      <c r="C440" t="s">
        <v>20</v>
      </c>
      <c r="D440">
        <v>161</v>
      </c>
    </row>
    <row r="441" spans="3:4" x14ac:dyDescent="0.3">
      <c r="C441" t="s">
        <v>20</v>
      </c>
      <c r="D441">
        <v>138</v>
      </c>
    </row>
    <row r="442" spans="3:4" x14ac:dyDescent="0.3">
      <c r="C442" t="s">
        <v>20</v>
      </c>
      <c r="D442">
        <v>3308</v>
      </c>
    </row>
    <row r="443" spans="3:4" x14ac:dyDescent="0.3">
      <c r="C443" t="s">
        <v>20</v>
      </c>
      <c r="D443">
        <v>127</v>
      </c>
    </row>
    <row r="444" spans="3:4" x14ac:dyDescent="0.3">
      <c r="C444" t="s">
        <v>20</v>
      </c>
      <c r="D444">
        <v>207</v>
      </c>
    </row>
    <row r="445" spans="3:4" x14ac:dyDescent="0.3">
      <c r="C445" t="s">
        <v>20</v>
      </c>
      <c r="D445">
        <v>181</v>
      </c>
    </row>
    <row r="446" spans="3:4" x14ac:dyDescent="0.3">
      <c r="C446" t="s">
        <v>20</v>
      </c>
      <c r="D446">
        <v>110</v>
      </c>
    </row>
    <row r="447" spans="3:4" x14ac:dyDescent="0.3">
      <c r="C447" t="s">
        <v>20</v>
      </c>
      <c r="D447">
        <v>185</v>
      </c>
    </row>
    <row r="448" spans="3:4" x14ac:dyDescent="0.3">
      <c r="C448" t="s">
        <v>20</v>
      </c>
      <c r="D448">
        <v>121</v>
      </c>
    </row>
    <row r="449" spans="3:4" x14ac:dyDescent="0.3">
      <c r="C449" t="s">
        <v>20</v>
      </c>
      <c r="D449">
        <v>106</v>
      </c>
    </row>
    <row r="450" spans="3:4" x14ac:dyDescent="0.3">
      <c r="C450" t="s">
        <v>20</v>
      </c>
      <c r="D450">
        <v>142</v>
      </c>
    </row>
    <row r="451" spans="3:4" x14ac:dyDescent="0.3">
      <c r="C451" t="s">
        <v>20</v>
      </c>
      <c r="D451">
        <v>233</v>
      </c>
    </row>
    <row r="452" spans="3:4" x14ac:dyDescent="0.3">
      <c r="C452" t="s">
        <v>20</v>
      </c>
      <c r="D452">
        <v>218</v>
      </c>
    </row>
    <row r="453" spans="3:4" x14ac:dyDescent="0.3">
      <c r="C453" t="s">
        <v>20</v>
      </c>
      <c r="D453">
        <v>76</v>
      </c>
    </row>
    <row r="454" spans="3:4" x14ac:dyDescent="0.3">
      <c r="C454" t="s">
        <v>20</v>
      </c>
      <c r="D454">
        <v>43</v>
      </c>
    </row>
    <row r="455" spans="3:4" x14ac:dyDescent="0.3">
      <c r="C455" t="s">
        <v>20</v>
      </c>
      <c r="D455">
        <v>221</v>
      </c>
    </row>
    <row r="456" spans="3:4" x14ac:dyDescent="0.3">
      <c r="C456" t="s">
        <v>20</v>
      </c>
      <c r="D456">
        <v>2805</v>
      </c>
    </row>
    <row r="457" spans="3:4" x14ac:dyDescent="0.3">
      <c r="C457" t="s">
        <v>20</v>
      </c>
      <c r="D457">
        <v>68</v>
      </c>
    </row>
    <row r="458" spans="3:4" x14ac:dyDescent="0.3">
      <c r="C458" t="s">
        <v>20</v>
      </c>
      <c r="D458">
        <v>183</v>
      </c>
    </row>
    <row r="459" spans="3:4" x14ac:dyDescent="0.3">
      <c r="C459" t="s">
        <v>20</v>
      </c>
      <c r="D459">
        <v>133</v>
      </c>
    </row>
    <row r="460" spans="3:4" x14ac:dyDescent="0.3">
      <c r="C460" t="s">
        <v>20</v>
      </c>
      <c r="D460">
        <v>2489</v>
      </c>
    </row>
    <row r="461" spans="3:4" x14ac:dyDescent="0.3">
      <c r="C461" t="s">
        <v>20</v>
      </c>
      <c r="D461">
        <v>69</v>
      </c>
    </row>
    <row r="462" spans="3:4" x14ac:dyDescent="0.3">
      <c r="C462" t="s">
        <v>20</v>
      </c>
      <c r="D462">
        <v>279</v>
      </c>
    </row>
    <row r="463" spans="3:4" x14ac:dyDescent="0.3">
      <c r="C463" t="s">
        <v>20</v>
      </c>
      <c r="D463">
        <v>210</v>
      </c>
    </row>
    <row r="464" spans="3:4" x14ac:dyDescent="0.3">
      <c r="C464" t="s">
        <v>20</v>
      </c>
      <c r="D464">
        <v>2100</v>
      </c>
    </row>
    <row r="465" spans="3:4" x14ac:dyDescent="0.3">
      <c r="C465" t="s">
        <v>20</v>
      </c>
      <c r="D465">
        <v>252</v>
      </c>
    </row>
    <row r="466" spans="3:4" x14ac:dyDescent="0.3">
      <c r="C466" t="s">
        <v>20</v>
      </c>
      <c r="D466">
        <v>1280</v>
      </c>
    </row>
    <row r="467" spans="3:4" x14ac:dyDescent="0.3">
      <c r="C467" t="s">
        <v>20</v>
      </c>
      <c r="D467">
        <v>157</v>
      </c>
    </row>
    <row r="468" spans="3:4" x14ac:dyDescent="0.3">
      <c r="C468" t="s">
        <v>20</v>
      </c>
      <c r="D468">
        <v>194</v>
      </c>
    </row>
    <row r="469" spans="3:4" x14ac:dyDescent="0.3">
      <c r="C469" t="s">
        <v>20</v>
      </c>
      <c r="D469">
        <v>82</v>
      </c>
    </row>
    <row r="470" spans="3:4" x14ac:dyDescent="0.3">
      <c r="C470" t="s">
        <v>20</v>
      </c>
      <c r="D470">
        <v>4233</v>
      </c>
    </row>
    <row r="471" spans="3:4" x14ac:dyDescent="0.3">
      <c r="C471" t="s">
        <v>20</v>
      </c>
      <c r="D471">
        <v>1297</v>
      </c>
    </row>
    <row r="472" spans="3:4" x14ac:dyDescent="0.3">
      <c r="C472" t="s">
        <v>20</v>
      </c>
      <c r="D472">
        <v>165</v>
      </c>
    </row>
    <row r="473" spans="3:4" x14ac:dyDescent="0.3">
      <c r="C473" t="s">
        <v>20</v>
      </c>
      <c r="D473">
        <v>119</v>
      </c>
    </row>
    <row r="474" spans="3:4" x14ac:dyDescent="0.3">
      <c r="C474" t="s">
        <v>20</v>
      </c>
      <c r="D474">
        <v>1797</v>
      </c>
    </row>
    <row r="475" spans="3:4" x14ac:dyDescent="0.3">
      <c r="C475" t="s">
        <v>20</v>
      </c>
      <c r="D475">
        <v>261</v>
      </c>
    </row>
    <row r="476" spans="3:4" x14ac:dyDescent="0.3">
      <c r="C476" t="s">
        <v>20</v>
      </c>
      <c r="D476">
        <v>157</v>
      </c>
    </row>
    <row r="477" spans="3:4" x14ac:dyDescent="0.3">
      <c r="C477" t="s">
        <v>20</v>
      </c>
      <c r="D477">
        <v>3533</v>
      </c>
    </row>
    <row r="478" spans="3:4" x14ac:dyDescent="0.3">
      <c r="C478" t="s">
        <v>20</v>
      </c>
      <c r="D478">
        <v>155</v>
      </c>
    </row>
    <row r="479" spans="3:4" x14ac:dyDescent="0.3">
      <c r="C479" t="s">
        <v>20</v>
      </c>
      <c r="D479">
        <v>132</v>
      </c>
    </row>
    <row r="480" spans="3:4" x14ac:dyDescent="0.3">
      <c r="C480" t="s">
        <v>20</v>
      </c>
      <c r="D480">
        <v>1354</v>
      </c>
    </row>
    <row r="481" spans="3:4" x14ac:dyDescent="0.3">
      <c r="C481" t="s">
        <v>20</v>
      </c>
      <c r="D481">
        <v>48</v>
      </c>
    </row>
    <row r="482" spans="3:4" x14ac:dyDescent="0.3">
      <c r="C482" t="s">
        <v>20</v>
      </c>
      <c r="D482">
        <v>110</v>
      </c>
    </row>
    <row r="483" spans="3:4" x14ac:dyDescent="0.3">
      <c r="C483" t="s">
        <v>20</v>
      </c>
      <c r="D483">
        <v>172</v>
      </c>
    </row>
    <row r="484" spans="3:4" x14ac:dyDescent="0.3">
      <c r="C484" t="s">
        <v>20</v>
      </c>
      <c r="D484">
        <v>307</v>
      </c>
    </row>
    <row r="485" spans="3:4" x14ac:dyDescent="0.3">
      <c r="C485" t="s">
        <v>20</v>
      </c>
      <c r="D485">
        <v>160</v>
      </c>
    </row>
    <row r="486" spans="3:4" x14ac:dyDescent="0.3">
      <c r="C486" t="s">
        <v>20</v>
      </c>
      <c r="D486">
        <v>1467</v>
      </c>
    </row>
    <row r="487" spans="3:4" x14ac:dyDescent="0.3">
      <c r="C487" t="s">
        <v>20</v>
      </c>
      <c r="D487">
        <v>2662</v>
      </c>
    </row>
    <row r="488" spans="3:4" x14ac:dyDescent="0.3">
      <c r="C488" t="s">
        <v>20</v>
      </c>
      <c r="D488">
        <v>452</v>
      </c>
    </row>
    <row r="489" spans="3:4" x14ac:dyDescent="0.3">
      <c r="C489" t="s">
        <v>20</v>
      </c>
      <c r="D489">
        <v>158</v>
      </c>
    </row>
    <row r="490" spans="3:4" x14ac:dyDescent="0.3">
      <c r="C490" t="s">
        <v>20</v>
      </c>
      <c r="D490">
        <v>225</v>
      </c>
    </row>
    <row r="491" spans="3:4" x14ac:dyDescent="0.3">
      <c r="C491" t="s">
        <v>20</v>
      </c>
      <c r="D491">
        <v>65</v>
      </c>
    </row>
    <row r="492" spans="3:4" x14ac:dyDescent="0.3">
      <c r="C492" t="s">
        <v>20</v>
      </c>
      <c r="D492">
        <v>163</v>
      </c>
    </row>
    <row r="493" spans="3:4" x14ac:dyDescent="0.3">
      <c r="C493" t="s">
        <v>20</v>
      </c>
      <c r="D493">
        <v>85</v>
      </c>
    </row>
    <row r="494" spans="3:4" x14ac:dyDescent="0.3">
      <c r="C494" t="s">
        <v>20</v>
      </c>
      <c r="D494">
        <v>217</v>
      </c>
    </row>
    <row r="495" spans="3:4" x14ac:dyDescent="0.3">
      <c r="C495" t="s">
        <v>20</v>
      </c>
      <c r="D495">
        <v>150</v>
      </c>
    </row>
    <row r="496" spans="3:4" x14ac:dyDescent="0.3">
      <c r="C496" t="s">
        <v>20</v>
      </c>
      <c r="D496">
        <v>3272</v>
      </c>
    </row>
    <row r="497" spans="3:4" x14ac:dyDescent="0.3">
      <c r="C497" t="s">
        <v>20</v>
      </c>
      <c r="D497">
        <v>300</v>
      </c>
    </row>
    <row r="498" spans="3:4" x14ac:dyDescent="0.3">
      <c r="C498" t="s">
        <v>20</v>
      </c>
      <c r="D498">
        <v>126</v>
      </c>
    </row>
    <row r="499" spans="3:4" x14ac:dyDescent="0.3">
      <c r="C499" t="s">
        <v>20</v>
      </c>
      <c r="D499">
        <v>2320</v>
      </c>
    </row>
    <row r="500" spans="3:4" x14ac:dyDescent="0.3">
      <c r="C500" t="s">
        <v>20</v>
      </c>
      <c r="D500">
        <v>81</v>
      </c>
    </row>
    <row r="501" spans="3:4" x14ac:dyDescent="0.3">
      <c r="C501" t="s">
        <v>20</v>
      </c>
      <c r="D501">
        <v>1887</v>
      </c>
    </row>
    <row r="502" spans="3:4" x14ac:dyDescent="0.3">
      <c r="C502" t="s">
        <v>20</v>
      </c>
      <c r="D502">
        <v>4358</v>
      </c>
    </row>
    <row r="503" spans="3:4" x14ac:dyDescent="0.3">
      <c r="C503" t="s">
        <v>20</v>
      </c>
      <c r="D503">
        <v>53</v>
      </c>
    </row>
    <row r="504" spans="3:4" x14ac:dyDescent="0.3">
      <c r="C504" t="s">
        <v>20</v>
      </c>
      <c r="D504">
        <v>2414</v>
      </c>
    </row>
    <row r="505" spans="3:4" x14ac:dyDescent="0.3">
      <c r="C505" t="s">
        <v>20</v>
      </c>
      <c r="D505">
        <v>80</v>
      </c>
    </row>
    <row r="506" spans="3:4" x14ac:dyDescent="0.3">
      <c r="C506" t="s">
        <v>20</v>
      </c>
      <c r="D506">
        <v>193</v>
      </c>
    </row>
    <row r="507" spans="3:4" x14ac:dyDescent="0.3">
      <c r="C507" t="s">
        <v>20</v>
      </c>
      <c r="D507">
        <v>52</v>
      </c>
    </row>
    <row r="508" spans="3:4" x14ac:dyDescent="0.3">
      <c r="C508" t="s">
        <v>20</v>
      </c>
      <c r="D508">
        <v>290</v>
      </c>
    </row>
    <row r="509" spans="3:4" x14ac:dyDescent="0.3">
      <c r="C509" t="s">
        <v>20</v>
      </c>
      <c r="D509">
        <v>122</v>
      </c>
    </row>
    <row r="510" spans="3:4" x14ac:dyDescent="0.3">
      <c r="C510" t="s">
        <v>20</v>
      </c>
      <c r="D510">
        <v>1470</v>
      </c>
    </row>
    <row r="511" spans="3:4" x14ac:dyDescent="0.3">
      <c r="C511" t="s">
        <v>20</v>
      </c>
      <c r="D511">
        <v>165</v>
      </c>
    </row>
    <row r="512" spans="3:4" x14ac:dyDescent="0.3">
      <c r="C512" t="s">
        <v>20</v>
      </c>
      <c r="D512">
        <v>182</v>
      </c>
    </row>
    <row r="513" spans="3:4" x14ac:dyDescent="0.3">
      <c r="C513" t="s">
        <v>20</v>
      </c>
      <c r="D513">
        <v>199</v>
      </c>
    </row>
    <row r="514" spans="3:4" x14ac:dyDescent="0.3">
      <c r="C514" t="s">
        <v>20</v>
      </c>
      <c r="D514">
        <v>56</v>
      </c>
    </row>
    <row r="515" spans="3:4" x14ac:dyDescent="0.3">
      <c r="C515" t="s">
        <v>20</v>
      </c>
      <c r="D515">
        <v>1460</v>
      </c>
    </row>
    <row r="516" spans="3:4" x14ac:dyDescent="0.3">
      <c r="C516" t="s">
        <v>20</v>
      </c>
      <c r="D516">
        <v>123</v>
      </c>
    </row>
    <row r="517" spans="3:4" x14ac:dyDescent="0.3">
      <c r="C517" t="s">
        <v>20</v>
      </c>
      <c r="D517">
        <v>159</v>
      </c>
    </row>
    <row r="518" spans="3:4" x14ac:dyDescent="0.3">
      <c r="C518" t="s">
        <v>20</v>
      </c>
      <c r="D518">
        <v>110</v>
      </c>
    </row>
    <row r="519" spans="3:4" x14ac:dyDescent="0.3">
      <c r="C519" t="s">
        <v>20</v>
      </c>
      <c r="D519">
        <v>236</v>
      </c>
    </row>
    <row r="520" spans="3:4" x14ac:dyDescent="0.3">
      <c r="C520" t="s">
        <v>20</v>
      </c>
      <c r="D520">
        <v>191</v>
      </c>
    </row>
    <row r="521" spans="3:4" x14ac:dyDescent="0.3">
      <c r="C521" t="s">
        <v>20</v>
      </c>
      <c r="D521">
        <v>3934</v>
      </c>
    </row>
    <row r="522" spans="3:4" x14ac:dyDescent="0.3">
      <c r="C522" t="s">
        <v>20</v>
      </c>
      <c r="D522">
        <v>80</v>
      </c>
    </row>
    <row r="523" spans="3:4" x14ac:dyDescent="0.3">
      <c r="C523" t="s">
        <v>20</v>
      </c>
      <c r="D523">
        <v>462</v>
      </c>
    </row>
    <row r="524" spans="3:4" x14ac:dyDescent="0.3">
      <c r="C524" t="s">
        <v>20</v>
      </c>
      <c r="D524">
        <v>179</v>
      </c>
    </row>
    <row r="525" spans="3:4" x14ac:dyDescent="0.3">
      <c r="C525" t="s">
        <v>20</v>
      </c>
      <c r="D525">
        <v>1866</v>
      </c>
    </row>
    <row r="526" spans="3:4" x14ac:dyDescent="0.3">
      <c r="C526" t="s">
        <v>20</v>
      </c>
      <c r="D526">
        <v>156</v>
      </c>
    </row>
    <row r="527" spans="3:4" x14ac:dyDescent="0.3">
      <c r="C527" t="s">
        <v>20</v>
      </c>
      <c r="D527">
        <v>255</v>
      </c>
    </row>
    <row r="528" spans="3:4" x14ac:dyDescent="0.3">
      <c r="C528" t="s">
        <v>20</v>
      </c>
      <c r="D528">
        <v>2261</v>
      </c>
    </row>
    <row r="529" spans="3:4" x14ac:dyDescent="0.3">
      <c r="C529" t="s">
        <v>20</v>
      </c>
      <c r="D529">
        <v>40</v>
      </c>
    </row>
    <row r="530" spans="3:4" x14ac:dyDescent="0.3">
      <c r="C530" t="s">
        <v>20</v>
      </c>
      <c r="D530">
        <v>2289</v>
      </c>
    </row>
    <row r="531" spans="3:4" x14ac:dyDescent="0.3">
      <c r="C531" t="s">
        <v>20</v>
      </c>
      <c r="D531">
        <v>65</v>
      </c>
    </row>
    <row r="532" spans="3:4" x14ac:dyDescent="0.3">
      <c r="C532" t="s">
        <v>20</v>
      </c>
      <c r="D532">
        <v>3777</v>
      </c>
    </row>
    <row r="533" spans="3:4" x14ac:dyDescent="0.3">
      <c r="C533" t="s">
        <v>20</v>
      </c>
      <c r="D533">
        <v>184</v>
      </c>
    </row>
    <row r="534" spans="3:4" x14ac:dyDescent="0.3">
      <c r="C534" t="s">
        <v>20</v>
      </c>
      <c r="D534">
        <v>85</v>
      </c>
    </row>
    <row r="535" spans="3:4" x14ac:dyDescent="0.3">
      <c r="C535" t="s">
        <v>20</v>
      </c>
      <c r="D535">
        <v>144</v>
      </c>
    </row>
    <row r="536" spans="3:4" x14ac:dyDescent="0.3">
      <c r="C536" t="s">
        <v>20</v>
      </c>
      <c r="D536">
        <v>1902</v>
      </c>
    </row>
    <row r="537" spans="3:4" x14ac:dyDescent="0.3">
      <c r="C537" t="s">
        <v>20</v>
      </c>
      <c r="D537">
        <v>105</v>
      </c>
    </row>
    <row r="538" spans="3:4" x14ac:dyDescent="0.3">
      <c r="C538" t="s">
        <v>20</v>
      </c>
      <c r="D538">
        <v>132</v>
      </c>
    </row>
    <row r="539" spans="3:4" x14ac:dyDescent="0.3">
      <c r="C539" t="s">
        <v>20</v>
      </c>
      <c r="D539">
        <v>96</v>
      </c>
    </row>
    <row r="540" spans="3:4" x14ac:dyDescent="0.3">
      <c r="C540" t="s">
        <v>20</v>
      </c>
      <c r="D540">
        <v>114</v>
      </c>
    </row>
    <row r="541" spans="3:4" x14ac:dyDescent="0.3">
      <c r="C541" t="s">
        <v>20</v>
      </c>
      <c r="D541">
        <v>203</v>
      </c>
    </row>
    <row r="542" spans="3:4" x14ac:dyDescent="0.3">
      <c r="C542" t="s">
        <v>20</v>
      </c>
      <c r="D542">
        <v>1559</v>
      </c>
    </row>
    <row r="543" spans="3:4" x14ac:dyDescent="0.3">
      <c r="C543" t="s">
        <v>20</v>
      </c>
      <c r="D543">
        <v>1548</v>
      </c>
    </row>
    <row r="544" spans="3:4" x14ac:dyDescent="0.3">
      <c r="C544" t="s">
        <v>20</v>
      </c>
      <c r="D544">
        <v>80</v>
      </c>
    </row>
    <row r="545" spans="3:4" x14ac:dyDescent="0.3">
      <c r="C545" t="s">
        <v>20</v>
      </c>
      <c r="D545">
        <v>131</v>
      </c>
    </row>
    <row r="546" spans="3:4" x14ac:dyDescent="0.3">
      <c r="C546" t="s">
        <v>20</v>
      </c>
      <c r="D546">
        <v>112</v>
      </c>
    </row>
    <row r="547" spans="3:4" x14ac:dyDescent="0.3">
      <c r="C547" t="s">
        <v>20</v>
      </c>
      <c r="D547">
        <v>155</v>
      </c>
    </row>
    <row r="548" spans="3:4" x14ac:dyDescent="0.3">
      <c r="C548" t="s">
        <v>20</v>
      </c>
      <c r="D548">
        <v>266</v>
      </c>
    </row>
    <row r="549" spans="3:4" x14ac:dyDescent="0.3">
      <c r="C549" t="s">
        <v>20</v>
      </c>
      <c r="D549">
        <v>155</v>
      </c>
    </row>
    <row r="550" spans="3:4" x14ac:dyDescent="0.3">
      <c r="C550" t="s">
        <v>20</v>
      </c>
      <c r="D550">
        <v>207</v>
      </c>
    </row>
    <row r="551" spans="3:4" x14ac:dyDescent="0.3">
      <c r="C551" t="s">
        <v>20</v>
      </c>
      <c r="D551">
        <v>245</v>
      </c>
    </row>
    <row r="552" spans="3:4" x14ac:dyDescent="0.3">
      <c r="C552" t="s">
        <v>20</v>
      </c>
      <c r="D552">
        <v>1573</v>
      </c>
    </row>
    <row r="553" spans="3:4" x14ac:dyDescent="0.3">
      <c r="C553" t="s">
        <v>20</v>
      </c>
      <c r="D553">
        <v>114</v>
      </c>
    </row>
    <row r="554" spans="3:4" x14ac:dyDescent="0.3">
      <c r="C554" t="s">
        <v>20</v>
      </c>
      <c r="D554">
        <v>93</v>
      </c>
    </row>
    <row r="555" spans="3:4" x14ac:dyDescent="0.3">
      <c r="C555" t="s">
        <v>20</v>
      </c>
      <c r="D555">
        <v>1681</v>
      </c>
    </row>
    <row r="556" spans="3:4" x14ac:dyDescent="0.3">
      <c r="C556" t="s">
        <v>20</v>
      </c>
      <c r="D556">
        <v>32</v>
      </c>
    </row>
    <row r="557" spans="3:4" x14ac:dyDescent="0.3">
      <c r="C557" t="s">
        <v>20</v>
      </c>
      <c r="D557">
        <v>135</v>
      </c>
    </row>
    <row r="558" spans="3:4" x14ac:dyDescent="0.3">
      <c r="C558" t="s">
        <v>20</v>
      </c>
      <c r="D558">
        <v>140</v>
      </c>
    </row>
    <row r="559" spans="3:4" x14ac:dyDescent="0.3">
      <c r="C559" t="s">
        <v>20</v>
      </c>
      <c r="D559">
        <v>92</v>
      </c>
    </row>
    <row r="560" spans="3:4" x14ac:dyDescent="0.3">
      <c r="C560" t="s">
        <v>20</v>
      </c>
      <c r="D560">
        <v>1015</v>
      </c>
    </row>
    <row r="561" spans="3:4" x14ac:dyDescent="0.3">
      <c r="C561" t="s">
        <v>20</v>
      </c>
      <c r="D561">
        <v>323</v>
      </c>
    </row>
    <row r="562" spans="3:4" x14ac:dyDescent="0.3">
      <c r="C562" t="s">
        <v>20</v>
      </c>
      <c r="D562">
        <v>2326</v>
      </c>
    </row>
    <row r="563" spans="3:4" x14ac:dyDescent="0.3">
      <c r="C563" t="s">
        <v>20</v>
      </c>
      <c r="D563">
        <v>381</v>
      </c>
    </row>
    <row r="564" spans="3:4" x14ac:dyDescent="0.3">
      <c r="C564" t="s">
        <v>20</v>
      </c>
      <c r="D564">
        <v>480</v>
      </c>
    </row>
    <row r="565" spans="3:4" x14ac:dyDescent="0.3">
      <c r="C565" t="s">
        <v>20</v>
      </c>
      <c r="D565">
        <v>226</v>
      </c>
    </row>
    <row r="566" spans="3:4" x14ac:dyDescent="0.3">
      <c r="C566" t="s">
        <v>20</v>
      </c>
      <c r="D566">
        <v>241</v>
      </c>
    </row>
    <row r="567" spans="3:4" x14ac:dyDescent="0.3">
      <c r="C567" t="s">
        <v>20</v>
      </c>
      <c r="D567">
        <v>132</v>
      </c>
    </row>
    <row r="568" spans="3:4" x14ac:dyDescent="0.3">
      <c r="C568" t="s">
        <v>20</v>
      </c>
      <c r="D568">
        <v>2043</v>
      </c>
    </row>
  </sheetData>
  <autoFilter ref="C3:D568" xr:uid="{F7EFB09E-37C2-47FF-BA9B-A2BBED2CBB95}"/>
  <conditionalFormatting sqref="C569:C1003">
    <cfRule type="containsText" dxfId="17" priority="13" operator="containsText" text="canceled">
      <formula>NOT(ISERROR(SEARCH("canceled",C569)))</formula>
    </cfRule>
    <cfRule type="containsText" dxfId="16" priority="14" operator="containsText" text="successful">
      <formula>NOT(ISERROR(SEARCH("successful",C569)))</formula>
    </cfRule>
    <cfRule type="containsText" dxfId="15" priority="15" operator="containsText" text="live">
      <formula>NOT(ISERROR(SEARCH("live",C569)))</formula>
    </cfRule>
    <cfRule type="containsText" dxfId="14" priority="16" operator="containsText" text="failed">
      <formula>NOT(ISERROR(SEARCH("failed",C569)))</formula>
    </cfRule>
  </conditionalFormatting>
  <conditionalFormatting sqref="C3:C568">
    <cfRule type="containsText" dxfId="9" priority="5" operator="containsText" text="canceled">
      <formula>NOT(ISERROR(SEARCH("canceled",C3)))</formula>
    </cfRule>
    <cfRule type="containsText" dxfId="8" priority="6" operator="containsText" text="successful">
      <formula>NOT(ISERROR(SEARCH("successful",C3)))</formula>
    </cfRule>
    <cfRule type="containsText" dxfId="7" priority="7" operator="containsText" text="live">
      <formula>NOT(ISERROR(SEARCH("live",C3)))</formula>
    </cfRule>
    <cfRule type="containsText" dxfId="6" priority="8" operator="containsText" text="failed">
      <formula>NOT(ISERROR(SEARCH("failed",C3)))</formula>
    </cfRule>
  </conditionalFormatting>
  <conditionalFormatting sqref="F3:F367">
    <cfRule type="containsText" dxfId="5" priority="1" operator="containsText" text="canceled">
      <formula>NOT(ISERROR(SEARCH("canceled",F3)))</formula>
    </cfRule>
    <cfRule type="containsText" dxfId="4" priority="2" operator="containsText" text="successful">
      <formula>NOT(ISERROR(SEARCH("successful",F3)))</formula>
    </cfRule>
    <cfRule type="containsText" dxfId="3" priority="3" operator="containsText" text="live">
      <formula>NOT(ISERROR(SEARCH("live",F3)))</formula>
    </cfRule>
    <cfRule type="containsText" dxfId="2" priority="4" operator="containsText" text="failed">
      <formula>NOT(ISERROR(SEARCH("failed",F3)))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1 - by category</vt:lpstr>
      <vt:lpstr>Pivot 2 - by subcategory</vt:lpstr>
      <vt:lpstr>Pivot 3 - by date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Frank Srock</cp:lastModifiedBy>
  <dcterms:created xsi:type="dcterms:W3CDTF">2021-09-29T18:52:28Z</dcterms:created>
  <dcterms:modified xsi:type="dcterms:W3CDTF">2024-12-15T03:50:24Z</dcterms:modified>
</cp:coreProperties>
</file>