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wig\Documents\msci261\dontupload\"/>
    </mc:Choice>
  </mc:AlternateContent>
  <xr:revisionPtr revIDLastSave="0" documentId="13_ncr:1_{E7AA6868-C012-43F0-9336-56E376CBA826}" xr6:coauthVersionLast="36" xr6:coauthVersionMax="36" xr10:uidLastSave="{00000000-0000-0000-0000-000000000000}"/>
  <bookViews>
    <workbookView xWindow="0" yWindow="0" windowWidth="24000" windowHeight="14025" xr2:uid="{CE27CBC5-0111-4EF1-A564-582B22939D96}"/>
  </bookViews>
  <sheets>
    <sheet name="Mia Lucky Star" sheetId="3" r:id="rId1"/>
    <sheet name="Mia Lucky Star fixed cost 1m" sheetId="4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0" i="4" l="1"/>
  <c r="J50" i="4"/>
  <c r="H50" i="4"/>
  <c r="G50" i="4"/>
  <c r="E50" i="4"/>
  <c r="D50" i="4"/>
  <c r="B49" i="4"/>
  <c r="B55" i="4" s="1"/>
  <c r="B57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C46" i="4"/>
  <c r="D45" i="4"/>
  <c r="C45" i="4"/>
  <c r="C48" i="4" s="1"/>
  <c r="K31" i="4"/>
  <c r="J31" i="4"/>
  <c r="H31" i="4"/>
  <c r="G31" i="4"/>
  <c r="E31" i="4"/>
  <c r="D31" i="4"/>
  <c r="B30" i="4"/>
  <c r="B36" i="4" s="1"/>
  <c r="B38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C26" i="4"/>
  <c r="C27" i="4" s="1"/>
  <c r="A17" i="4"/>
  <c r="C17" i="4" s="1"/>
  <c r="B14" i="4"/>
  <c r="L50" i="4" s="1"/>
  <c r="L51" i="3"/>
  <c r="K51" i="3"/>
  <c r="J51" i="3"/>
  <c r="I51" i="3"/>
  <c r="H51" i="3"/>
  <c r="G51" i="3"/>
  <c r="F51" i="3"/>
  <c r="E51" i="3"/>
  <c r="D51" i="3"/>
  <c r="L32" i="3"/>
  <c r="K32" i="3"/>
  <c r="J32" i="3"/>
  <c r="I32" i="3"/>
  <c r="H32" i="3"/>
  <c r="G32" i="3"/>
  <c r="F32" i="3"/>
  <c r="E32" i="3"/>
  <c r="D32" i="3"/>
  <c r="C29" i="4" l="1"/>
  <c r="C32" i="4" s="1"/>
  <c r="D46" i="4"/>
  <c r="D51" i="4" s="1"/>
  <c r="E45" i="4"/>
  <c r="D48" i="4"/>
  <c r="D26" i="4"/>
  <c r="B17" i="4"/>
  <c r="C31" i="4"/>
  <c r="F31" i="4"/>
  <c r="I31" i="4"/>
  <c r="L31" i="4"/>
  <c r="C50" i="4"/>
  <c r="C51" i="4" s="1"/>
  <c r="F50" i="4"/>
  <c r="I50" i="4"/>
  <c r="B17" i="3"/>
  <c r="C52" i="4" l="1"/>
  <c r="C53" i="4" s="1"/>
  <c r="C54" i="4" s="1"/>
  <c r="C55" i="4" s="1"/>
  <c r="C57" i="4" s="1"/>
  <c r="C33" i="4"/>
  <c r="C34" i="4" s="1"/>
  <c r="C35" i="4" s="1"/>
  <c r="C36" i="4" s="1"/>
  <c r="C38" i="4" s="1"/>
  <c r="D27" i="4"/>
  <c r="D32" i="4" s="1"/>
  <c r="E26" i="4"/>
  <c r="D29" i="4"/>
  <c r="D52" i="4"/>
  <c r="D53" i="4"/>
  <c r="D54" i="4" s="1"/>
  <c r="D55" i="4" s="1"/>
  <c r="D57" i="4" s="1"/>
  <c r="E48" i="4"/>
  <c r="E46" i="4"/>
  <c r="E51" i="4" s="1"/>
  <c r="F45" i="4"/>
  <c r="J50" i="3"/>
  <c r="G50" i="3"/>
  <c r="D50" i="3"/>
  <c r="B49" i="3"/>
  <c r="B55" i="3" s="1"/>
  <c r="B57" i="3" s="1"/>
  <c r="C47" i="3"/>
  <c r="D47" i="3" s="1"/>
  <c r="E47" i="3" s="1"/>
  <c r="F47" i="3" s="1"/>
  <c r="G47" i="3" s="1"/>
  <c r="H47" i="3" s="1"/>
  <c r="I47" i="3" s="1"/>
  <c r="J47" i="3" s="1"/>
  <c r="K47" i="3" s="1"/>
  <c r="L47" i="3" s="1"/>
  <c r="C45" i="3"/>
  <c r="C46" i="3" s="1"/>
  <c r="B14" i="3"/>
  <c r="K31" i="3" s="1"/>
  <c r="L31" i="3"/>
  <c r="F31" i="3"/>
  <c r="C31" i="3"/>
  <c r="C28" i="3"/>
  <c r="D28" i="3" s="1"/>
  <c r="E28" i="3" s="1"/>
  <c r="F28" i="3" s="1"/>
  <c r="G28" i="3" s="1"/>
  <c r="F46" i="4" l="1"/>
  <c r="F51" i="4" s="1"/>
  <c r="G45" i="4"/>
  <c r="F48" i="4"/>
  <c r="E29" i="4"/>
  <c r="E27" i="4"/>
  <c r="E32" i="4" s="1"/>
  <c r="F26" i="4"/>
  <c r="E52" i="4"/>
  <c r="E53" i="4" s="1"/>
  <c r="E54" i="4" s="1"/>
  <c r="E55" i="4" s="1"/>
  <c r="E57" i="4" s="1"/>
  <c r="D33" i="4"/>
  <c r="D34" i="4" s="1"/>
  <c r="D35" i="4" s="1"/>
  <c r="D36" i="4" s="1"/>
  <c r="D38" i="4" s="1"/>
  <c r="E50" i="3"/>
  <c r="H50" i="3"/>
  <c r="K50" i="3"/>
  <c r="I31" i="3"/>
  <c r="C50" i="3"/>
  <c r="F50" i="3"/>
  <c r="I50" i="3"/>
  <c r="L50" i="3"/>
  <c r="C48" i="3"/>
  <c r="C51" i="3" s="1"/>
  <c r="D45" i="3"/>
  <c r="D31" i="3"/>
  <c r="G31" i="3"/>
  <c r="J31" i="3"/>
  <c r="E31" i="3"/>
  <c r="H31" i="3"/>
  <c r="H28" i="3"/>
  <c r="I28" i="3" s="1"/>
  <c r="J28" i="3" s="1"/>
  <c r="E33" i="4" l="1"/>
  <c r="E34" i="4" s="1"/>
  <c r="E35" i="4" s="1"/>
  <c r="E36" i="4" s="1"/>
  <c r="E38" i="4" s="1"/>
  <c r="G46" i="4"/>
  <c r="G51" i="4" s="1"/>
  <c r="H45" i="4"/>
  <c r="G48" i="4"/>
  <c r="F52" i="4"/>
  <c r="F53" i="4" s="1"/>
  <c r="F54" i="4" s="1"/>
  <c r="F55" i="4" s="1"/>
  <c r="F57" i="4" s="1"/>
  <c r="F29" i="4"/>
  <c r="F27" i="4"/>
  <c r="F32" i="4" s="1"/>
  <c r="G26" i="4"/>
  <c r="C52" i="3"/>
  <c r="C53" i="3" s="1"/>
  <c r="C54" i="3" s="1"/>
  <c r="C55" i="3" s="1"/>
  <c r="C57" i="3" s="1"/>
  <c r="D48" i="3"/>
  <c r="D46" i="3"/>
  <c r="E45" i="3"/>
  <c r="K28" i="3"/>
  <c r="G27" i="4" l="1"/>
  <c r="H26" i="4"/>
  <c r="G29" i="4"/>
  <c r="H48" i="4"/>
  <c r="H46" i="4"/>
  <c r="H51" i="4" s="1"/>
  <c r="I45" i="4"/>
  <c r="F33" i="4"/>
  <c r="F34" i="4" s="1"/>
  <c r="F35" i="4" s="1"/>
  <c r="F36" i="4" s="1"/>
  <c r="F38" i="4" s="1"/>
  <c r="G52" i="4"/>
  <c r="G53" i="4" s="1"/>
  <c r="G54" i="4" s="1"/>
  <c r="G55" i="4" s="1"/>
  <c r="G57" i="4" s="1"/>
  <c r="D52" i="3"/>
  <c r="D53" i="3" s="1"/>
  <c r="D54" i="3" s="1"/>
  <c r="D55" i="3" s="1"/>
  <c r="D57" i="3" s="1"/>
  <c r="E46" i="3"/>
  <c r="F45" i="3"/>
  <c r="E48" i="3"/>
  <c r="L28" i="3"/>
  <c r="I46" i="4" l="1"/>
  <c r="J45" i="4"/>
  <c r="I48" i="4"/>
  <c r="H52" i="4"/>
  <c r="H53" i="4"/>
  <c r="H54" i="4" s="1"/>
  <c r="H55" i="4" s="1"/>
  <c r="H57" i="4" s="1"/>
  <c r="H29" i="4"/>
  <c r="H27" i="4"/>
  <c r="I26" i="4"/>
  <c r="G32" i="4"/>
  <c r="F46" i="3"/>
  <c r="G45" i="3"/>
  <c r="F48" i="3"/>
  <c r="E52" i="3"/>
  <c r="E53" i="3" s="1"/>
  <c r="E54" i="3" s="1"/>
  <c r="E55" i="3" s="1"/>
  <c r="E57" i="3" s="1"/>
  <c r="G33" i="4" l="1"/>
  <c r="G34" i="4"/>
  <c r="G35" i="4" s="1"/>
  <c r="G36" i="4" s="1"/>
  <c r="G38" i="4" s="1"/>
  <c r="I27" i="4"/>
  <c r="I32" i="4" s="1"/>
  <c r="J26" i="4"/>
  <c r="I29" i="4"/>
  <c r="J46" i="4"/>
  <c r="J51" i="4" s="1"/>
  <c r="K45" i="4"/>
  <c r="J48" i="4"/>
  <c r="H32" i="4"/>
  <c r="I51" i="4"/>
  <c r="G48" i="3"/>
  <c r="G46" i="3"/>
  <c r="H45" i="3"/>
  <c r="F52" i="3"/>
  <c r="F53" i="3" s="1"/>
  <c r="F54" i="3" s="1"/>
  <c r="F55" i="3" s="1"/>
  <c r="F57" i="3" s="1"/>
  <c r="H33" i="4" l="1"/>
  <c r="H34" i="4" s="1"/>
  <c r="H35" i="4" s="1"/>
  <c r="H36" i="4" s="1"/>
  <c r="H38" i="4" s="1"/>
  <c r="J52" i="4"/>
  <c r="J53" i="4" s="1"/>
  <c r="J54" i="4" s="1"/>
  <c r="J55" i="4" s="1"/>
  <c r="J57" i="4" s="1"/>
  <c r="I33" i="4"/>
  <c r="I34" i="4" s="1"/>
  <c r="I35" i="4" s="1"/>
  <c r="I36" i="4" s="1"/>
  <c r="I38" i="4" s="1"/>
  <c r="I52" i="4"/>
  <c r="I53" i="4" s="1"/>
  <c r="I54" i="4" s="1"/>
  <c r="I55" i="4" s="1"/>
  <c r="I57" i="4" s="1"/>
  <c r="K48" i="4"/>
  <c r="K46" i="4"/>
  <c r="L45" i="4"/>
  <c r="J27" i="4"/>
  <c r="J32" i="4" s="1"/>
  <c r="K26" i="4"/>
  <c r="J29" i="4"/>
  <c r="H46" i="3"/>
  <c r="I45" i="3"/>
  <c r="H48" i="3"/>
  <c r="G53" i="3"/>
  <c r="G54" i="3" s="1"/>
  <c r="G55" i="3" s="1"/>
  <c r="G57" i="3" s="1"/>
  <c r="G52" i="3"/>
  <c r="J33" i="4" l="1"/>
  <c r="J34" i="4"/>
  <c r="J35" i="4" s="1"/>
  <c r="J36" i="4" s="1"/>
  <c r="J38" i="4" s="1"/>
  <c r="L48" i="4"/>
  <c r="L46" i="4"/>
  <c r="K29" i="4"/>
  <c r="K27" i="4"/>
  <c r="K32" i="4" s="1"/>
  <c r="L26" i="4"/>
  <c r="K51" i="4"/>
  <c r="H53" i="3"/>
  <c r="H54" i="3" s="1"/>
  <c r="H55" i="3" s="1"/>
  <c r="H57" i="3" s="1"/>
  <c r="H52" i="3"/>
  <c r="I46" i="3"/>
  <c r="J45" i="3"/>
  <c r="I48" i="3"/>
  <c r="K33" i="4" l="1"/>
  <c r="K34" i="4"/>
  <c r="K35" i="4" s="1"/>
  <c r="K36" i="4" s="1"/>
  <c r="K38" i="4" s="1"/>
  <c r="K53" i="4"/>
  <c r="K54" i="4" s="1"/>
  <c r="K55" i="4" s="1"/>
  <c r="K57" i="4" s="1"/>
  <c r="K52" i="4"/>
  <c r="L27" i="4"/>
  <c r="L29" i="4"/>
  <c r="L51" i="4"/>
  <c r="J48" i="3"/>
  <c r="J46" i="3"/>
  <c r="K45" i="3"/>
  <c r="I52" i="3"/>
  <c r="I53" i="3" s="1"/>
  <c r="I54" i="3" s="1"/>
  <c r="I55" i="3" s="1"/>
  <c r="I57" i="3" s="1"/>
  <c r="L32" i="4" l="1"/>
  <c r="L52" i="4"/>
  <c r="L53" i="4" s="1"/>
  <c r="L54" i="4" s="1"/>
  <c r="L55" i="4" s="1"/>
  <c r="L57" i="4" s="1"/>
  <c r="B59" i="4" s="1"/>
  <c r="K46" i="3"/>
  <c r="L45" i="3"/>
  <c r="K48" i="3"/>
  <c r="J53" i="3"/>
  <c r="J54" i="3" s="1"/>
  <c r="J55" i="3" s="1"/>
  <c r="J57" i="3" s="1"/>
  <c r="J52" i="3"/>
  <c r="L33" i="4" l="1"/>
  <c r="L34" i="4" s="1"/>
  <c r="L35" i="4" s="1"/>
  <c r="L36" i="4" s="1"/>
  <c r="L38" i="4" s="1"/>
  <c r="B40" i="4" s="1"/>
  <c r="K53" i="3"/>
  <c r="K54" i="3" s="1"/>
  <c r="K55" i="3" s="1"/>
  <c r="K57" i="3" s="1"/>
  <c r="K52" i="3"/>
  <c r="L46" i="3"/>
  <c r="L48" i="3"/>
  <c r="L52" i="3" l="1"/>
  <c r="L53" i="3" s="1"/>
  <c r="L54" i="3" s="1"/>
  <c r="L55" i="3" s="1"/>
  <c r="L57" i="3" s="1"/>
  <c r="B59" i="3" s="1"/>
  <c r="C26" i="3" l="1"/>
  <c r="A17" i="3"/>
  <c r="C17" i="3" s="1"/>
  <c r="B30" i="3"/>
  <c r="B36" i="3" s="1"/>
  <c r="B38" i="3" s="1"/>
  <c r="D26" i="3" l="1"/>
  <c r="C29" i="3"/>
  <c r="C27" i="3"/>
  <c r="C32" i="3" s="1"/>
  <c r="D29" i="3" l="1"/>
  <c r="D27" i="3"/>
  <c r="D33" i="3" s="1"/>
  <c r="D34" i="3" s="1"/>
  <c r="D35" i="3" s="1"/>
  <c r="E26" i="3"/>
  <c r="C34" i="3"/>
  <c r="C35" i="3" s="1"/>
  <c r="C33" i="3"/>
  <c r="F26" i="3"/>
  <c r="C36" i="3" l="1"/>
  <c r="C38" i="3" s="1"/>
  <c r="D36" i="3"/>
  <c r="D38" i="3" s="1"/>
  <c r="F29" i="3"/>
  <c r="F27" i="3"/>
  <c r="F33" i="3" s="1"/>
  <c r="F34" i="3" s="1"/>
  <c r="F35" i="3" s="1"/>
  <c r="E29" i="3"/>
  <c r="E27" i="3"/>
  <c r="E33" i="3" s="1"/>
  <c r="E34" i="3" s="1"/>
  <c r="E35" i="3" s="1"/>
  <c r="G26" i="3"/>
  <c r="F36" i="3" l="1"/>
  <c r="F38" i="3" s="1"/>
  <c r="E36" i="3"/>
  <c r="E38" i="3" s="1"/>
  <c r="G29" i="3"/>
  <c r="G27" i="3"/>
  <c r="H26" i="3"/>
  <c r="H29" i="3" l="1"/>
  <c r="H27" i="3"/>
  <c r="G33" i="3"/>
  <c r="G34" i="3" s="1"/>
  <c r="G35" i="3" s="1"/>
  <c r="I26" i="3"/>
  <c r="G36" i="3" l="1"/>
  <c r="G38" i="3" s="1"/>
  <c r="H33" i="3"/>
  <c r="H34" i="3" s="1"/>
  <c r="H35" i="3" s="1"/>
  <c r="I29" i="3"/>
  <c r="I27" i="3"/>
  <c r="J26" i="3"/>
  <c r="H36" i="3" l="1"/>
  <c r="H38" i="3" s="1"/>
  <c r="I33" i="3"/>
  <c r="I34" i="3" s="1"/>
  <c r="I35" i="3" s="1"/>
  <c r="J29" i="3"/>
  <c r="J27" i="3"/>
  <c r="K26" i="3"/>
  <c r="I36" i="3" l="1"/>
  <c r="I38" i="3" s="1"/>
  <c r="J33" i="3"/>
  <c r="J34" i="3" s="1"/>
  <c r="J35" i="3" s="1"/>
  <c r="K29" i="3"/>
  <c r="K27" i="3"/>
  <c r="K33" i="3" s="1"/>
  <c r="K34" i="3" s="1"/>
  <c r="K35" i="3" s="1"/>
  <c r="L26" i="3"/>
  <c r="J36" i="3" l="1"/>
  <c r="J38" i="3" s="1"/>
  <c r="K36" i="3"/>
  <c r="K38" i="3" s="1"/>
  <c r="L29" i="3"/>
  <c r="L27" i="3"/>
  <c r="L33" i="3" s="1"/>
  <c r="L34" i="3" s="1"/>
  <c r="L35" i="3" s="1"/>
  <c r="L36" i="3" l="1"/>
  <c r="L38" i="3" s="1"/>
  <c r="B40" i="3" s="1"/>
</calcChain>
</file>

<file path=xl/sharedStrings.xml><?xml version="1.0" encoding="utf-8"?>
<sst xmlns="http://schemas.openxmlformats.org/spreadsheetml/2006/main" count="102" uniqueCount="35">
  <si>
    <t>Annual fixed cost</t>
  </si>
  <si>
    <t>Maturity (years)</t>
  </si>
  <si>
    <t>Cost of capital</t>
  </si>
  <si>
    <t>Tax</t>
  </si>
  <si>
    <t># of items sold year 1</t>
  </si>
  <si>
    <t>Increase in sales (%)</t>
  </si>
  <si>
    <t>up to year 6</t>
  </si>
  <si>
    <t>Unit sales price</t>
  </si>
  <si>
    <t>Inflation</t>
  </si>
  <si>
    <t>Investment</t>
  </si>
  <si>
    <t>Annual Depriciation</t>
  </si>
  <si>
    <t>Salvage value</t>
  </si>
  <si>
    <t>Sales (COGS)</t>
  </si>
  <si>
    <t>Depreciation</t>
  </si>
  <si>
    <t>Profit Before Tax</t>
  </si>
  <si>
    <t>Profit After Tax</t>
  </si>
  <si>
    <t>Depreciation Added Back</t>
  </si>
  <si>
    <t>Net Cash Flow</t>
  </si>
  <si>
    <t>PV of CF's</t>
  </si>
  <si>
    <t>NPV of CF’s</t>
  </si>
  <si>
    <t># of sales</t>
  </si>
  <si>
    <t xml:space="preserve">Fixed costs </t>
  </si>
  <si>
    <t>Production Costs</t>
  </si>
  <si>
    <t>Design 1</t>
  </si>
  <si>
    <t>Design 2</t>
  </si>
  <si>
    <t>CAD</t>
  </si>
  <si>
    <t>Prod. Cost (year 1)</t>
  </si>
  <si>
    <t>units</t>
  </si>
  <si>
    <t>Don't forget to add salvage value at year 10</t>
  </si>
  <si>
    <t>and will increase 3% each year</t>
  </si>
  <si>
    <t>Decision</t>
  </si>
  <si>
    <t>Desing 2</t>
  </si>
  <si>
    <t>Both are bad projects</t>
  </si>
  <si>
    <t>Answers accepted</t>
  </si>
  <si>
    <t>Design 2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</si>
</sst>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2" fillId="0" borderId="0" xfId="2"/>
    <xf numFmtId="3" fontId="2" fillId="0" borderId="0" xfId="2" applyNumberFormat="1"/>
    <xf numFmtId="0" fontId="3" fillId="0" borderId="0" xfId="2" applyFont="1"/>
    <xf numFmtId="9" fontId="2" fillId="0" borderId="0" xfId="2" applyNumberFormat="1"/>
    <xf numFmtId="0" fontId="1" fillId="4" borderId="0" xfId="5"/>
    <xf numFmtId="0" fontId="4" fillId="3" borderId="0" xfId="4" applyFont="1"/>
    <xf numFmtId="44" fontId="0" fillId="0" borderId="0" xfId="0" applyNumberFormat="1"/>
    <xf numFmtId="0" fontId="4" fillId="3" borderId="0" xfId="4"/>
    <xf numFmtId="0" fontId="0" fillId="3" borderId="0" xfId="4" applyFont="1"/>
    <xf numFmtId="3" fontId="0" fillId="0" borderId="0" xfId="0" applyNumberFormat="1"/>
    <xf numFmtId="0" fontId="5" fillId="0" borderId="0" xfId="0" applyFont="1"/>
    <xf numFmtId="0" fontId="1" fillId="2" borderId="0" xfId="1"/>
    <xf numFmtId="44" fontId="0" fillId="0" borderId="0" xfId="3" applyFont="1"/>
    <xf numFmtId="44" fontId="2" fillId="0" borderId="0" xfId="3" applyFont="1"/>
    <xf numFmtId="0" fontId="5" fillId="3" borderId="0" xfId="4" applyFont="1"/>
  </cellXfs>
  <cellStyles count="6">
    <cellStyle name="20% - Accent1" xfId="4" builtinId="30"/>
    <cellStyle name="Accent1" xfId="1" builtinId="29"/>
    <cellStyle name="Accent2" xfId="5" builtinId="33"/>
    <cellStyle name="Currency" xfId="3" builtinId="4"/>
    <cellStyle name="Normal" xfId="0" builtinId="0"/>
    <cellStyle name="Normal 3" xfId="2" xr:uid="{972B4DC6-B6F4-4FC7-938C-495A11C8CC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0</xdr:colOff>
      <xdr:row>22</xdr:row>
      <xdr:rowOff>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9729FF-673F-4A3E-8811-B72E6E7462A2}"/>
            </a:ext>
          </a:extLst>
        </xdr:cNvPr>
        <xdr:cNvSpPr/>
      </xdr:nvSpPr>
      <xdr:spPr>
        <a:xfrm>
          <a:off x="4343400" y="0"/>
          <a:ext cx="8963025" cy="419100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/>
            <a:t>During double</a:t>
          </a:r>
          <a:r>
            <a:rPr lang="en-CA" sz="1400" baseline="0"/>
            <a:t> major with ECE and software engineering, with a group of friends you have invented a new electric engine technology that create NOS kinda feeling when connected on the engine that attracts only modified car drivers. </a:t>
          </a:r>
        </a:p>
        <a:p>
          <a:pPr algn="l"/>
          <a:endParaRPr lang="en-CA" sz="1400" baseline="0"/>
        </a:p>
        <a:p>
          <a:pPr algn="l"/>
          <a:r>
            <a:rPr lang="en-CA" sz="1400" baseline="0"/>
            <a:t>(Production Costs) You foresee two kinds of production architecture in terms of how manufacturing area is designed. The cost of production per N number of engines w.r.t. design are</a:t>
          </a:r>
        </a:p>
        <a:p>
          <a:pPr algn="l"/>
          <a:r>
            <a:rPr lang="en-CA" sz="1400" b="1" baseline="0"/>
            <a:t>* C</a:t>
          </a:r>
          <a:r>
            <a:rPr lang="en-CA" sz="1400" b="1" baseline="-25000"/>
            <a:t>1</a:t>
          </a:r>
          <a:r>
            <a:rPr lang="en-CA" sz="1400" b="1" baseline="0"/>
            <a:t> (N) = 300 x N + 0.2  x N</a:t>
          </a:r>
          <a:r>
            <a:rPr lang="en-CA" sz="1400" b="1" baseline="30000"/>
            <a:t>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</a:t>
          </a:r>
          <a:r>
            <a:rPr lang="en-CA" sz="14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(N) = 1100 x N - 0.01 x N</a:t>
          </a:r>
          <a:r>
            <a:rPr lang="en-CA" sz="14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(Sales) After a market research the consultant company estimated annual sales of first year will be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4000 units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on the 2nd, 3rd, 4th and 5th year it will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20%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following 6th year it will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stabilize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won't grow (will be equal to year 5). After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10 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 will be invented and the sales will drop to 0 (i.e. maturity is 10 years)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(Investment, fixed costs, Depriciation and salvage value) The project requires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million CAD investment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machinery and depriciation is applied using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straight line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method. At the end of 10 years the salvage value of your investment is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million CAD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.The fixed costs (salaries, rents, marketing etc.) are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million CAD</a:t>
          </a:r>
          <a:r>
            <a:rPr lang="en-CA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will increase in line with 3% inflation.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(Sales price and tax and cost of capital) The estimated market value of the engine part is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1560 CAD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which will NOT increase. If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cost of capital is 7% </a:t>
          </a:r>
          <a:r>
            <a:rPr lang="en-CA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tax is 35% 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manufacturing area design you should invest in?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0</xdr:colOff>
      <xdr:row>22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D41FF45-82F9-43FB-8C9D-48F6F5A29E38}"/>
            </a:ext>
          </a:extLst>
        </xdr:cNvPr>
        <xdr:cNvSpPr/>
      </xdr:nvSpPr>
      <xdr:spPr>
        <a:xfrm>
          <a:off x="4438650" y="0"/>
          <a:ext cx="8963025" cy="419100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/>
            <a:t>During double</a:t>
          </a:r>
          <a:r>
            <a:rPr lang="en-CA" sz="1400" baseline="0"/>
            <a:t> major with ECE and software engineering, with a group of friends you have invented a new electric engine technology that create NOS kinda feeling when connected on the engine that attracts only modified car drivers. </a:t>
          </a:r>
        </a:p>
        <a:p>
          <a:pPr algn="l"/>
          <a:endParaRPr lang="en-CA" sz="1400" baseline="0"/>
        </a:p>
        <a:p>
          <a:pPr algn="l"/>
          <a:r>
            <a:rPr lang="en-CA" sz="1400" baseline="0"/>
            <a:t>(Production Costs) You foresee two kinds of production architecture in terms of how manufacturing area is designed. The cost of production per N number of engines w.r.t. design are</a:t>
          </a:r>
        </a:p>
        <a:p>
          <a:pPr algn="l"/>
          <a:r>
            <a:rPr lang="en-CA" sz="1400" b="1" baseline="0"/>
            <a:t>* C</a:t>
          </a:r>
          <a:r>
            <a:rPr lang="en-CA" sz="1400" b="1" baseline="-25000"/>
            <a:t>1</a:t>
          </a:r>
          <a:r>
            <a:rPr lang="en-CA" sz="1400" b="1" baseline="0"/>
            <a:t> (N) = 300 x N + 0.2  x N</a:t>
          </a:r>
          <a:r>
            <a:rPr lang="en-CA" sz="1400" b="1" baseline="30000"/>
            <a:t>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</a:t>
          </a:r>
          <a:r>
            <a:rPr lang="en-CA" sz="14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(N) = 1100 x N - 0.01 x N</a:t>
          </a:r>
          <a:r>
            <a:rPr lang="en-CA" sz="14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(Sales) After a market research the consultant company estimated annual sales of first year will be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4000 units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on the 2nd, 3rd, 4th and 5th year it will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20%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following 6th year it will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stabilize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won't grow (will be equal to year 5). After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10 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 will be invented and the sales will drop to 0 (i.e. maturity is 10 years)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(Investment, fixed costs, Depriciation and salvage value) The project requires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million CAD investment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machinery and depriciation is applied using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straight line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method. At the end of 10 years the salvage value of your investment is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million CAD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.The fixed costs (salaries, rents, marketing etc.) are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million CAD</a:t>
          </a:r>
          <a:r>
            <a:rPr lang="en-CA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will increase in line with 3% inflation.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(Sales price and tax and cost of capital) The estimated market value of the engine part is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1560 CAD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which will NOT increase. If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cost of capital is 7% </a:t>
          </a:r>
          <a:r>
            <a:rPr lang="en-CA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tax is 35% 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manufacturing area design you should invest in?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63C8-0207-47AE-A8A3-1D661D416B1C}">
  <dimension ref="A1:O59"/>
  <sheetViews>
    <sheetView tabSelected="1" workbookViewId="0">
      <selection activeCell="B22" sqref="B22"/>
    </sheetView>
  </sheetViews>
  <sheetFormatPr defaultRowHeight="15" x14ac:dyDescent="0.25"/>
  <cols>
    <col min="1" max="1" width="22.28515625" bestFit="1" customWidth="1"/>
    <col min="2" max="2" width="15.7109375" bestFit="1" customWidth="1"/>
    <col min="3" max="5" width="14.28515625" bestFit="1" customWidth="1"/>
    <col min="6" max="11" width="15.28515625" bestFit="1" customWidth="1"/>
    <col min="12" max="12" width="19.28515625" customWidth="1"/>
  </cols>
  <sheetData>
    <row r="1" spans="1:3" x14ac:dyDescent="0.25">
      <c r="A1" s="1"/>
      <c r="B1" s="1"/>
      <c r="C1" s="1"/>
    </row>
    <row r="2" spans="1:3" x14ac:dyDescent="0.25">
      <c r="A2" s="8" t="s">
        <v>2</v>
      </c>
      <c r="B2" s="4">
        <v>7.0000000000000007E-2</v>
      </c>
      <c r="C2" s="1"/>
    </row>
    <row r="3" spans="1:3" x14ac:dyDescent="0.25">
      <c r="A3" s="8" t="s">
        <v>3</v>
      </c>
      <c r="B3" s="4">
        <v>0.35</v>
      </c>
      <c r="C3" s="2"/>
    </row>
    <row r="4" spans="1:3" x14ac:dyDescent="0.25">
      <c r="A4" s="8" t="s">
        <v>8</v>
      </c>
      <c r="B4" s="4">
        <v>0.03</v>
      </c>
      <c r="C4" s="2"/>
    </row>
    <row r="5" spans="1:3" x14ac:dyDescent="0.25">
      <c r="A5" s="8" t="s">
        <v>4</v>
      </c>
      <c r="B5" s="2">
        <v>4000</v>
      </c>
      <c r="C5" s="1" t="s">
        <v>27</v>
      </c>
    </row>
    <row r="6" spans="1:3" x14ac:dyDescent="0.25">
      <c r="A6" s="8" t="s">
        <v>5</v>
      </c>
      <c r="B6" s="4">
        <v>0.2</v>
      </c>
      <c r="C6" s="1" t="s">
        <v>6</v>
      </c>
    </row>
    <row r="7" spans="1:3" x14ac:dyDescent="0.25">
      <c r="A7" s="8" t="s">
        <v>7</v>
      </c>
      <c r="B7" s="2">
        <v>1560</v>
      </c>
      <c r="C7" s="2" t="s">
        <v>25</v>
      </c>
    </row>
    <row r="8" spans="1:3" x14ac:dyDescent="0.25">
      <c r="A8" s="8" t="s">
        <v>1</v>
      </c>
      <c r="B8" s="2">
        <v>10</v>
      </c>
      <c r="C8" s="2"/>
    </row>
    <row r="9" spans="1:3" x14ac:dyDescent="0.25">
      <c r="C9" s="2"/>
    </row>
    <row r="10" spans="1:3" x14ac:dyDescent="0.25">
      <c r="A10" s="15" t="s">
        <v>0</v>
      </c>
      <c r="B10" s="14">
        <v>3000000</v>
      </c>
      <c r="C10" s="2" t="s">
        <v>29</v>
      </c>
    </row>
    <row r="11" spans="1:3" x14ac:dyDescent="0.25">
      <c r="A11" s="15" t="s">
        <v>9</v>
      </c>
      <c r="B11" s="14">
        <v>5000000</v>
      </c>
      <c r="C11" s="2"/>
    </row>
    <row r="12" spans="1:3" x14ac:dyDescent="0.25">
      <c r="A12" s="15" t="s">
        <v>11</v>
      </c>
      <c r="B12" s="14">
        <v>1000000</v>
      </c>
    </row>
    <row r="13" spans="1:3" x14ac:dyDescent="0.25">
      <c r="A13" s="1"/>
      <c r="B13" s="2"/>
      <c r="C13" s="2"/>
    </row>
    <row r="14" spans="1:3" x14ac:dyDescent="0.25">
      <c r="A14" s="8" t="s">
        <v>10</v>
      </c>
      <c r="B14" s="14">
        <f>(B11-B12)/B8</f>
        <v>400000</v>
      </c>
      <c r="C14" s="2"/>
    </row>
    <row r="15" spans="1:3" x14ac:dyDescent="0.25">
      <c r="A15" s="1"/>
      <c r="B15" s="2"/>
      <c r="C15" s="2"/>
    </row>
    <row r="16" spans="1:3" x14ac:dyDescent="0.25">
      <c r="A16" s="8" t="s">
        <v>26</v>
      </c>
      <c r="B16" s="8" t="s">
        <v>23</v>
      </c>
      <c r="C16" s="8" t="s">
        <v>24</v>
      </c>
    </row>
    <row r="17" spans="1:15" x14ac:dyDescent="0.25">
      <c r="A17" s="10">
        <f>B5</f>
        <v>4000</v>
      </c>
      <c r="B17" s="2">
        <f>300*$A17+0.2*$A17^2</f>
        <v>4400000</v>
      </c>
      <c r="C17" s="2">
        <f>1100*A17-0.01
*A17^2</f>
        <v>4240000</v>
      </c>
    </row>
    <row r="18" spans="1:15" x14ac:dyDescent="0.25">
      <c r="A18" s="1"/>
      <c r="B18" s="2"/>
      <c r="C18" s="2"/>
    </row>
    <row r="19" spans="1:15" x14ac:dyDescent="0.25">
      <c r="A19" s="1"/>
      <c r="B19" s="2" t="s">
        <v>33</v>
      </c>
      <c r="C19" s="2"/>
    </row>
    <row r="20" spans="1:15" x14ac:dyDescent="0.25">
      <c r="A20" s="1" t="s">
        <v>30</v>
      </c>
      <c r="B20" s="2" t="s">
        <v>32</v>
      </c>
      <c r="C20" s="2"/>
    </row>
    <row r="21" spans="1:15" x14ac:dyDescent="0.25">
      <c r="A21" s="1"/>
      <c r="B21" s="2" t="s">
        <v>34</v>
      </c>
      <c r="C21" s="2"/>
    </row>
    <row r="22" spans="1:15" x14ac:dyDescent="0.25">
      <c r="A22" s="1"/>
      <c r="B22" s="2"/>
      <c r="C22" s="2"/>
    </row>
    <row r="23" spans="1:15" x14ac:dyDescent="0.25">
      <c r="A23" s="1"/>
      <c r="B23" s="2"/>
      <c r="C23" s="2"/>
    </row>
    <row r="24" spans="1:15" x14ac:dyDescent="0.25">
      <c r="A24" s="3" t="s">
        <v>23</v>
      </c>
      <c r="B24" s="2"/>
      <c r="C24" s="2"/>
      <c r="L24" s="11" t="s">
        <v>28</v>
      </c>
    </row>
    <row r="25" spans="1:15" x14ac:dyDescent="0.25">
      <c r="B25" s="5">
        <v>0</v>
      </c>
      <c r="C25" s="5">
        <v>1</v>
      </c>
      <c r="D25" s="5">
        <v>2</v>
      </c>
      <c r="E25" s="5">
        <v>3</v>
      </c>
      <c r="F25" s="5">
        <v>4</v>
      </c>
      <c r="G25" s="5">
        <v>5</v>
      </c>
      <c r="H25" s="5">
        <v>6</v>
      </c>
      <c r="I25" s="5">
        <v>7</v>
      </c>
      <c r="J25" s="5">
        <v>8</v>
      </c>
      <c r="K25" s="5">
        <v>9</v>
      </c>
      <c r="L25" s="5">
        <v>10</v>
      </c>
    </row>
    <row r="26" spans="1:15" x14ac:dyDescent="0.25">
      <c r="A26" s="9" t="s">
        <v>20</v>
      </c>
      <c r="C26" s="10">
        <f>$B$5</f>
        <v>4000</v>
      </c>
      <c r="D26">
        <f>C26*(1+$B$6)</f>
        <v>4800</v>
      </c>
      <c r="E26">
        <f t="shared" ref="E26:F26" si="0">D26*(1+$B$6)</f>
        <v>5760</v>
      </c>
      <c r="F26">
        <f t="shared" si="0"/>
        <v>6912</v>
      </c>
      <c r="G26">
        <f>ROUND(F26*(1+$B$6),0)</f>
        <v>8294</v>
      </c>
      <c r="H26">
        <f t="shared" ref="H26:L26" si="1">G26</f>
        <v>8294</v>
      </c>
      <c r="I26">
        <f t="shared" si="1"/>
        <v>8294</v>
      </c>
      <c r="J26">
        <f t="shared" si="1"/>
        <v>8294</v>
      </c>
      <c r="K26">
        <f t="shared" si="1"/>
        <v>8294</v>
      </c>
      <c r="L26">
        <f t="shared" si="1"/>
        <v>8294</v>
      </c>
    </row>
    <row r="27" spans="1:15" x14ac:dyDescent="0.25">
      <c r="A27" s="15" t="s">
        <v>12</v>
      </c>
      <c r="C27" s="7">
        <f>C26*$B$7</f>
        <v>6240000</v>
      </c>
      <c r="D27" s="7">
        <f t="shared" ref="D27:K27" si="2">D26*$B$7</f>
        <v>7488000</v>
      </c>
      <c r="E27" s="7">
        <f t="shared" si="2"/>
        <v>8985600</v>
      </c>
      <c r="F27" s="7">
        <f t="shared" si="2"/>
        <v>10782720</v>
      </c>
      <c r="G27" s="7">
        <f t="shared" si="2"/>
        <v>12938640</v>
      </c>
      <c r="H27" s="7">
        <f t="shared" si="2"/>
        <v>12938640</v>
      </c>
      <c r="I27" s="7">
        <f t="shared" si="2"/>
        <v>12938640</v>
      </c>
      <c r="J27" s="7">
        <f t="shared" si="2"/>
        <v>12938640</v>
      </c>
      <c r="K27" s="7">
        <f t="shared" si="2"/>
        <v>12938640</v>
      </c>
      <c r="L27" s="7">
        <f>L26*$B$7+$B$12</f>
        <v>13938640</v>
      </c>
    </row>
    <row r="28" spans="1:15" x14ac:dyDescent="0.25">
      <c r="A28" s="15" t="s">
        <v>21</v>
      </c>
      <c r="B28" s="7"/>
      <c r="C28" s="7">
        <f>$B$10</f>
        <v>3000000</v>
      </c>
      <c r="D28" s="7">
        <f>C28*(1+$B$4)</f>
        <v>3090000</v>
      </c>
      <c r="E28" s="7">
        <f t="shared" ref="E28:L28" si="3">D28*(1+$B$4)</f>
        <v>3182700</v>
      </c>
      <c r="F28" s="7">
        <f t="shared" si="3"/>
        <v>3278181</v>
      </c>
      <c r="G28" s="7">
        <f t="shared" si="3"/>
        <v>3376526.43</v>
      </c>
      <c r="H28" s="7">
        <f t="shared" si="3"/>
        <v>3477822.2229000004</v>
      </c>
      <c r="I28" s="7">
        <f t="shared" si="3"/>
        <v>3582156.8895870005</v>
      </c>
      <c r="J28" s="7">
        <f t="shared" si="3"/>
        <v>3689621.5962746106</v>
      </c>
      <c r="K28" s="7">
        <f t="shared" si="3"/>
        <v>3800310.2441628492</v>
      </c>
      <c r="L28" s="7">
        <f t="shared" si="3"/>
        <v>3914319.5514877345</v>
      </c>
    </row>
    <row r="29" spans="1:15" x14ac:dyDescent="0.25">
      <c r="A29" s="15" t="s">
        <v>22</v>
      </c>
      <c r="B29" s="7"/>
      <c r="C29" s="7">
        <f>300*C26+0.2*C26^2</f>
        <v>4400000</v>
      </c>
      <c r="D29" s="7">
        <f t="shared" ref="D29:L29" si="4">300*D26+0.2*D26^2</f>
        <v>6048000</v>
      </c>
      <c r="E29" s="7">
        <f t="shared" si="4"/>
        <v>8363520</v>
      </c>
      <c r="F29" s="7">
        <f t="shared" si="4"/>
        <v>11628748.800000001</v>
      </c>
      <c r="G29" s="7">
        <f t="shared" si="4"/>
        <v>16246287.200000001</v>
      </c>
      <c r="H29" s="7">
        <f t="shared" si="4"/>
        <v>16246287.200000001</v>
      </c>
      <c r="I29" s="7">
        <f t="shared" si="4"/>
        <v>16246287.200000001</v>
      </c>
      <c r="J29" s="7">
        <f t="shared" si="4"/>
        <v>16246287.200000001</v>
      </c>
      <c r="K29" s="7">
        <f t="shared" si="4"/>
        <v>16246287.200000001</v>
      </c>
      <c r="L29" s="7">
        <f t="shared" si="4"/>
        <v>16246287.200000001</v>
      </c>
    </row>
    <row r="30" spans="1:15" x14ac:dyDescent="0.25">
      <c r="A30" s="6" t="s">
        <v>9</v>
      </c>
      <c r="B30" s="7">
        <f>$B$11</f>
        <v>5000000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5" x14ac:dyDescent="0.25">
      <c r="A31" s="15" t="s">
        <v>13</v>
      </c>
      <c r="C31" s="7">
        <f t="shared" ref="C31:L31" si="5">$B$14</f>
        <v>400000</v>
      </c>
      <c r="D31" s="7">
        <f t="shared" si="5"/>
        <v>400000</v>
      </c>
      <c r="E31" s="7">
        <f t="shared" si="5"/>
        <v>400000</v>
      </c>
      <c r="F31" s="7">
        <f t="shared" si="5"/>
        <v>400000</v>
      </c>
      <c r="G31" s="7">
        <f t="shared" si="5"/>
        <v>400000</v>
      </c>
      <c r="H31" s="7">
        <f t="shared" si="5"/>
        <v>400000</v>
      </c>
      <c r="I31" s="7">
        <f t="shared" si="5"/>
        <v>400000</v>
      </c>
      <c r="J31" s="7">
        <f t="shared" si="5"/>
        <v>400000</v>
      </c>
      <c r="K31" s="7">
        <f t="shared" si="5"/>
        <v>400000</v>
      </c>
      <c r="L31" s="7">
        <f t="shared" si="5"/>
        <v>400000</v>
      </c>
      <c r="M31" s="7"/>
    </row>
    <row r="32" spans="1:15" x14ac:dyDescent="0.25">
      <c r="A32" s="15" t="s">
        <v>14</v>
      </c>
      <c r="C32" s="7">
        <f>C27-C28-C29-C31</f>
        <v>-1560000</v>
      </c>
      <c r="D32" s="7">
        <f t="shared" ref="D32:L32" si="6">D27-D28-D29-D31</f>
        <v>-2050000</v>
      </c>
      <c r="E32" s="7">
        <f t="shared" si="6"/>
        <v>-2960620</v>
      </c>
      <c r="F32" s="7">
        <f t="shared" si="6"/>
        <v>-4524209.8000000007</v>
      </c>
      <c r="G32" s="7">
        <f t="shared" si="6"/>
        <v>-7084173.6300000008</v>
      </c>
      <c r="H32" s="7">
        <f t="shared" si="6"/>
        <v>-7185469.4229000006</v>
      </c>
      <c r="I32" s="7">
        <f t="shared" si="6"/>
        <v>-7289804.0895870011</v>
      </c>
      <c r="J32" s="7">
        <f t="shared" si="6"/>
        <v>-7397268.7962746117</v>
      </c>
      <c r="K32" s="7">
        <f t="shared" si="6"/>
        <v>-7507957.4441628512</v>
      </c>
      <c r="L32" s="7">
        <f t="shared" si="6"/>
        <v>-6621966.7514877357</v>
      </c>
      <c r="M32" s="7"/>
      <c r="N32" s="7"/>
      <c r="O32" s="7"/>
    </row>
    <row r="33" spans="1:13" x14ac:dyDescent="0.25">
      <c r="A33" s="15" t="s">
        <v>3</v>
      </c>
      <c r="C33" s="7">
        <f>C32*$B$3</f>
        <v>-546000</v>
      </c>
      <c r="D33" s="7">
        <f t="shared" ref="D33:L33" si="7">D32*$B$3</f>
        <v>-717500</v>
      </c>
      <c r="E33" s="7">
        <f t="shared" si="7"/>
        <v>-1036216.9999999999</v>
      </c>
      <c r="F33" s="7">
        <f t="shared" si="7"/>
        <v>-1583473.4300000002</v>
      </c>
      <c r="G33" s="7">
        <f t="shared" si="7"/>
        <v>-2479460.7705000001</v>
      </c>
      <c r="H33" s="7">
        <f t="shared" si="7"/>
        <v>-2514914.2980149998</v>
      </c>
      <c r="I33" s="7">
        <f t="shared" si="7"/>
        <v>-2551431.4313554503</v>
      </c>
      <c r="J33" s="7">
        <f t="shared" si="7"/>
        <v>-2589044.078696114</v>
      </c>
      <c r="K33" s="7">
        <f t="shared" si="7"/>
        <v>-2627785.1054569976</v>
      </c>
      <c r="L33" s="7">
        <f t="shared" si="7"/>
        <v>-2317688.3630207074</v>
      </c>
      <c r="M33" s="7"/>
    </row>
    <row r="34" spans="1:13" x14ac:dyDescent="0.25">
      <c r="A34" s="15" t="s">
        <v>15</v>
      </c>
      <c r="C34" s="7">
        <f>C32-C33</f>
        <v>-1014000</v>
      </c>
      <c r="D34" s="7">
        <f t="shared" ref="D34:L34" si="8">D32-D33</f>
        <v>-1332500</v>
      </c>
      <c r="E34" s="7">
        <f t="shared" si="8"/>
        <v>-1924403</v>
      </c>
      <c r="F34" s="7">
        <f t="shared" si="8"/>
        <v>-2940736.3700000006</v>
      </c>
      <c r="G34" s="7">
        <f t="shared" si="8"/>
        <v>-4604712.8595000003</v>
      </c>
      <c r="H34" s="7">
        <f t="shared" si="8"/>
        <v>-4670555.1248850003</v>
      </c>
      <c r="I34" s="7">
        <f t="shared" si="8"/>
        <v>-4738372.6582315508</v>
      </c>
      <c r="J34" s="7">
        <f t="shared" si="8"/>
        <v>-4808224.7175784977</v>
      </c>
      <c r="K34" s="7">
        <f t="shared" si="8"/>
        <v>-4880172.3387058536</v>
      </c>
      <c r="L34" s="7">
        <f t="shared" si="8"/>
        <v>-4304278.3884670287</v>
      </c>
    </row>
    <row r="35" spans="1:13" x14ac:dyDescent="0.25">
      <c r="A35" s="15" t="s">
        <v>16</v>
      </c>
      <c r="C35" s="7">
        <f>C34+C31</f>
        <v>-614000</v>
      </c>
      <c r="D35" s="7">
        <f t="shared" ref="D35:L35" si="9">D34+D31</f>
        <v>-932500</v>
      </c>
      <c r="E35" s="7">
        <f t="shared" si="9"/>
        <v>-1524403</v>
      </c>
      <c r="F35" s="7">
        <f t="shared" si="9"/>
        <v>-2540736.3700000006</v>
      </c>
      <c r="G35" s="7">
        <f t="shared" si="9"/>
        <v>-4204712.8595000003</v>
      </c>
      <c r="H35" s="7">
        <f t="shared" si="9"/>
        <v>-4270555.1248850003</v>
      </c>
      <c r="I35" s="7">
        <f t="shared" si="9"/>
        <v>-4338372.6582315508</v>
      </c>
      <c r="J35" s="7">
        <f t="shared" si="9"/>
        <v>-4408224.7175784977</v>
      </c>
      <c r="K35" s="7">
        <f t="shared" si="9"/>
        <v>-4480172.3387058536</v>
      </c>
      <c r="L35" s="7">
        <f t="shared" si="9"/>
        <v>-3904278.3884670287</v>
      </c>
    </row>
    <row r="36" spans="1:13" x14ac:dyDescent="0.25">
      <c r="A36" s="15" t="s">
        <v>17</v>
      </c>
      <c r="B36" s="7">
        <f>-B30</f>
        <v>-5000000</v>
      </c>
      <c r="C36" s="7">
        <f>C35</f>
        <v>-614000</v>
      </c>
      <c r="D36" s="7">
        <f t="shared" ref="D36:L36" si="10">D35</f>
        <v>-932500</v>
      </c>
      <c r="E36" s="7">
        <f t="shared" si="10"/>
        <v>-1524403</v>
      </c>
      <c r="F36" s="7">
        <f t="shared" si="10"/>
        <v>-2540736.3700000006</v>
      </c>
      <c r="G36" s="7">
        <f t="shared" si="10"/>
        <v>-4204712.8595000003</v>
      </c>
      <c r="H36" s="7">
        <f t="shared" si="10"/>
        <v>-4270555.1248850003</v>
      </c>
      <c r="I36" s="7">
        <f t="shared" si="10"/>
        <v>-4338372.6582315508</v>
      </c>
      <c r="J36" s="7">
        <f t="shared" si="10"/>
        <v>-4408224.7175784977</v>
      </c>
      <c r="K36" s="7">
        <f t="shared" si="10"/>
        <v>-4480172.3387058536</v>
      </c>
      <c r="L36" s="7">
        <f t="shared" si="10"/>
        <v>-3904278.3884670287</v>
      </c>
    </row>
    <row r="38" spans="1:13" x14ac:dyDescent="0.25">
      <c r="A38" s="6" t="s">
        <v>18</v>
      </c>
      <c r="B38">
        <f>B36/(1+$B$2)^$B$25</f>
        <v>-5000000</v>
      </c>
      <c r="C38">
        <f t="shared" ref="C38:L38" si="11">C36/(1+$B$2)^$B$25</f>
        <v>-614000</v>
      </c>
      <c r="D38">
        <f t="shared" si="11"/>
        <v>-932500</v>
      </c>
      <c r="E38">
        <f t="shared" si="11"/>
        <v>-1524403</v>
      </c>
      <c r="F38">
        <f t="shared" si="11"/>
        <v>-2540736.3700000006</v>
      </c>
      <c r="G38">
        <f t="shared" si="11"/>
        <v>-4204712.8595000003</v>
      </c>
      <c r="H38">
        <f t="shared" si="11"/>
        <v>-4270555.1248850003</v>
      </c>
      <c r="I38">
        <f t="shared" si="11"/>
        <v>-4338372.6582315508</v>
      </c>
      <c r="J38">
        <f t="shared" si="11"/>
        <v>-4408224.7175784977</v>
      </c>
      <c r="K38">
        <f t="shared" si="11"/>
        <v>-4480172.3387058536</v>
      </c>
      <c r="L38">
        <f t="shared" si="11"/>
        <v>-3904278.3884670287</v>
      </c>
    </row>
    <row r="40" spans="1:13" x14ac:dyDescent="0.25">
      <c r="A40" s="12" t="s">
        <v>19</v>
      </c>
      <c r="B40" s="13">
        <f>SUM(B38:L38)</f>
        <v>-36217955.457367927</v>
      </c>
    </row>
    <row r="41" spans="1:13" x14ac:dyDescent="0.25">
      <c r="B41" s="2"/>
      <c r="C41" s="2"/>
    </row>
    <row r="42" spans="1:13" x14ac:dyDescent="0.25">
      <c r="B42" s="2"/>
      <c r="C42" s="2"/>
    </row>
    <row r="43" spans="1:13" x14ac:dyDescent="0.25">
      <c r="A43" s="3" t="s">
        <v>24</v>
      </c>
      <c r="B43" s="2"/>
      <c r="C43" s="2"/>
      <c r="L43" s="11" t="s">
        <v>28</v>
      </c>
    </row>
    <row r="44" spans="1:13" x14ac:dyDescent="0.25">
      <c r="B44" s="5">
        <v>0</v>
      </c>
      <c r="C44" s="5">
        <v>1</v>
      </c>
      <c r="D44" s="5">
        <v>2</v>
      </c>
      <c r="E44" s="5">
        <v>3</v>
      </c>
      <c r="F44" s="5">
        <v>4</v>
      </c>
      <c r="G44" s="5">
        <v>5</v>
      </c>
      <c r="H44" s="5">
        <v>6</v>
      </c>
      <c r="I44" s="5">
        <v>7</v>
      </c>
      <c r="J44" s="5">
        <v>8</v>
      </c>
      <c r="K44" s="5">
        <v>9</v>
      </c>
      <c r="L44" s="5">
        <v>10</v>
      </c>
    </row>
    <row r="45" spans="1:13" x14ac:dyDescent="0.25">
      <c r="A45" s="9" t="s">
        <v>20</v>
      </c>
      <c r="C45" s="10">
        <f>$B$5</f>
        <v>4000</v>
      </c>
      <c r="D45">
        <f>C45*(1+$B$6)</f>
        <v>4800</v>
      </c>
      <c r="E45">
        <f t="shared" ref="E45:F45" si="12">D45*(1+$B$6)</f>
        <v>5760</v>
      </c>
      <c r="F45">
        <f t="shared" si="12"/>
        <v>6912</v>
      </c>
      <c r="G45">
        <f>ROUND(F45*(1+$B$6),0)</f>
        <v>8294</v>
      </c>
      <c r="H45">
        <f t="shared" ref="H45:L45" si="13">G45</f>
        <v>8294</v>
      </c>
      <c r="I45">
        <f t="shared" si="13"/>
        <v>8294</v>
      </c>
      <c r="J45">
        <f t="shared" si="13"/>
        <v>8294</v>
      </c>
      <c r="K45">
        <f t="shared" si="13"/>
        <v>8294</v>
      </c>
      <c r="L45">
        <f t="shared" si="13"/>
        <v>8294</v>
      </c>
    </row>
    <row r="46" spans="1:13" x14ac:dyDescent="0.25">
      <c r="A46" s="15" t="s">
        <v>12</v>
      </c>
      <c r="C46" s="7">
        <f>C45*$B$7</f>
        <v>6240000</v>
      </c>
      <c r="D46" s="7">
        <f t="shared" ref="D46:K46" si="14">D45*$B$7</f>
        <v>7488000</v>
      </c>
      <c r="E46" s="7">
        <f t="shared" si="14"/>
        <v>8985600</v>
      </c>
      <c r="F46" s="7">
        <f t="shared" si="14"/>
        <v>10782720</v>
      </c>
      <c r="G46" s="7">
        <f t="shared" si="14"/>
        <v>12938640</v>
      </c>
      <c r="H46" s="7">
        <f t="shared" si="14"/>
        <v>12938640</v>
      </c>
      <c r="I46" s="7">
        <f t="shared" si="14"/>
        <v>12938640</v>
      </c>
      <c r="J46" s="7">
        <f t="shared" si="14"/>
        <v>12938640</v>
      </c>
      <c r="K46" s="7">
        <f t="shared" si="14"/>
        <v>12938640</v>
      </c>
      <c r="L46" s="7">
        <f>L45*$B$7+$B$12</f>
        <v>13938640</v>
      </c>
    </row>
    <row r="47" spans="1:13" x14ac:dyDescent="0.25">
      <c r="A47" s="15" t="s">
        <v>21</v>
      </c>
      <c r="B47" s="7"/>
      <c r="C47" s="7">
        <f>$B$10</f>
        <v>3000000</v>
      </c>
      <c r="D47" s="7">
        <f>C47*(1+$B$4)</f>
        <v>3090000</v>
      </c>
      <c r="E47" s="7">
        <f t="shared" ref="E47:L47" si="15">D47*(1+$B$4)</f>
        <v>3182700</v>
      </c>
      <c r="F47" s="7">
        <f t="shared" si="15"/>
        <v>3278181</v>
      </c>
      <c r="G47" s="7">
        <f t="shared" si="15"/>
        <v>3376526.43</v>
      </c>
      <c r="H47" s="7">
        <f t="shared" si="15"/>
        <v>3477822.2229000004</v>
      </c>
      <c r="I47" s="7">
        <f t="shared" si="15"/>
        <v>3582156.8895870005</v>
      </c>
      <c r="J47" s="7">
        <f t="shared" si="15"/>
        <v>3689621.5962746106</v>
      </c>
      <c r="K47" s="7">
        <f t="shared" si="15"/>
        <v>3800310.2441628492</v>
      </c>
      <c r="L47" s="7">
        <f t="shared" si="15"/>
        <v>3914319.5514877345</v>
      </c>
    </row>
    <row r="48" spans="1:13" x14ac:dyDescent="0.25">
      <c r="A48" s="15" t="s">
        <v>22</v>
      </c>
      <c r="B48" s="7"/>
      <c r="C48" s="7">
        <f>1100*C45-0.01
*C45^2</f>
        <v>4240000</v>
      </c>
      <c r="D48" s="7">
        <f t="shared" ref="D48:L48" si="16">1100*D45-0.01
*D45^2</f>
        <v>5049600</v>
      </c>
      <c r="E48" s="7">
        <f t="shared" si="16"/>
        <v>6004224</v>
      </c>
      <c r="F48" s="7">
        <f t="shared" si="16"/>
        <v>7125442.5599999996</v>
      </c>
      <c r="G48" s="7">
        <f t="shared" si="16"/>
        <v>8435495.6400000006</v>
      </c>
      <c r="H48" s="7">
        <f t="shared" si="16"/>
        <v>8435495.6400000006</v>
      </c>
      <c r="I48" s="7">
        <f t="shared" si="16"/>
        <v>8435495.6400000006</v>
      </c>
      <c r="J48" s="7">
        <f t="shared" si="16"/>
        <v>8435495.6400000006</v>
      </c>
      <c r="K48" s="7">
        <f t="shared" si="16"/>
        <v>8435495.6400000006</v>
      </c>
      <c r="L48" s="7">
        <f t="shared" si="16"/>
        <v>8435495.6400000006</v>
      </c>
    </row>
    <row r="49" spans="1:12" x14ac:dyDescent="0.25">
      <c r="A49" s="6" t="s">
        <v>9</v>
      </c>
      <c r="B49" s="7">
        <f>$B$11</f>
        <v>5000000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</row>
    <row r="50" spans="1:12" x14ac:dyDescent="0.25">
      <c r="A50" s="15" t="s">
        <v>13</v>
      </c>
      <c r="C50" s="7">
        <f>$B$14</f>
        <v>400000</v>
      </c>
      <c r="D50" s="7">
        <f t="shared" ref="D50:L50" si="17">$B$14</f>
        <v>400000</v>
      </c>
      <c r="E50" s="7">
        <f t="shared" si="17"/>
        <v>400000</v>
      </c>
      <c r="F50" s="7">
        <f t="shared" si="17"/>
        <v>400000</v>
      </c>
      <c r="G50" s="7">
        <f t="shared" si="17"/>
        <v>400000</v>
      </c>
      <c r="H50" s="7">
        <f t="shared" si="17"/>
        <v>400000</v>
      </c>
      <c r="I50" s="7">
        <f t="shared" si="17"/>
        <v>400000</v>
      </c>
      <c r="J50" s="7">
        <f t="shared" si="17"/>
        <v>400000</v>
      </c>
      <c r="K50" s="7">
        <f t="shared" si="17"/>
        <v>400000</v>
      </c>
      <c r="L50" s="7">
        <f t="shared" si="17"/>
        <v>400000</v>
      </c>
    </row>
    <row r="51" spans="1:12" x14ac:dyDescent="0.25">
      <c r="A51" s="15" t="s">
        <v>14</v>
      </c>
      <c r="C51" s="7">
        <f>C46-C47-C48-C50</f>
        <v>-1400000</v>
      </c>
      <c r="D51" s="7">
        <f t="shared" ref="D51:L51" si="18">D46-D47-D48-D50</f>
        <v>-1051600</v>
      </c>
      <c r="E51" s="7">
        <f t="shared" si="18"/>
        <v>-601324</v>
      </c>
      <c r="F51" s="7">
        <f t="shared" si="18"/>
        <v>-20903.55999999959</v>
      </c>
      <c r="G51" s="7">
        <f t="shared" si="18"/>
        <v>726617.9299999997</v>
      </c>
      <c r="H51" s="7">
        <f t="shared" si="18"/>
        <v>625322.13709999993</v>
      </c>
      <c r="I51" s="7">
        <f t="shared" si="18"/>
        <v>520987.47041299939</v>
      </c>
      <c r="J51" s="7">
        <f t="shared" si="18"/>
        <v>413522.7637253888</v>
      </c>
      <c r="K51" s="7">
        <f t="shared" si="18"/>
        <v>302834.11583714932</v>
      </c>
      <c r="L51" s="7">
        <f t="shared" si="18"/>
        <v>1188824.8085122649</v>
      </c>
    </row>
    <row r="52" spans="1:12" x14ac:dyDescent="0.25">
      <c r="A52" s="15" t="s">
        <v>3</v>
      </c>
      <c r="C52" s="7">
        <f>MAX(C51*$B$3,0)</f>
        <v>0</v>
      </c>
      <c r="D52" s="7">
        <f t="shared" ref="D52:L52" si="19">MAX(D51*$B$3,0)</f>
        <v>0</v>
      </c>
      <c r="E52" s="7">
        <f t="shared" si="19"/>
        <v>0</v>
      </c>
      <c r="F52" s="7">
        <f t="shared" si="19"/>
        <v>0</v>
      </c>
      <c r="G52" s="7">
        <f t="shared" si="19"/>
        <v>254316.27549999987</v>
      </c>
      <c r="H52" s="7">
        <f t="shared" si="19"/>
        <v>218862.74798499997</v>
      </c>
      <c r="I52" s="7">
        <f t="shared" si="19"/>
        <v>182345.61464454979</v>
      </c>
      <c r="J52" s="7">
        <f t="shared" si="19"/>
        <v>144732.96730388608</v>
      </c>
      <c r="K52" s="7">
        <f t="shared" si="19"/>
        <v>105991.94054300226</v>
      </c>
      <c r="L52" s="7">
        <f t="shared" si="19"/>
        <v>416088.6829792927</v>
      </c>
    </row>
    <row r="53" spans="1:12" x14ac:dyDescent="0.25">
      <c r="A53" s="15" t="s">
        <v>15</v>
      </c>
      <c r="C53" s="7">
        <f>C51-C52</f>
        <v>-1400000</v>
      </c>
      <c r="D53" s="7">
        <f t="shared" ref="D53:L53" si="20">D51-D52</f>
        <v>-1051600</v>
      </c>
      <c r="E53" s="7">
        <f t="shared" si="20"/>
        <v>-601324</v>
      </c>
      <c r="F53" s="7">
        <f t="shared" si="20"/>
        <v>-20903.55999999959</v>
      </c>
      <c r="G53" s="7">
        <f t="shared" si="20"/>
        <v>472301.65449999983</v>
      </c>
      <c r="H53" s="7">
        <f t="shared" si="20"/>
        <v>406459.38911499997</v>
      </c>
      <c r="I53" s="7">
        <f t="shared" si="20"/>
        <v>338641.8557684496</v>
      </c>
      <c r="J53" s="7">
        <f t="shared" si="20"/>
        <v>268789.79642150272</v>
      </c>
      <c r="K53" s="7">
        <f t="shared" si="20"/>
        <v>196842.17529414705</v>
      </c>
      <c r="L53" s="7">
        <f t="shared" si="20"/>
        <v>772736.12553297216</v>
      </c>
    </row>
    <row r="54" spans="1:12" x14ac:dyDescent="0.25">
      <c r="A54" s="15" t="s">
        <v>16</v>
      </c>
      <c r="C54" s="7">
        <f>C53+C50</f>
        <v>-1000000</v>
      </c>
      <c r="D54" s="7">
        <f t="shared" ref="D54:L54" si="21">D53+D50</f>
        <v>-651600</v>
      </c>
      <c r="E54" s="7">
        <f t="shared" si="21"/>
        <v>-201324</v>
      </c>
      <c r="F54" s="7">
        <f t="shared" si="21"/>
        <v>379096.44000000041</v>
      </c>
      <c r="G54" s="7">
        <f t="shared" si="21"/>
        <v>872301.65449999983</v>
      </c>
      <c r="H54" s="7">
        <f t="shared" si="21"/>
        <v>806459.38911499991</v>
      </c>
      <c r="I54" s="7">
        <f t="shared" si="21"/>
        <v>738641.8557684496</v>
      </c>
      <c r="J54" s="7">
        <f t="shared" si="21"/>
        <v>668789.79642150272</v>
      </c>
      <c r="K54" s="7">
        <f t="shared" si="21"/>
        <v>596842.17529414711</v>
      </c>
      <c r="L54" s="7">
        <f t="shared" si="21"/>
        <v>1172736.1255329722</v>
      </c>
    </row>
    <row r="55" spans="1:12" x14ac:dyDescent="0.25">
      <c r="A55" s="15" t="s">
        <v>17</v>
      </c>
      <c r="B55" s="7">
        <f>-B49</f>
        <v>-5000000</v>
      </c>
      <c r="C55" s="7">
        <f>C54</f>
        <v>-1000000</v>
      </c>
      <c r="D55" s="7">
        <f t="shared" ref="D55:L55" si="22">D54</f>
        <v>-651600</v>
      </c>
      <c r="E55" s="7">
        <f t="shared" si="22"/>
        <v>-201324</v>
      </c>
      <c r="F55" s="7">
        <f t="shared" si="22"/>
        <v>379096.44000000041</v>
      </c>
      <c r="G55" s="7">
        <f t="shared" si="22"/>
        <v>872301.65449999983</v>
      </c>
      <c r="H55" s="7">
        <f t="shared" si="22"/>
        <v>806459.38911499991</v>
      </c>
      <c r="I55" s="7">
        <f t="shared" si="22"/>
        <v>738641.8557684496</v>
      </c>
      <c r="J55" s="7">
        <f t="shared" si="22"/>
        <v>668789.79642150272</v>
      </c>
      <c r="K55" s="7">
        <f t="shared" si="22"/>
        <v>596842.17529414711</v>
      </c>
      <c r="L55" s="7">
        <f t="shared" si="22"/>
        <v>1172736.1255329722</v>
      </c>
    </row>
    <row r="57" spans="1:12" x14ac:dyDescent="0.25">
      <c r="A57" s="6" t="s">
        <v>18</v>
      </c>
      <c r="B57">
        <f t="shared" ref="B57:L57" si="23">B55/(1+$B$2)^$B$25</f>
        <v>-5000000</v>
      </c>
      <c r="C57">
        <f t="shared" si="23"/>
        <v>-1000000</v>
      </c>
      <c r="D57">
        <f t="shared" si="23"/>
        <v>-651600</v>
      </c>
      <c r="E57">
        <f t="shared" si="23"/>
        <v>-201324</v>
      </c>
      <c r="F57">
        <f t="shared" si="23"/>
        <v>379096.44000000041</v>
      </c>
      <c r="G57">
        <f t="shared" si="23"/>
        <v>872301.65449999983</v>
      </c>
      <c r="H57">
        <f t="shared" si="23"/>
        <v>806459.38911499991</v>
      </c>
      <c r="I57">
        <f t="shared" si="23"/>
        <v>738641.8557684496</v>
      </c>
      <c r="J57">
        <f t="shared" si="23"/>
        <v>668789.79642150272</v>
      </c>
      <c r="K57">
        <f t="shared" si="23"/>
        <v>596842.17529414711</v>
      </c>
      <c r="L57">
        <f t="shared" si="23"/>
        <v>1172736.1255329722</v>
      </c>
    </row>
    <row r="59" spans="1:12" x14ac:dyDescent="0.25">
      <c r="A59" s="12" t="s">
        <v>19</v>
      </c>
      <c r="B59" s="13">
        <f>SUM(B57:L57)</f>
        <v>-1618056.5633679279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44C3-28E3-4DF6-BCA1-6BF6594D7192}">
  <dimension ref="A1:O59"/>
  <sheetViews>
    <sheetView workbookViewId="0">
      <selection activeCell="B21" sqref="B21"/>
    </sheetView>
  </sheetViews>
  <sheetFormatPr defaultRowHeight="15" x14ac:dyDescent="0.25"/>
  <cols>
    <col min="1" max="1" width="22.28515625" bestFit="1" customWidth="1"/>
    <col min="2" max="2" width="15.7109375" bestFit="1" customWidth="1"/>
    <col min="3" max="5" width="14.28515625" bestFit="1" customWidth="1"/>
    <col min="6" max="11" width="15.28515625" bestFit="1" customWidth="1"/>
    <col min="12" max="12" width="19.28515625" customWidth="1"/>
  </cols>
  <sheetData>
    <row r="1" spans="1:3" x14ac:dyDescent="0.25">
      <c r="A1" s="1"/>
      <c r="B1" s="1"/>
      <c r="C1" s="1"/>
    </row>
    <row r="2" spans="1:3" x14ac:dyDescent="0.25">
      <c r="A2" s="8" t="s">
        <v>2</v>
      </c>
      <c r="B2" s="4">
        <v>7.0000000000000007E-2</v>
      </c>
      <c r="C2" s="1"/>
    </row>
    <row r="3" spans="1:3" x14ac:dyDescent="0.25">
      <c r="A3" s="8" t="s">
        <v>3</v>
      </c>
      <c r="B3" s="4">
        <v>0.35</v>
      </c>
      <c r="C3" s="2"/>
    </row>
    <row r="4" spans="1:3" x14ac:dyDescent="0.25">
      <c r="A4" s="8" t="s">
        <v>8</v>
      </c>
      <c r="B4" s="4">
        <v>0.03</v>
      </c>
      <c r="C4" s="2"/>
    </row>
    <row r="5" spans="1:3" x14ac:dyDescent="0.25">
      <c r="A5" s="8" t="s">
        <v>4</v>
      </c>
      <c r="B5" s="2">
        <v>4000</v>
      </c>
      <c r="C5" s="1" t="s">
        <v>27</v>
      </c>
    </row>
    <row r="6" spans="1:3" x14ac:dyDescent="0.25">
      <c r="A6" s="8" t="s">
        <v>5</v>
      </c>
      <c r="B6" s="4">
        <v>0.2</v>
      </c>
      <c r="C6" s="1" t="s">
        <v>6</v>
      </c>
    </row>
    <row r="7" spans="1:3" x14ac:dyDescent="0.25">
      <c r="A7" s="8" t="s">
        <v>7</v>
      </c>
      <c r="B7" s="2">
        <v>1560</v>
      </c>
      <c r="C7" s="2" t="s">
        <v>25</v>
      </c>
    </row>
    <row r="8" spans="1:3" x14ac:dyDescent="0.25">
      <c r="A8" s="8" t="s">
        <v>1</v>
      </c>
      <c r="B8" s="2">
        <v>10</v>
      </c>
      <c r="C8" s="2"/>
    </row>
    <row r="9" spans="1:3" x14ac:dyDescent="0.25">
      <c r="C9" s="2"/>
    </row>
    <row r="10" spans="1:3" x14ac:dyDescent="0.25">
      <c r="A10" s="15" t="s">
        <v>0</v>
      </c>
      <c r="B10" s="14">
        <v>1000000</v>
      </c>
      <c r="C10" s="2" t="s">
        <v>29</v>
      </c>
    </row>
    <row r="11" spans="1:3" x14ac:dyDescent="0.25">
      <c r="A11" s="15" t="s">
        <v>9</v>
      </c>
      <c r="B11" s="14">
        <v>5000000</v>
      </c>
      <c r="C11" s="2"/>
    </row>
    <row r="12" spans="1:3" x14ac:dyDescent="0.25">
      <c r="A12" s="15" t="s">
        <v>11</v>
      </c>
      <c r="B12" s="14">
        <v>1000000</v>
      </c>
    </row>
    <row r="13" spans="1:3" x14ac:dyDescent="0.25">
      <c r="A13" s="1"/>
      <c r="B13" s="2"/>
      <c r="C13" s="2"/>
    </row>
    <row r="14" spans="1:3" x14ac:dyDescent="0.25">
      <c r="A14" s="8" t="s">
        <v>10</v>
      </c>
      <c r="B14" s="14">
        <f>(B11-B12)/B8</f>
        <v>400000</v>
      </c>
      <c r="C14" s="2"/>
    </row>
    <row r="15" spans="1:3" x14ac:dyDescent="0.25">
      <c r="A15" s="1"/>
      <c r="B15" s="2"/>
      <c r="C15" s="2"/>
    </row>
    <row r="16" spans="1:3" x14ac:dyDescent="0.25">
      <c r="A16" s="8" t="s">
        <v>26</v>
      </c>
      <c r="B16" s="8" t="s">
        <v>23</v>
      </c>
      <c r="C16" s="8" t="s">
        <v>24</v>
      </c>
    </row>
    <row r="17" spans="1:15" x14ac:dyDescent="0.25">
      <c r="A17" s="10">
        <f>B5</f>
        <v>4000</v>
      </c>
      <c r="B17" s="2">
        <f>300*$A17+0.2*$A17^2</f>
        <v>4400000</v>
      </c>
      <c r="C17" s="2">
        <f>1100*A17-0.01
*A17^2</f>
        <v>4240000</v>
      </c>
    </row>
    <row r="18" spans="1:15" x14ac:dyDescent="0.25">
      <c r="A18" s="1"/>
      <c r="B18" s="2"/>
      <c r="C18" s="2"/>
    </row>
    <row r="19" spans="1:15" x14ac:dyDescent="0.25">
      <c r="A19" s="1"/>
      <c r="B19" s="2"/>
      <c r="C19" s="2"/>
    </row>
    <row r="20" spans="1:15" x14ac:dyDescent="0.25">
      <c r="A20" s="1" t="s">
        <v>30</v>
      </c>
      <c r="B20" s="2" t="s">
        <v>31</v>
      </c>
      <c r="C20" s="2"/>
    </row>
    <row r="21" spans="1:15" x14ac:dyDescent="0.25">
      <c r="A21" s="1"/>
      <c r="B21" s="2"/>
      <c r="C21" s="2"/>
    </row>
    <row r="22" spans="1:15" x14ac:dyDescent="0.25">
      <c r="A22" s="1"/>
      <c r="B22" s="2"/>
      <c r="C22" s="2"/>
    </row>
    <row r="23" spans="1:15" x14ac:dyDescent="0.25">
      <c r="A23" s="1"/>
      <c r="B23" s="2"/>
      <c r="C23" s="2"/>
    </row>
    <row r="24" spans="1:15" x14ac:dyDescent="0.25">
      <c r="A24" s="3" t="s">
        <v>23</v>
      </c>
      <c r="B24" s="2"/>
      <c r="C24" s="2"/>
      <c r="L24" s="11" t="s">
        <v>28</v>
      </c>
    </row>
    <row r="25" spans="1:15" x14ac:dyDescent="0.25">
      <c r="B25" s="5">
        <v>0</v>
      </c>
      <c r="C25" s="5">
        <v>1</v>
      </c>
      <c r="D25" s="5">
        <v>2</v>
      </c>
      <c r="E25" s="5">
        <v>3</v>
      </c>
      <c r="F25" s="5">
        <v>4</v>
      </c>
      <c r="G25" s="5">
        <v>5</v>
      </c>
      <c r="H25" s="5">
        <v>6</v>
      </c>
      <c r="I25" s="5">
        <v>7</v>
      </c>
      <c r="J25" s="5">
        <v>8</v>
      </c>
      <c r="K25" s="5">
        <v>9</v>
      </c>
      <c r="L25" s="5">
        <v>10</v>
      </c>
    </row>
    <row r="26" spans="1:15" x14ac:dyDescent="0.25">
      <c r="A26" s="9" t="s">
        <v>20</v>
      </c>
      <c r="C26" s="10">
        <f>$B$5</f>
        <v>4000</v>
      </c>
      <c r="D26">
        <f>C26*(1+$B$6)</f>
        <v>4800</v>
      </c>
      <c r="E26">
        <f t="shared" ref="E26:F26" si="0">D26*(1+$B$6)</f>
        <v>5760</v>
      </c>
      <c r="F26">
        <f t="shared" si="0"/>
        <v>6912</v>
      </c>
      <c r="G26">
        <f>ROUND(F26*(1+$B$6),0)</f>
        <v>8294</v>
      </c>
      <c r="H26">
        <f t="shared" ref="H26:L26" si="1">G26</f>
        <v>8294</v>
      </c>
      <c r="I26">
        <f t="shared" si="1"/>
        <v>8294</v>
      </c>
      <c r="J26">
        <f t="shared" si="1"/>
        <v>8294</v>
      </c>
      <c r="K26">
        <f t="shared" si="1"/>
        <v>8294</v>
      </c>
      <c r="L26">
        <f t="shared" si="1"/>
        <v>8294</v>
      </c>
    </row>
    <row r="27" spans="1:15" x14ac:dyDescent="0.25">
      <c r="A27" s="15" t="s">
        <v>12</v>
      </c>
      <c r="C27" s="7">
        <f>C26*$B$7</f>
        <v>6240000</v>
      </c>
      <c r="D27" s="7">
        <f t="shared" ref="D27:K27" si="2">D26*$B$7</f>
        <v>7488000</v>
      </c>
      <c r="E27" s="7">
        <f t="shared" si="2"/>
        <v>8985600</v>
      </c>
      <c r="F27" s="7">
        <f t="shared" si="2"/>
        <v>10782720</v>
      </c>
      <c r="G27" s="7">
        <f t="shared" si="2"/>
        <v>12938640</v>
      </c>
      <c r="H27" s="7">
        <f t="shared" si="2"/>
        <v>12938640</v>
      </c>
      <c r="I27" s="7">
        <f t="shared" si="2"/>
        <v>12938640</v>
      </c>
      <c r="J27" s="7">
        <f t="shared" si="2"/>
        <v>12938640</v>
      </c>
      <c r="K27" s="7">
        <f t="shared" si="2"/>
        <v>12938640</v>
      </c>
      <c r="L27" s="7">
        <f>L26*$B$7+$B$12</f>
        <v>13938640</v>
      </c>
    </row>
    <row r="28" spans="1:15" x14ac:dyDescent="0.25">
      <c r="A28" s="15" t="s">
        <v>21</v>
      </c>
      <c r="B28" s="7"/>
      <c r="C28" s="7">
        <f>$B$10</f>
        <v>1000000</v>
      </c>
      <c r="D28" s="7">
        <f>C28*(1+$B$4)</f>
        <v>1030000</v>
      </c>
      <c r="E28" s="7">
        <f t="shared" ref="E28:L28" si="3">D28*(1+$B$4)</f>
        <v>1060900</v>
      </c>
      <c r="F28" s="7">
        <f t="shared" si="3"/>
        <v>1092727</v>
      </c>
      <c r="G28" s="7">
        <f t="shared" si="3"/>
        <v>1125508.81</v>
      </c>
      <c r="H28" s="7">
        <f t="shared" si="3"/>
        <v>1159274.0743</v>
      </c>
      <c r="I28" s="7">
        <f t="shared" si="3"/>
        <v>1194052.2965289999</v>
      </c>
      <c r="J28" s="7">
        <f t="shared" si="3"/>
        <v>1229873.86542487</v>
      </c>
      <c r="K28" s="7">
        <f t="shared" si="3"/>
        <v>1266770.0813876162</v>
      </c>
      <c r="L28" s="7">
        <f t="shared" si="3"/>
        <v>1304773.1838292447</v>
      </c>
    </row>
    <row r="29" spans="1:15" x14ac:dyDescent="0.25">
      <c r="A29" s="15" t="s">
        <v>22</v>
      </c>
      <c r="B29" s="7"/>
      <c r="C29" s="7">
        <f>300*C26+0.2*C26^2</f>
        <v>4400000</v>
      </c>
      <c r="D29" s="7">
        <f t="shared" ref="D29:L29" si="4">300*D26+0.2*D26^2</f>
        <v>6048000</v>
      </c>
      <c r="E29" s="7">
        <f t="shared" si="4"/>
        <v>8363520</v>
      </c>
      <c r="F29" s="7">
        <f t="shared" si="4"/>
        <v>11628748.800000001</v>
      </c>
      <c r="G29" s="7">
        <f t="shared" si="4"/>
        <v>16246287.200000001</v>
      </c>
      <c r="H29" s="7">
        <f t="shared" si="4"/>
        <v>16246287.200000001</v>
      </c>
      <c r="I29" s="7">
        <f t="shared" si="4"/>
        <v>16246287.200000001</v>
      </c>
      <c r="J29" s="7">
        <f t="shared" si="4"/>
        <v>16246287.200000001</v>
      </c>
      <c r="K29" s="7">
        <f t="shared" si="4"/>
        <v>16246287.200000001</v>
      </c>
      <c r="L29" s="7">
        <f t="shared" si="4"/>
        <v>16246287.200000001</v>
      </c>
    </row>
    <row r="30" spans="1:15" x14ac:dyDescent="0.25">
      <c r="A30" s="6" t="s">
        <v>9</v>
      </c>
      <c r="B30" s="7">
        <f>$B$11</f>
        <v>5000000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5" x14ac:dyDescent="0.25">
      <c r="A31" s="15" t="s">
        <v>13</v>
      </c>
      <c r="C31" s="7">
        <f t="shared" ref="C31:L31" si="5">$B$14</f>
        <v>400000</v>
      </c>
      <c r="D31" s="7">
        <f t="shared" si="5"/>
        <v>400000</v>
      </c>
      <c r="E31" s="7">
        <f t="shared" si="5"/>
        <v>400000</v>
      </c>
      <c r="F31" s="7">
        <f t="shared" si="5"/>
        <v>400000</v>
      </c>
      <c r="G31" s="7">
        <f t="shared" si="5"/>
        <v>400000</v>
      </c>
      <c r="H31" s="7">
        <f t="shared" si="5"/>
        <v>400000</v>
      </c>
      <c r="I31" s="7">
        <f t="shared" si="5"/>
        <v>400000</v>
      </c>
      <c r="J31" s="7">
        <f t="shared" si="5"/>
        <v>400000</v>
      </c>
      <c r="K31" s="7">
        <f t="shared" si="5"/>
        <v>400000</v>
      </c>
      <c r="L31" s="7">
        <f t="shared" si="5"/>
        <v>400000</v>
      </c>
      <c r="M31" s="7"/>
    </row>
    <row r="32" spans="1:15" x14ac:dyDescent="0.25">
      <c r="A32" s="15" t="s">
        <v>14</v>
      </c>
      <c r="C32" s="7">
        <f>C27-C28-C29-C31</f>
        <v>440000</v>
      </c>
      <c r="D32" s="7">
        <f t="shared" ref="D32:L32" si="6">D27-D28-D29-D31</f>
        <v>10000</v>
      </c>
      <c r="E32" s="7">
        <f t="shared" si="6"/>
        <v>-838820</v>
      </c>
      <c r="F32" s="7">
        <f t="shared" si="6"/>
        <v>-2338755.8000000007</v>
      </c>
      <c r="G32" s="7">
        <f t="shared" si="6"/>
        <v>-4833156.0100000016</v>
      </c>
      <c r="H32" s="7">
        <f t="shared" si="6"/>
        <v>-4866921.2743000016</v>
      </c>
      <c r="I32" s="7">
        <f t="shared" si="6"/>
        <v>-4901699.4965290017</v>
      </c>
      <c r="J32" s="7">
        <f t="shared" si="6"/>
        <v>-4937521.0654248707</v>
      </c>
      <c r="K32" s="7">
        <f t="shared" si="6"/>
        <v>-4974417.2813876178</v>
      </c>
      <c r="L32" s="7">
        <f t="shared" si="6"/>
        <v>-4012420.3838292453</v>
      </c>
      <c r="M32" s="7"/>
      <c r="N32" s="7"/>
      <c r="O32" s="7"/>
    </row>
    <row r="33" spans="1:13" x14ac:dyDescent="0.25">
      <c r="A33" s="15" t="s">
        <v>3</v>
      </c>
      <c r="C33" s="7">
        <f>C32*$B$3</f>
        <v>154000</v>
      </c>
      <c r="D33" s="7">
        <f t="shared" ref="D33:L33" si="7">D32*$B$3</f>
        <v>3500</v>
      </c>
      <c r="E33" s="7">
        <f t="shared" si="7"/>
        <v>-293587</v>
      </c>
      <c r="F33" s="7">
        <f t="shared" si="7"/>
        <v>-818564.53000000026</v>
      </c>
      <c r="G33" s="7">
        <f t="shared" si="7"/>
        <v>-1691604.6035000004</v>
      </c>
      <c r="H33" s="7">
        <f t="shared" si="7"/>
        <v>-1703422.4460050005</v>
      </c>
      <c r="I33" s="7">
        <f t="shared" si="7"/>
        <v>-1715594.8237851504</v>
      </c>
      <c r="J33" s="7">
        <f t="shared" si="7"/>
        <v>-1728132.3728987046</v>
      </c>
      <c r="K33" s="7">
        <f t="shared" si="7"/>
        <v>-1741046.048485666</v>
      </c>
      <c r="L33" s="7">
        <f t="shared" si="7"/>
        <v>-1404347.1343402357</v>
      </c>
      <c r="M33" s="7"/>
    </row>
    <row r="34" spans="1:13" x14ac:dyDescent="0.25">
      <c r="A34" s="15" t="s">
        <v>15</v>
      </c>
      <c r="C34" s="7">
        <f>C32-C33</f>
        <v>286000</v>
      </c>
      <c r="D34" s="7">
        <f t="shared" ref="D34:L34" si="8">D32-D33</f>
        <v>6500</v>
      </c>
      <c r="E34" s="7">
        <f t="shared" si="8"/>
        <v>-545233</v>
      </c>
      <c r="F34" s="7">
        <f t="shared" si="8"/>
        <v>-1520191.2700000005</v>
      </c>
      <c r="G34" s="7">
        <f t="shared" si="8"/>
        <v>-3141551.4065000014</v>
      </c>
      <c r="H34" s="7">
        <f t="shared" si="8"/>
        <v>-3163498.8282950008</v>
      </c>
      <c r="I34" s="7">
        <f t="shared" si="8"/>
        <v>-3186104.6727438513</v>
      </c>
      <c r="J34" s="7">
        <f t="shared" si="8"/>
        <v>-3209388.6925261663</v>
      </c>
      <c r="K34" s="7">
        <f t="shared" si="8"/>
        <v>-3233371.2329019518</v>
      </c>
      <c r="L34" s="7">
        <f t="shared" si="8"/>
        <v>-2608073.2494890094</v>
      </c>
    </row>
    <row r="35" spans="1:13" x14ac:dyDescent="0.25">
      <c r="A35" s="15" t="s">
        <v>16</v>
      </c>
      <c r="C35" s="7">
        <f>C34+C31</f>
        <v>686000</v>
      </c>
      <c r="D35" s="7">
        <f t="shared" ref="D35:L35" si="9">D34+D31</f>
        <v>406500</v>
      </c>
      <c r="E35" s="7">
        <f t="shared" si="9"/>
        <v>-145233</v>
      </c>
      <c r="F35" s="7">
        <f t="shared" si="9"/>
        <v>-1120191.2700000005</v>
      </c>
      <c r="G35" s="7">
        <f t="shared" si="9"/>
        <v>-2741551.4065000014</v>
      </c>
      <c r="H35" s="7">
        <f t="shared" si="9"/>
        <v>-2763498.8282950008</v>
      </c>
      <c r="I35" s="7">
        <f t="shared" si="9"/>
        <v>-2786104.6727438513</v>
      </c>
      <c r="J35" s="7">
        <f t="shared" si="9"/>
        <v>-2809388.6925261663</v>
      </c>
      <c r="K35" s="7">
        <f t="shared" si="9"/>
        <v>-2833371.2329019518</v>
      </c>
      <c r="L35" s="7">
        <f t="shared" si="9"/>
        <v>-2208073.2494890094</v>
      </c>
    </row>
    <row r="36" spans="1:13" x14ac:dyDescent="0.25">
      <c r="A36" s="15" t="s">
        <v>17</v>
      </c>
      <c r="B36" s="7">
        <f>-B30</f>
        <v>-5000000</v>
      </c>
      <c r="C36" s="7">
        <f>C35</f>
        <v>686000</v>
      </c>
      <c r="D36" s="7">
        <f t="shared" ref="D36:L36" si="10">D35</f>
        <v>406500</v>
      </c>
      <c r="E36" s="7">
        <f t="shared" si="10"/>
        <v>-145233</v>
      </c>
      <c r="F36" s="7">
        <f t="shared" si="10"/>
        <v>-1120191.2700000005</v>
      </c>
      <c r="G36" s="7">
        <f t="shared" si="10"/>
        <v>-2741551.4065000014</v>
      </c>
      <c r="H36" s="7">
        <f t="shared" si="10"/>
        <v>-2763498.8282950008</v>
      </c>
      <c r="I36" s="7">
        <f t="shared" si="10"/>
        <v>-2786104.6727438513</v>
      </c>
      <c r="J36" s="7">
        <f t="shared" si="10"/>
        <v>-2809388.6925261663</v>
      </c>
      <c r="K36" s="7">
        <f t="shared" si="10"/>
        <v>-2833371.2329019518</v>
      </c>
      <c r="L36" s="7">
        <f t="shared" si="10"/>
        <v>-2208073.2494890094</v>
      </c>
    </row>
    <row r="38" spans="1:13" x14ac:dyDescent="0.25">
      <c r="A38" s="6" t="s">
        <v>18</v>
      </c>
      <c r="B38">
        <f>B36/(1+$B$2)^$B$25</f>
        <v>-5000000</v>
      </c>
      <c r="C38">
        <f t="shared" ref="C38:L38" si="11">C36/(1+$B$2)^$B$25</f>
        <v>686000</v>
      </c>
      <c r="D38">
        <f t="shared" si="11"/>
        <v>406500</v>
      </c>
      <c r="E38">
        <f t="shared" si="11"/>
        <v>-145233</v>
      </c>
      <c r="F38">
        <f t="shared" si="11"/>
        <v>-1120191.2700000005</v>
      </c>
      <c r="G38">
        <f t="shared" si="11"/>
        <v>-2741551.4065000014</v>
      </c>
      <c r="H38">
        <f t="shared" si="11"/>
        <v>-2763498.8282950008</v>
      </c>
      <c r="I38">
        <f t="shared" si="11"/>
        <v>-2786104.6727438513</v>
      </c>
      <c r="J38">
        <f t="shared" si="11"/>
        <v>-2809388.6925261663</v>
      </c>
      <c r="K38">
        <f t="shared" si="11"/>
        <v>-2833371.2329019518</v>
      </c>
      <c r="L38">
        <f t="shared" si="11"/>
        <v>-2208073.2494890094</v>
      </c>
    </row>
    <row r="40" spans="1:13" x14ac:dyDescent="0.25">
      <c r="A40" s="12" t="s">
        <v>19</v>
      </c>
      <c r="B40" s="13">
        <f>SUM(B38:L38)</f>
        <v>-21314912.352455985</v>
      </c>
    </row>
    <row r="41" spans="1:13" x14ac:dyDescent="0.25">
      <c r="B41" s="2"/>
      <c r="C41" s="2"/>
    </row>
    <row r="42" spans="1:13" x14ac:dyDescent="0.25">
      <c r="B42" s="2"/>
      <c r="C42" s="2"/>
    </row>
    <row r="43" spans="1:13" x14ac:dyDescent="0.25">
      <c r="A43" s="3" t="s">
        <v>24</v>
      </c>
      <c r="B43" s="2"/>
      <c r="C43" s="2"/>
      <c r="L43" s="11" t="s">
        <v>28</v>
      </c>
    </row>
    <row r="44" spans="1:13" x14ac:dyDescent="0.25">
      <c r="B44" s="5">
        <v>0</v>
      </c>
      <c r="C44" s="5">
        <v>1</v>
      </c>
      <c r="D44" s="5">
        <v>2</v>
      </c>
      <c r="E44" s="5">
        <v>3</v>
      </c>
      <c r="F44" s="5">
        <v>4</v>
      </c>
      <c r="G44" s="5">
        <v>5</v>
      </c>
      <c r="H44" s="5">
        <v>6</v>
      </c>
      <c r="I44" s="5">
        <v>7</v>
      </c>
      <c r="J44" s="5">
        <v>8</v>
      </c>
      <c r="K44" s="5">
        <v>9</v>
      </c>
      <c r="L44" s="5">
        <v>10</v>
      </c>
    </row>
    <row r="45" spans="1:13" x14ac:dyDescent="0.25">
      <c r="A45" s="9" t="s">
        <v>20</v>
      </c>
      <c r="C45" s="10">
        <f>$B$5</f>
        <v>4000</v>
      </c>
      <c r="D45">
        <f>C45*(1+$B$6)</f>
        <v>4800</v>
      </c>
      <c r="E45">
        <f t="shared" ref="E45:F45" si="12">D45*(1+$B$6)</f>
        <v>5760</v>
      </c>
      <c r="F45">
        <f t="shared" si="12"/>
        <v>6912</v>
      </c>
      <c r="G45">
        <f>ROUND(F45*(1+$B$6),0)</f>
        <v>8294</v>
      </c>
      <c r="H45">
        <f t="shared" ref="H45:L45" si="13">G45</f>
        <v>8294</v>
      </c>
      <c r="I45">
        <f t="shared" si="13"/>
        <v>8294</v>
      </c>
      <c r="J45">
        <f t="shared" si="13"/>
        <v>8294</v>
      </c>
      <c r="K45">
        <f t="shared" si="13"/>
        <v>8294</v>
      </c>
      <c r="L45">
        <f t="shared" si="13"/>
        <v>8294</v>
      </c>
    </row>
    <row r="46" spans="1:13" x14ac:dyDescent="0.25">
      <c r="A46" s="15" t="s">
        <v>12</v>
      </c>
      <c r="C46" s="7">
        <f>C45*$B$7</f>
        <v>6240000</v>
      </c>
      <c r="D46" s="7">
        <f t="shared" ref="D46:K46" si="14">D45*$B$7</f>
        <v>7488000</v>
      </c>
      <c r="E46" s="7">
        <f t="shared" si="14"/>
        <v>8985600</v>
      </c>
      <c r="F46" s="7">
        <f t="shared" si="14"/>
        <v>10782720</v>
      </c>
      <c r="G46" s="7">
        <f t="shared" si="14"/>
        <v>12938640</v>
      </c>
      <c r="H46" s="7">
        <f t="shared" si="14"/>
        <v>12938640</v>
      </c>
      <c r="I46" s="7">
        <f t="shared" si="14"/>
        <v>12938640</v>
      </c>
      <c r="J46" s="7">
        <f t="shared" si="14"/>
        <v>12938640</v>
      </c>
      <c r="K46" s="7">
        <f t="shared" si="14"/>
        <v>12938640</v>
      </c>
      <c r="L46" s="7">
        <f>L45*$B$7+$B$12</f>
        <v>13938640</v>
      </c>
    </row>
    <row r="47" spans="1:13" x14ac:dyDescent="0.25">
      <c r="A47" s="15" t="s">
        <v>21</v>
      </c>
      <c r="B47" s="7"/>
      <c r="C47" s="7">
        <f>$B$10</f>
        <v>1000000</v>
      </c>
      <c r="D47" s="7">
        <f>C47*(1+$B$4)</f>
        <v>1030000</v>
      </c>
      <c r="E47" s="7">
        <f t="shared" ref="E47:L47" si="15">D47*(1+$B$4)</f>
        <v>1060900</v>
      </c>
      <c r="F47" s="7">
        <f t="shared" si="15"/>
        <v>1092727</v>
      </c>
      <c r="G47" s="7">
        <f t="shared" si="15"/>
        <v>1125508.81</v>
      </c>
      <c r="H47" s="7">
        <f t="shared" si="15"/>
        <v>1159274.0743</v>
      </c>
      <c r="I47" s="7">
        <f t="shared" si="15"/>
        <v>1194052.2965289999</v>
      </c>
      <c r="J47" s="7">
        <f t="shared" si="15"/>
        <v>1229873.86542487</v>
      </c>
      <c r="K47" s="7">
        <f t="shared" si="15"/>
        <v>1266770.0813876162</v>
      </c>
      <c r="L47" s="7">
        <f t="shared" si="15"/>
        <v>1304773.1838292447</v>
      </c>
    </row>
    <row r="48" spans="1:13" x14ac:dyDescent="0.25">
      <c r="A48" s="15" t="s">
        <v>22</v>
      </c>
      <c r="B48" s="7"/>
      <c r="C48" s="7">
        <f>1100*C45-0.01
*C45^2</f>
        <v>4240000</v>
      </c>
      <c r="D48" s="7">
        <f t="shared" ref="D48:L48" si="16">1100*D45-0.01
*D45^2</f>
        <v>5049600</v>
      </c>
      <c r="E48" s="7">
        <f t="shared" si="16"/>
        <v>6004224</v>
      </c>
      <c r="F48" s="7">
        <f t="shared" si="16"/>
        <v>7125442.5599999996</v>
      </c>
      <c r="G48" s="7">
        <f t="shared" si="16"/>
        <v>8435495.6400000006</v>
      </c>
      <c r="H48" s="7">
        <f t="shared" si="16"/>
        <v>8435495.6400000006</v>
      </c>
      <c r="I48" s="7">
        <f t="shared" si="16"/>
        <v>8435495.6400000006</v>
      </c>
      <c r="J48" s="7">
        <f t="shared" si="16"/>
        <v>8435495.6400000006</v>
      </c>
      <c r="K48" s="7">
        <f t="shared" si="16"/>
        <v>8435495.6400000006</v>
      </c>
      <c r="L48" s="7">
        <f t="shared" si="16"/>
        <v>8435495.6400000006</v>
      </c>
    </row>
    <row r="49" spans="1:12" x14ac:dyDescent="0.25">
      <c r="A49" s="6" t="s">
        <v>9</v>
      </c>
      <c r="B49" s="7">
        <f>$B$11</f>
        <v>5000000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</row>
    <row r="50" spans="1:12" x14ac:dyDescent="0.25">
      <c r="A50" s="15" t="s">
        <v>13</v>
      </c>
      <c r="C50" s="7">
        <f>$B$14</f>
        <v>400000</v>
      </c>
      <c r="D50" s="7">
        <f t="shared" ref="D50:L50" si="17">$B$14</f>
        <v>400000</v>
      </c>
      <c r="E50" s="7">
        <f t="shared" si="17"/>
        <v>400000</v>
      </c>
      <c r="F50" s="7">
        <f t="shared" si="17"/>
        <v>400000</v>
      </c>
      <c r="G50" s="7">
        <f t="shared" si="17"/>
        <v>400000</v>
      </c>
      <c r="H50" s="7">
        <f t="shared" si="17"/>
        <v>400000</v>
      </c>
      <c r="I50" s="7">
        <f t="shared" si="17"/>
        <v>400000</v>
      </c>
      <c r="J50" s="7">
        <f t="shared" si="17"/>
        <v>400000</v>
      </c>
      <c r="K50" s="7">
        <f t="shared" si="17"/>
        <v>400000</v>
      </c>
      <c r="L50" s="7">
        <f t="shared" si="17"/>
        <v>400000</v>
      </c>
    </row>
    <row r="51" spans="1:12" x14ac:dyDescent="0.25">
      <c r="A51" s="15" t="s">
        <v>14</v>
      </c>
      <c r="C51" s="7">
        <f>C46-C47-C48-C50</f>
        <v>600000</v>
      </c>
      <c r="D51" s="7">
        <f t="shared" ref="D51:L51" si="18">D46-D47-D48-D50</f>
        <v>1008400</v>
      </c>
      <c r="E51" s="7">
        <f t="shared" si="18"/>
        <v>1520476</v>
      </c>
      <c r="F51" s="7">
        <f t="shared" si="18"/>
        <v>2164550.4400000004</v>
      </c>
      <c r="G51" s="7">
        <f t="shared" si="18"/>
        <v>2977635.5499999989</v>
      </c>
      <c r="H51" s="7">
        <f t="shared" si="18"/>
        <v>2943870.285699999</v>
      </c>
      <c r="I51" s="7">
        <f t="shared" si="18"/>
        <v>2909092.0634709988</v>
      </c>
      <c r="J51" s="7">
        <f t="shared" si="18"/>
        <v>2873270.4945751298</v>
      </c>
      <c r="K51" s="7">
        <f t="shared" si="18"/>
        <v>2836374.2786123827</v>
      </c>
      <c r="L51" s="7">
        <f t="shared" si="18"/>
        <v>3798371.1761707552</v>
      </c>
    </row>
    <row r="52" spans="1:12" x14ac:dyDescent="0.25">
      <c r="A52" s="15" t="s">
        <v>3</v>
      </c>
      <c r="C52" s="7">
        <f>MAX(C51*$B$3,0)</f>
        <v>210000</v>
      </c>
      <c r="D52" s="7">
        <f t="shared" ref="D52:L52" si="19">MAX(D51*$B$3,0)</f>
        <v>352940</v>
      </c>
      <c r="E52" s="7">
        <f t="shared" si="19"/>
        <v>532166.6</v>
      </c>
      <c r="F52" s="7">
        <f t="shared" si="19"/>
        <v>757592.6540000001</v>
      </c>
      <c r="G52" s="7">
        <f t="shared" si="19"/>
        <v>1042172.4424999995</v>
      </c>
      <c r="H52" s="7">
        <f t="shared" si="19"/>
        <v>1030354.5999949996</v>
      </c>
      <c r="I52" s="7">
        <f t="shared" si="19"/>
        <v>1018182.2222148495</v>
      </c>
      <c r="J52" s="7">
        <f t="shared" si="19"/>
        <v>1005644.6731012954</v>
      </c>
      <c r="K52" s="7">
        <f t="shared" si="19"/>
        <v>992730.99751433393</v>
      </c>
      <c r="L52" s="7">
        <f t="shared" si="19"/>
        <v>1329429.9116597641</v>
      </c>
    </row>
    <row r="53" spans="1:12" x14ac:dyDescent="0.25">
      <c r="A53" s="15" t="s">
        <v>15</v>
      </c>
      <c r="C53" s="7">
        <f>C51-C52</f>
        <v>390000</v>
      </c>
      <c r="D53" s="7">
        <f t="shared" ref="D53:L53" si="20">D51-D52</f>
        <v>655460</v>
      </c>
      <c r="E53" s="7">
        <f t="shared" si="20"/>
        <v>988309.4</v>
      </c>
      <c r="F53" s="7">
        <f t="shared" si="20"/>
        <v>1406957.7860000003</v>
      </c>
      <c r="G53" s="7">
        <f t="shared" si="20"/>
        <v>1935463.1074999995</v>
      </c>
      <c r="H53" s="7">
        <f t="shared" si="20"/>
        <v>1913515.6857049994</v>
      </c>
      <c r="I53" s="7">
        <f t="shared" si="20"/>
        <v>1890909.8412561491</v>
      </c>
      <c r="J53" s="7">
        <f t="shared" si="20"/>
        <v>1867625.8214738346</v>
      </c>
      <c r="K53" s="7">
        <f t="shared" si="20"/>
        <v>1843643.2810980487</v>
      </c>
      <c r="L53" s="7">
        <f t="shared" si="20"/>
        <v>2468941.2645109911</v>
      </c>
    </row>
    <row r="54" spans="1:12" x14ac:dyDescent="0.25">
      <c r="A54" s="15" t="s">
        <v>16</v>
      </c>
      <c r="C54" s="7">
        <f>C53+C50</f>
        <v>790000</v>
      </c>
      <c r="D54" s="7">
        <f t="shared" ref="D54:L54" si="21">D53+D50</f>
        <v>1055460</v>
      </c>
      <c r="E54" s="7">
        <f t="shared" si="21"/>
        <v>1388309.4</v>
      </c>
      <c r="F54" s="7">
        <f t="shared" si="21"/>
        <v>1806957.7860000003</v>
      </c>
      <c r="G54" s="7">
        <f t="shared" si="21"/>
        <v>2335463.1074999995</v>
      </c>
      <c r="H54" s="7">
        <f t="shared" si="21"/>
        <v>2313515.6857049996</v>
      </c>
      <c r="I54" s="7">
        <f t="shared" si="21"/>
        <v>2290909.8412561491</v>
      </c>
      <c r="J54" s="7">
        <f t="shared" si="21"/>
        <v>2267625.8214738346</v>
      </c>
      <c r="K54" s="7">
        <f t="shared" si="21"/>
        <v>2243643.2810980487</v>
      </c>
      <c r="L54" s="7">
        <f t="shared" si="21"/>
        <v>2868941.2645109911</v>
      </c>
    </row>
    <row r="55" spans="1:12" x14ac:dyDescent="0.25">
      <c r="A55" s="15" t="s">
        <v>17</v>
      </c>
      <c r="B55" s="7">
        <f>-B49</f>
        <v>-5000000</v>
      </c>
      <c r="C55" s="7">
        <f>C54</f>
        <v>790000</v>
      </c>
      <c r="D55" s="7">
        <f t="shared" ref="D55:L55" si="22">D54</f>
        <v>1055460</v>
      </c>
      <c r="E55" s="7">
        <f t="shared" si="22"/>
        <v>1388309.4</v>
      </c>
      <c r="F55" s="7">
        <f t="shared" si="22"/>
        <v>1806957.7860000003</v>
      </c>
      <c r="G55" s="7">
        <f t="shared" si="22"/>
        <v>2335463.1074999995</v>
      </c>
      <c r="H55" s="7">
        <f t="shared" si="22"/>
        <v>2313515.6857049996</v>
      </c>
      <c r="I55" s="7">
        <f t="shared" si="22"/>
        <v>2290909.8412561491</v>
      </c>
      <c r="J55" s="7">
        <f t="shared" si="22"/>
        <v>2267625.8214738346</v>
      </c>
      <c r="K55" s="7">
        <f t="shared" si="22"/>
        <v>2243643.2810980487</v>
      </c>
      <c r="L55" s="7">
        <f t="shared" si="22"/>
        <v>2868941.2645109911</v>
      </c>
    </row>
    <row r="57" spans="1:12" x14ac:dyDescent="0.25">
      <c r="A57" s="6" t="s">
        <v>18</v>
      </c>
      <c r="B57">
        <f t="shared" ref="B57:L57" si="23">B55/(1+$B$2)^$B$25</f>
        <v>-5000000</v>
      </c>
      <c r="C57">
        <f t="shared" si="23"/>
        <v>790000</v>
      </c>
      <c r="D57">
        <f t="shared" si="23"/>
        <v>1055460</v>
      </c>
      <c r="E57">
        <f t="shared" si="23"/>
        <v>1388309.4</v>
      </c>
      <c r="F57">
        <f t="shared" si="23"/>
        <v>1806957.7860000003</v>
      </c>
      <c r="G57">
        <f t="shared" si="23"/>
        <v>2335463.1074999995</v>
      </c>
      <c r="H57">
        <f t="shared" si="23"/>
        <v>2313515.6857049996</v>
      </c>
      <c r="I57">
        <f t="shared" si="23"/>
        <v>2290909.8412561491</v>
      </c>
      <c r="J57">
        <f t="shared" si="23"/>
        <v>2267625.8214738346</v>
      </c>
      <c r="K57">
        <f t="shared" si="23"/>
        <v>2243643.2810980487</v>
      </c>
      <c r="L57">
        <f t="shared" si="23"/>
        <v>2868941.2645109911</v>
      </c>
    </row>
    <row r="59" spans="1:12" x14ac:dyDescent="0.25">
      <c r="A59" s="12" t="s">
        <v>19</v>
      </c>
      <c r="B59" s="13">
        <f>SUM(B57:L57)</f>
        <v>14360826.187544024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Mia Lucky Star</vt:lpstr>
      <vt:lpstr>Mia Lucky Star fixed cost 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ludwig</cp:lastModifiedBy>
  <dcterms:created xsi:type="dcterms:W3CDTF">2019-06-06T21:49:49Z</dcterms:created>
  <dcterms:modified xsi:type="dcterms:W3CDTF">2019-06-10T20:23:10Z</dcterms:modified>
</cp:coreProperties>
</file>