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<sst xmlns="http://schemas.openxmlformats.org/spreadsheetml/2006/main" count="85" uniqueCount="82">
  <si>
    <t xml:space="preserve">28.  What is the WACC of the company below?</t>
  </si>
  <si>
    <t xml:space="preserve">Number of shares</t>
  </si>
  <si>
    <t xml:space="preserve">Market price per share</t>
  </si>
  <si>
    <t xml:space="preserve">E, market value of equity</t>
  </si>
  <si>
    <t xml:space="preserve">D, market value of debt</t>
  </si>
  <si>
    <t xml:space="preserve">rE, cost of equity</t>
  </si>
  <si>
    <t xml:space="preserve">rD, cost of debt</t>
  </si>
  <si>
    <t xml:space="preserve">TC, firm's tax rate</t>
  </si>
  <si>
    <t xml:space="preserve">WACC</t>
  </si>
  <si>
    <t xml:space="preserve">29.  What is the value of each share of the company below?</t>
  </si>
  <si>
    <r>
      <rPr>
        <sz val="12"/>
        <rFont val="Arial"/>
        <family val="2"/>
        <charset val="1"/>
      </rPr>
      <t xml:space="preserve">Current dividend, D</t>
    </r>
    <r>
      <rPr>
        <vertAlign val="subscript"/>
        <sz val="12"/>
        <rFont val="Arial"/>
        <family val="2"/>
        <charset val="1"/>
      </rPr>
      <t xml:space="preserve">0</t>
    </r>
  </si>
  <si>
    <t xml:space="preserve">Dividend growth rate, g</t>
  </si>
  <si>
    <r>
      <rPr>
        <sz val="12"/>
        <rFont val="Arial"/>
        <family val="2"/>
        <charset val="1"/>
      </rPr>
      <t xml:space="preserve">Cost of equity, r</t>
    </r>
    <r>
      <rPr>
        <vertAlign val="subscript"/>
        <sz val="12"/>
        <rFont val="Arial"/>
        <family val="2"/>
        <charset val="1"/>
      </rPr>
      <t xml:space="preserve">E</t>
    </r>
  </si>
  <si>
    <t xml:space="preserve">Share value</t>
  </si>
  <si>
    <t xml:space="preserve">1.  Find Beta for FGMAX below.</t>
  </si>
  <si>
    <t xml:space="preserve">Year ending</t>
  </si>
  <si>
    <t xml:space="preserve">FMAGX
return</t>
  </si>
  <si>
    <t xml:space="preserve">S&amp;P500
return</t>
  </si>
  <si>
    <t xml:space="preserve">Risk-free
interest</t>
  </si>
  <si>
    <t xml:space="preserve">S&amp;P - rf</t>
  </si>
  <si>
    <t xml:space="preserve">FMAGX - rf</t>
  </si>
  <si>
    <t xml:space="preserve">Therefore Beta is 1.0011</t>
  </si>
  <si>
    <t xml:space="preserve">2.  Without using a regression equation or other Excel function.  Compute Beta for the data in q1 above. </t>
  </si>
  <si>
    <t xml:space="preserve">Covar(ri, rM)</t>
  </si>
  <si>
    <t xml:space="preserve">Var(rM)</t>
  </si>
  <si>
    <t xml:space="preserve">Beta = Covar(ri, rM)/Var(rM)</t>
  </si>
  <si>
    <t xml:space="preserve">3.  What is the estimated value per share of the company below?</t>
  </si>
  <si>
    <t xml:space="preserve">2010 FCF (base year)</t>
  </si>
  <si>
    <t xml:space="preserve">Future FCF growth rate</t>
  </si>
  <si>
    <t xml:space="preserve">End-2010 debt</t>
  </si>
  <si>
    <t xml:space="preserve">End-2010 cash</t>
  </si>
  <si>
    <t xml:space="preserve">Number of shares outstanding</t>
  </si>
  <si>
    <t xml:space="preserve">Enterprise value</t>
  </si>
  <si>
    <t xml:space="preserve">Value per share</t>
  </si>
  <si>
    <t xml:space="preserve">6.  Below are the return statistics for stock X and stock Y. </t>
  </si>
  <si>
    <t xml:space="preserve">Calculate the CML using these data if 50% of the investor portfolio is in risky assets and 50% is in the risk-free asset.</t>
  </si>
  <si>
    <t xml:space="preserve">Stock X</t>
  </si>
  <si>
    <t xml:space="preserve">Stock Y</t>
  </si>
  <si>
    <t xml:space="preserve">Average return</t>
  </si>
  <si>
    <t xml:space="preserve">Variance</t>
  </si>
  <si>
    <t xml:space="preserve">Covariance</t>
  </si>
  <si>
    <t xml:space="preserve">Risk free return</t>
  </si>
  <si>
    <t xml:space="preserve">The market portfolio is the one which maximizes the Sharpe ratio.</t>
  </si>
  <si>
    <t xml:space="preserve">Use solver to find the market portfolio.</t>
  </si>
  <si>
    <t xml:space="preserve">Proportion of in market portfolio of X</t>
  </si>
  <si>
    <t xml:space="preserve">Proportion of in market portfolio of Y</t>
  </si>
  <si>
    <t xml:space="preserve">Variance of portfolio</t>
  </si>
  <si>
    <t xml:space="preserve">Standard deviation of portfolio</t>
  </si>
  <si>
    <t xml:space="preserve">Return of portfolio</t>
  </si>
  <si>
    <t xml:space="preserve">Sharpe ratio</t>
  </si>
  <si>
    <t xml:space="preserve">We want the max(Sharpe ratio) by changing proportion of X in portfolio.</t>
  </si>
  <si>
    <t xml:space="preserve">Use Solver to do this.</t>
  </si>
  <si>
    <t xml:space="preserve">CML:  E(rp) = rf + sigma(p)*(sharpe ratio)</t>
  </si>
  <si>
    <t xml:space="preserve">E(rp) = 3.0% + 0.8782 * sigma(p)</t>
  </si>
  <si>
    <t xml:space="preserve">Long 4.</t>
  </si>
  <si>
    <t xml:space="preserve">Use the following data to compute the WACC for Cobra, Inc. At year-end 2002:</t>
  </si>
  <si>
    <t xml:space="preserve">Cobra has 1,500,000 shares. The share price at teh end of 2002 was $12.00</t>
  </si>
  <si>
    <t xml:space="preserve">Cobra's debt at year end 2002 is $44,500,000 and its debt at year end 2001 was $35,000,000. The amount of interest paid in 2002 by the company was $400,000</t>
  </si>
  <si>
    <t xml:space="preserve">Cobra's corporate tax rate is 36%</t>
  </si>
  <si>
    <t xml:space="preserve">The risk free rate of interest at the end of 2002 is rF=2.16%</t>
  </si>
  <si>
    <t xml:space="preserve">Data for the S&amp;P 500 (the market portfolio in this case) and for Cobra returns are given below.</t>
  </si>
  <si>
    <t xml:space="preserve">Year</t>
  </si>
  <si>
    <t xml:space="preserve">S&amp;P 500 Return</t>
  </si>
  <si>
    <t xml:space="preserve">Cobra Return</t>
  </si>
  <si>
    <t xml:space="preserve">Risk Free Rate</t>
  </si>
  <si>
    <t xml:space="preserve">Cobra-rf</t>
  </si>
  <si>
    <t xml:space="preserve">S&amp;P-rf</t>
  </si>
  <si>
    <t xml:space="preserve">Average</t>
  </si>
  <si>
    <t xml:space="preserve">risk free</t>
  </si>
  <si>
    <t xml:space="preserve">E(rM)</t>
  </si>
  <si>
    <t xml:space="preserve">Tc</t>
  </si>
  <si>
    <t xml:space="preserve">Shares</t>
  </si>
  <si>
    <t xml:space="preserve">Stock price</t>
  </si>
  <si>
    <t xml:space="preserve"> </t>
  </si>
  <si>
    <t xml:space="preserve">E</t>
  </si>
  <si>
    <t xml:space="preserve">D(2001)</t>
  </si>
  <si>
    <t xml:space="preserve">D(2002)</t>
  </si>
  <si>
    <t xml:space="preserve">interest</t>
  </si>
  <si>
    <t xml:space="preserve">rD</t>
  </si>
  <si>
    <t xml:space="preserve">D</t>
  </si>
  <si>
    <t xml:space="preserve">Beta</t>
  </si>
  <si>
    <t xml:space="preserve">rE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</si>
</sst>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%"/>
    <numFmt numFmtId="166" formatCode="#,##0"/>
    <numFmt numFmtId="167" formatCode="0.00%"/>
    <numFmt numFmtId="168" formatCode="D\-MMM\-YY;@"/>
    <numFmt numFmtId="169" formatCode="0.0%"/>
    <numFmt numFmtId="170" formatCode="0.000000"/>
    <numFmt numFmtId="171" formatCode="#,##0.000"/>
    <numFmt numFmtId="172" formatCode="0.0000"/>
    <numFmt numFmtId="173" formatCode="_(* #,##0.00_);_(* \(#,##0.00\);_(* \-??_);_(@_)"/>
    <numFmt numFmtId="174" formatCode="_(* #,##0_);_(* \(#,##0\);_(* \-??_);_(@_)"/>
    <numFmt numFmtId="175" formatCode="_-* #,##0.0000_-;\-* #,##0.0000_-;_-* \-??_-;_-@_-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vertAlign val="subscript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4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ercent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38</xdr:row>
      <xdr:rowOff>360</xdr:rowOff>
    </xdr:from>
    <xdr:to>
      <xdr:col>5</xdr:col>
      <xdr:colOff>228600</xdr:colOff>
      <xdr:row>39</xdr:row>
      <xdr:rowOff>19080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2565360" y="7402320"/>
          <a:ext cx="185400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40</xdr:row>
      <xdr:rowOff>360</xdr:rowOff>
    </xdr:from>
    <xdr:to>
      <xdr:col>6</xdr:col>
      <xdr:colOff>142560</xdr:colOff>
      <xdr:row>41</xdr:row>
      <xdr:rowOff>180720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2565360" y="7783200"/>
          <a:ext cx="2580840" cy="371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8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20.2"/>
    <col collapsed="false" customWidth="false" hidden="false" outlineLevel="0" max="1025" min="2" style="0" width="11.52"/>
  </cols>
  <sheetData>
    <row r="3" s="2" customFormat="true" ht="15" hidden="false" customHeight="false" outlineLevel="0" collapsed="false">
      <c r="A3" s="1" t="s">
        <v>0</v>
      </c>
      <c r="B3" s="1"/>
      <c r="C3" s="1"/>
      <c r="D3" s="1"/>
      <c r="E3" s="1"/>
      <c r="F3" s="1"/>
    </row>
    <row r="4" customFormat="false" ht="15" hidden="false" customHeight="false" outlineLevel="0" collapsed="false">
      <c r="A4" s="3" t="s">
        <v>1</v>
      </c>
      <c r="B4" s="4" t="n">
        <v>3000000</v>
      </c>
      <c r="C4" s="3"/>
      <c r="D4" s="3"/>
      <c r="E4" s="3"/>
      <c r="F4" s="3"/>
      <c r="J4" s="5"/>
      <c r="K4" s="5"/>
      <c r="L4" s="5"/>
      <c r="M4" s="5"/>
    </row>
    <row r="5" customFormat="false" ht="15" hidden="false" customHeight="false" outlineLevel="0" collapsed="false">
      <c r="A5" s="3" t="s">
        <v>2</v>
      </c>
      <c r="B5" s="4" t="n">
        <v>10</v>
      </c>
      <c r="C5" s="3"/>
      <c r="D5" s="3"/>
      <c r="E5" s="3"/>
      <c r="F5" s="3"/>
      <c r="J5" s="5"/>
      <c r="K5" s="5"/>
      <c r="L5" s="5"/>
      <c r="M5" s="5"/>
    </row>
    <row r="6" customFormat="false" ht="15" hidden="false" customHeight="false" outlineLevel="0" collapsed="false">
      <c r="A6" s="3"/>
      <c r="B6" s="4"/>
      <c r="C6" s="3"/>
      <c r="D6" s="3"/>
      <c r="E6" s="3"/>
      <c r="F6" s="3"/>
      <c r="J6" s="5"/>
      <c r="K6" s="5"/>
      <c r="L6" s="5"/>
      <c r="M6" s="5"/>
    </row>
    <row r="7" customFormat="false" ht="15" hidden="false" customHeight="false" outlineLevel="0" collapsed="false">
      <c r="A7" s="3" t="s">
        <v>3</v>
      </c>
      <c r="B7" s="4" t="n">
        <f aca="false">B5*B4</f>
        <v>30000000</v>
      </c>
      <c r="C7" s="3"/>
      <c r="D7" s="3"/>
      <c r="E7" s="3"/>
      <c r="F7" s="3"/>
      <c r="J7" s="5"/>
      <c r="K7" s="5"/>
      <c r="L7" s="5"/>
      <c r="M7" s="5"/>
    </row>
    <row r="8" customFormat="false" ht="15" hidden="false" customHeight="false" outlineLevel="0" collapsed="false">
      <c r="A8" s="3" t="s">
        <v>4</v>
      </c>
      <c r="B8" s="4" t="n">
        <v>10000000</v>
      </c>
      <c r="C8" s="3"/>
      <c r="D8" s="3"/>
      <c r="E8" s="3"/>
      <c r="F8" s="3"/>
      <c r="J8" s="5"/>
      <c r="K8" s="5"/>
      <c r="L8" s="5"/>
      <c r="M8" s="5"/>
    </row>
    <row r="9" customFormat="false" ht="15" hidden="false" customHeight="false" outlineLevel="0" collapsed="false">
      <c r="A9" s="3"/>
      <c r="B9" s="4"/>
      <c r="C9" s="3"/>
      <c r="D9" s="3"/>
      <c r="E9" s="3"/>
      <c r="F9" s="3"/>
      <c r="J9" s="5"/>
      <c r="K9" s="5"/>
      <c r="L9" s="5"/>
      <c r="M9" s="5"/>
    </row>
    <row r="10" customFormat="false" ht="15" hidden="false" customHeight="false" outlineLevel="0" collapsed="false">
      <c r="A10" s="3" t="s">
        <v>5</v>
      </c>
      <c r="B10" s="6" t="n">
        <v>0.2</v>
      </c>
      <c r="C10" s="3"/>
      <c r="D10" s="3"/>
      <c r="E10" s="3"/>
      <c r="F10" s="3"/>
      <c r="J10" s="5"/>
      <c r="K10" s="5"/>
      <c r="L10" s="5"/>
      <c r="M10" s="5"/>
    </row>
    <row r="11" customFormat="false" ht="15" hidden="false" customHeight="false" outlineLevel="0" collapsed="false">
      <c r="A11" s="3" t="s">
        <v>6</v>
      </c>
      <c r="B11" s="6" t="n">
        <v>0.08</v>
      </c>
      <c r="C11" s="3"/>
      <c r="D11" s="3"/>
      <c r="E11" s="3"/>
      <c r="F11" s="3"/>
      <c r="J11" s="5"/>
      <c r="K11" s="5"/>
      <c r="L11" s="5"/>
      <c r="M11" s="5"/>
    </row>
    <row r="12" customFormat="false" ht="15" hidden="false" customHeight="false" outlineLevel="0" collapsed="false">
      <c r="A12" s="3" t="s">
        <v>7</v>
      </c>
      <c r="B12" s="6" t="n">
        <v>0.4</v>
      </c>
      <c r="C12" s="3"/>
      <c r="D12" s="3"/>
      <c r="E12" s="3"/>
      <c r="F12" s="3"/>
      <c r="J12" s="5"/>
      <c r="K12" s="5"/>
      <c r="L12" s="5"/>
      <c r="M12" s="5"/>
    </row>
    <row r="13" customFormat="false" ht="15" hidden="false" customHeight="false" outlineLevel="0" collapsed="false">
      <c r="A13" s="7" t="s">
        <v>8</v>
      </c>
      <c r="B13" s="8" t="n">
        <f aca="false">B10*(B7/(B7+B8))+B11*(1-B12)*(B8/(B7+B8))</f>
        <v>0.162</v>
      </c>
      <c r="C13" s="9" t="str">
        <f aca="false">_xlfn.FORMULATEXT(B13)</f>
        <v>=B10*(B7/(B7+B8))+B11*(1-B12)*(B8/(B7+B8))</v>
      </c>
      <c r="D13" s="3"/>
      <c r="E13" s="3"/>
      <c r="F13" s="3"/>
      <c r="J13" s="5"/>
      <c r="K13" s="5"/>
      <c r="L13" s="5"/>
      <c r="M13" s="5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J14" s="5"/>
      <c r="K14" s="5"/>
      <c r="L14" s="5"/>
      <c r="M14" s="5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J15" s="5"/>
      <c r="K15" s="5"/>
      <c r="L15" s="5"/>
      <c r="M15" s="5"/>
    </row>
    <row r="16" s="2" customFormat="true" ht="15" hidden="false" customHeight="false" outlineLevel="0" collapsed="false">
      <c r="A16" s="1" t="s">
        <v>9</v>
      </c>
      <c r="B16" s="1"/>
      <c r="C16" s="1"/>
      <c r="D16" s="1"/>
      <c r="E16" s="1"/>
      <c r="F16" s="1"/>
    </row>
    <row r="17" s="3" customFormat="true" ht="17.1" hidden="false" customHeight="false" outlineLevel="0" collapsed="false">
      <c r="A17" s="3" t="s">
        <v>10</v>
      </c>
      <c r="B17" s="3" t="n">
        <v>10</v>
      </c>
      <c r="J17" s="5"/>
      <c r="K17" s="5"/>
      <c r="L17" s="5"/>
      <c r="M17" s="5"/>
    </row>
    <row r="18" s="3" customFormat="true" ht="15" hidden="false" customHeight="false" outlineLevel="0" collapsed="false">
      <c r="A18" s="3" t="s">
        <v>11</v>
      </c>
      <c r="B18" s="6" t="n">
        <v>0.07</v>
      </c>
      <c r="J18" s="5"/>
      <c r="K18" s="5"/>
      <c r="L18" s="5"/>
      <c r="M18" s="5"/>
    </row>
    <row r="19" s="3" customFormat="true" ht="17.1" hidden="false" customHeight="false" outlineLevel="0" collapsed="false">
      <c r="A19" s="3" t="s">
        <v>12</v>
      </c>
      <c r="B19" s="6" t="n">
        <v>0.15</v>
      </c>
      <c r="J19" s="5"/>
      <c r="K19" s="5"/>
      <c r="L19" s="5"/>
      <c r="M19" s="5"/>
    </row>
    <row r="20" s="3" customFormat="true" ht="15" hidden="false" customHeight="false" outlineLevel="0" collapsed="false">
      <c r="A20" s="10" t="s">
        <v>13</v>
      </c>
      <c r="B20" s="10" t="n">
        <f aca="false">B17*(1+B18)/(B19-B18)</f>
        <v>133.75</v>
      </c>
      <c r="C20" s="9" t="str">
        <f aca="false">_xlfn.FORMULATEXT(B20)</f>
        <v>=B17*(1+B18)/(B19-B18)</v>
      </c>
      <c r="J20" s="5"/>
      <c r="K20" s="5"/>
      <c r="L20" s="5"/>
      <c r="M20" s="5"/>
    </row>
    <row r="26" customFormat="false" ht="15" hidden="false" customHeight="false" outlineLevel="0" collapsed="false">
      <c r="A26" s="1" t="s">
        <v>14</v>
      </c>
      <c r="B26" s="1"/>
      <c r="C26" s="1"/>
      <c r="D26" s="1"/>
      <c r="E26" s="3"/>
      <c r="F26" s="3"/>
      <c r="G26" s="11"/>
      <c r="H26" s="3"/>
    </row>
    <row r="27" customFormat="false" ht="27.85" hidden="false" customHeight="false" outlineLevel="0" collapsed="false">
      <c r="A27" s="12" t="s">
        <v>15</v>
      </c>
      <c r="B27" s="12" t="s">
        <v>16</v>
      </c>
      <c r="C27" s="12" t="s">
        <v>17</v>
      </c>
      <c r="D27" s="12" t="s">
        <v>18</v>
      </c>
      <c r="E27" s="3"/>
      <c r="F27" s="3"/>
      <c r="G27" s="11"/>
      <c r="H27" s="3"/>
    </row>
    <row r="28" customFormat="false" ht="15" hidden="false" customHeight="false" outlineLevel="0" collapsed="false">
      <c r="A28" s="13" t="n">
        <v>36164</v>
      </c>
      <c r="B28" s="14" t="n">
        <v>0.392430682048168</v>
      </c>
      <c r="C28" s="14" t="n">
        <v>0.305382135716326</v>
      </c>
      <c r="D28" s="14" t="n">
        <v>0.0566</v>
      </c>
      <c r="E28" s="3"/>
      <c r="F28" s="3"/>
      <c r="G28" s="11"/>
      <c r="H28" s="3"/>
    </row>
    <row r="29" customFormat="false" ht="15" hidden="false" customHeight="false" outlineLevel="0" collapsed="false">
      <c r="A29" s="13" t="n">
        <v>36528</v>
      </c>
      <c r="B29" s="14" t="n">
        <v>0.123110465116279</v>
      </c>
      <c r="C29" s="14" t="n">
        <v>0.0897283611015598</v>
      </c>
      <c r="D29" s="14" t="n">
        <v>0.0461</v>
      </c>
      <c r="E29" s="3"/>
      <c r="F29" s="3"/>
      <c r="G29" s="11"/>
      <c r="H29" s="3"/>
    </row>
    <row r="30" customFormat="false" ht="15" hidden="false" customHeight="false" outlineLevel="0" collapsed="false">
      <c r="A30" s="13" t="n">
        <v>36893</v>
      </c>
      <c r="B30" s="14" t="n">
        <v>-0.0154005435485958</v>
      </c>
      <c r="C30" s="14" t="n">
        <v>-0.0204021628443986</v>
      </c>
      <c r="D30" s="14" t="n">
        <v>0.0634</v>
      </c>
      <c r="E30" s="3"/>
      <c r="F30" s="3"/>
      <c r="G30" s="11"/>
      <c r="H30" s="3"/>
    </row>
    <row r="31" customFormat="false" ht="15" hidden="false" customHeight="false" outlineLevel="0" collapsed="false">
      <c r="A31" s="13" t="n">
        <v>37258</v>
      </c>
      <c r="B31" s="14" t="n">
        <v>-0.171267087276551</v>
      </c>
      <c r="C31" s="14" t="n">
        <v>-0.172626847534059</v>
      </c>
      <c r="D31" s="14" t="n">
        <v>0.0478</v>
      </c>
      <c r="E31" s="3"/>
      <c r="F31" s="3"/>
      <c r="G31" s="11"/>
      <c r="H31" s="3"/>
    </row>
    <row r="32" customFormat="false" ht="15" hidden="false" customHeight="false" outlineLevel="0" collapsed="false">
      <c r="A32" s="13" t="n">
        <v>37623</v>
      </c>
      <c r="B32" s="14" t="n">
        <v>-0.233465503568596</v>
      </c>
      <c r="C32" s="14" t="n">
        <v>-0.242877366837728</v>
      </c>
      <c r="D32" s="14" t="n">
        <v>0.0317</v>
      </c>
      <c r="E32" s="3"/>
      <c r="F32" s="3"/>
      <c r="G32" s="11"/>
      <c r="H32" s="3"/>
    </row>
    <row r="33" customFormat="false" ht="15" hidden="false" customHeight="false" outlineLevel="0" collapsed="false">
      <c r="A33" s="13" t="n">
        <v>37988</v>
      </c>
      <c r="B33" s="14" t="n">
        <v>0.300020691082144</v>
      </c>
      <c r="C33" s="14" t="n">
        <v>0.321876825990417</v>
      </c>
      <c r="D33" s="14" t="n">
        <v>0.017</v>
      </c>
      <c r="E33" s="3"/>
      <c r="F33" s="3"/>
      <c r="G33" s="11"/>
      <c r="H33" s="3"/>
    </row>
    <row r="34" customFormat="false" ht="15" hidden="false" customHeight="false" outlineLevel="0" collapsed="false">
      <c r="A34" s="13" t="n">
        <v>38355</v>
      </c>
      <c r="B34" s="14" t="n">
        <v>0.0413815056501672</v>
      </c>
      <c r="C34" s="14" t="n">
        <v>0.0443273540618672</v>
      </c>
      <c r="D34" s="14" t="n">
        <v>0.0188</v>
      </c>
      <c r="E34" s="3"/>
      <c r="F34" s="3"/>
      <c r="G34" s="11"/>
      <c r="H34" s="3"/>
    </row>
    <row r="35" customFormat="false" ht="15" hidden="false" customHeight="false" outlineLevel="0" collapsed="false">
      <c r="A35" s="13" t="n">
        <v>38720</v>
      </c>
      <c r="B35" s="14" t="n">
        <v>0.136328901115696</v>
      </c>
      <c r="C35" s="14" t="n">
        <v>0.0836472609987555</v>
      </c>
      <c r="D35" s="14" t="n">
        <v>0.0318</v>
      </c>
      <c r="E35" s="3"/>
      <c r="F35" s="3"/>
      <c r="G35" s="11"/>
      <c r="H35" s="3"/>
    </row>
    <row r="36" customFormat="false" ht="15" hidden="false" customHeight="false" outlineLevel="0" collapsed="false">
      <c r="A36" s="13" t="n">
        <v>39085</v>
      </c>
      <c r="B36" s="14" t="n">
        <v>0.0548755884330869</v>
      </c>
      <c r="C36" s="14" t="n">
        <v>0.123554777826386</v>
      </c>
      <c r="D36" s="14" t="n">
        <v>0.0433</v>
      </c>
      <c r="E36" s="3"/>
      <c r="F36" s="3"/>
      <c r="G36" s="11"/>
      <c r="H36" s="3"/>
    </row>
    <row r="37" customFormat="false" ht="15" hidden="false" customHeight="false" outlineLevel="0" collapsed="false">
      <c r="A37" s="13" t="n">
        <v>39449</v>
      </c>
      <c r="B37" s="14" t="n">
        <v>0.0518934081346423</v>
      </c>
      <c r="C37" s="14" t="n">
        <v>-0.0415021136945155</v>
      </c>
      <c r="D37" s="14" t="n">
        <v>0.0476</v>
      </c>
      <c r="E37" s="3"/>
      <c r="F37" s="3"/>
      <c r="G37" s="11"/>
      <c r="H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11"/>
      <c r="H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11"/>
      <c r="H39" s="3"/>
    </row>
    <row r="40" customFormat="false" ht="15" hidden="false" customHeight="false" outlineLevel="0" collapsed="false">
      <c r="A40" s="12" t="s">
        <v>15</v>
      </c>
      <c r="B40" s="15" t="s">
        <v>19</v>
      </c>
      <c r="C40" s="15" t="s">
        <v>20</v>
      </c>
      <c r="D40" s="15"/>
      <c r="E40" s="1"/>
      <c r="F40" s="1"/>
      <c r="G40" s="16"/>
      <c r="H40" s="1"/>
    </row>
    <row r="41" customFormat="false" ht="15" hidden="false" customHeight="false" outlineLevel="0" collapsed="false">
      <c r="A41" s="13" t="n">
        <v>36164</v>
      </c>
      <c r="B41" s="17" t="n">
        <f aca="false">C28-D28</f>
        <v>0.248782135716326</v>
      </c>
      <c r="C41" s="18" t="n">
        <f aca="false">B28-D28</f>
        <v>0.335830682048168</v>
      </c>
      <c r="D41" s="19"/>
      <c r="E41" s="3"/>
      <c r="F41" s="3"/>
      <c r="G41" s="11"/>
      <c r="H41" s="3"/>
    </row>
    <row r="42" customFormat="false" ht="15" hidden="false" customHeight="false" outlineLevel="0" collapsed="false">
      <c r="A42" s="13" t="n">
        <v>36528</v>
      </c>
      <c r="B42" s="17" t="n">
        <f aca="false">C29-D29</f>
        <v>0.0436283611015598</v>
      </c>
      <c r="C42" s="18" t="n">
        <f aca="false">B29-D29</f>
        <v>0.0770104651162791</v>
      </c>
      <c r="D42" s="19"/>
      <c r="E42" s="3"/>
      <c r="F42" s="3"/>
      <c r="G42" s="11"/>
      <c r="H42" s="3"/>
    </row>
    <row r="43" customFormat="false" ht="15" hidden="false" customHeight="false" outlineLevel="0" collapsed="false">
      <c r="A43" s="13" t="n">
        <v>36893</v>
      </c>
      <c r="B43" s="17" t="n">
        <f aca="false">C30-D30</f>
        <v>-0.0838021628443986</v>
      </c>
      <c r="C43" s="18" t="n">
        <f aca="false">B30-D30</f>
        <v>-0.0788005435485958</v>
      </c>
      <c r="D43" s="19"/>
      <c r="E43" s="3"/>
      <c r="F43" s="3"/>
      <c r="G43" s="11"/>
      <c r="H43" s="3"/>
    </row>
    <row r="44" customFormat="false" ht="15" hidden="false" customHeight="false" outlineLevel="0" collapsed="false">
      <c r="A44" s="13" t="n">
        <v>37258</v>
      </c>
      <c r="B44" s="17" t="n">
        <f aca="false">C31-D31</f>
        <v>-0.220426847534059</v>
      </c>
      <c r="C44" s="18" t="n">
        <f aca="false">B31-D31</f>
        <v>-0.219067087276551</v>
      </c>
      <c r="D44" s="19"/>
      <c r="E44" s="3"/>
      <c r="F44" s="3"/>
      <c r="G44" s="11"/>
      <c r="H44" s="3"/>
    </row>
    <row r="45" customFormat="false" ht="15" hidden="false" customHeight="false" outlineLevel="0" collapsed="false">
      <c r="A45" s="13" t="n">
        <v>37623</v>
      </c>
      <c r="B45" s="17" t="n">
        <f aca="false">C32-D32</f>
        <v>-0.274577366837728</v>
      </c>
      <c r="C45" s="18" t="n">
        <f aca="false">B32-D32</f>
        <v>-0.265165503568596</v>
      </c>
      <c r="D45" s="19"/>
      <c r="E45" s="3"/>
      <c r="F45" s="3"/>
      <c r="G45" s="11"/>
      <c r="H45" s="3"/>
    </row>
    <row r="46" customFormat="false" ht="15" hidden="false" customHeight="false" outlineLevel="0" collapsed="false">
      <c r="A46" s="13" t="n">
        <v>37988</v>
      </c>
      <c r="B46" s="17" t="n">
        <f aca="false">C33-D33</f>
        <v>0.304876825990417</v>
      </c>
      <c r="C46" s="18" t="n">
        <f aca="false">B33-D33</f>
        <v>0.283020691082144</v>
      </c>
      <c r="D46" s="19"/>
      <c r="E46" s="3"/>
      <c r="F46" s="3"/>
      <c r="G46" s="11"/>
      <c r="H46" s="3"/>
    </row>
    <row r="47" customFormat="false" ht="15" hidden="false" customHeight="false" outlineLevel="0" collapsed="false">
      <c r="A47" s="13" t="n">
        <v>38355</v>
      </c>
      <c r="B47" s="17" t="n">
        <f aca="false">C34-D34</f>
        <v>0.0255273540618672</v>
      </c>
      <c r="C47" s="18" t="n">
        <f aca="false">B34-D34</f>
        <v>0.0225815056501672</v>
      </c>
      <c r="D47" s="19"/>
      <c r="E47" s="3"/>
      <c r="F47" s="3"/>
      <c r="G47" s="11"/>
      <c r="H47" s="3"/>
    </row>
    <row r="48" customFormat="false" ht="15" hidden="false" customHeight="false" outlineLevel="0" collapsed="false">
      <c r="A48" s="13" t="n">
        <v>38720</v>
      </c>
      <c r="B48" s="17" t="n">
        <f aca="false">C35-D35</f>
        <v>0.0518472609987555</v>
      </c>
      <c r="C48" s="18" t="n">
        <f aca="false">B35-D35</f>
        <v>0.104528901115696</v>
      </c>
      <c r="D48" s="19"/>
      <c r="E48" s="3"/>
      <c r="F48" s="3"/>
      <c r="G48" s="11"/>
      <c r="H48" s="3"/>
    </row>
    <row r="49" customFormat="false" ht="15" hidden="false" customHeight="false" outlineLevel="0" collapsed="false">
      <c r="A49" s="13" t="n">
        <v>39085</v>
      </c>
      <c r="B49" s="17" t="n">
        <f aca="false">C36-D36</f>
        <v>0.0802547778263859</v>
      </c>
      <c r="C49" s="18" t="n">
        <f aca="false">B36-D36</f>
        <v>0.0115755884330869</v>
      </c>
      <c r="D49" s="19"/>
      <c r="E49" s="3"/>
      <c r="F49" s="3"/>
      <c r="G49" s="11"/>
      <c r="H49" s="3"/>
    </row>
    <row r="50" customFormat="false" ht="15" hidden="false" customHeight="false" outlineLevel="0" collapsed="false">
      <c r="A50" s="13" t="n">
        <v>39449</v>
      </c>
      <c r="B50" s="17" t="n">
        <f aca="false">C37-D37</f>
        <v>-0.0891021136945155</v>
      </c>
      <c r="C50" s="18" t="n">
        <f aca="false">B37-D37</f>
        <v>0.00429340813464227</v>
      </c>
      <c r="D50" s="19"/>
      <c r="E50" s="3"/>
      <c r="F50" s="3"/>
      <c r="G50" s="11"/>
      <c r="H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11"/>
      <c r="H51" s="3"/>
    </row>
    <row r="52" customFormat="false" ht="15" hidden="false" customHeight="false" outlineLevel="0" collapsed="false">
      <c r="A52" s="20" t="s">
        <v>21</v>
      </c>
      <c r="B52" s="3"/>
      <c r="C52" s="3"/>
      <c r="D52" s="3"/>
      <c r="E52" s="3"/>
      <c r="F52" s="3"/>
      <c r="G52" s="11"/>
      <c r="H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11"/>
      <c r="H53" s="3"/>
    </row>
    <row r="54" customFormat="false" ht="15" hidden="false" customHeight="false" outlineLevel="0" collapsed="false">
      <c r="A54" s="1" t="s">
        <v>22</v>
      </c>
      <c r="B54" s="3"/>
      <c r="C54" s="3"/>
      <c r="D54" s="3"/>
      <c r="E54" s="3"/>
      <c r="F54" s="3"/>
      <c r="G54" s="11"/>
      <c r="H54" s="3"/>
    </row>
    <row r="55" customFormat="false" ht="15" hidden="false" customHeight="false" outlineLevel="0" collapsed="false">
      <c r="A55" s="20" t="s">
        <v>23</v>
      </c>
      <c r="B55" s="21" t="n">
        <f aca="false">COVAR(C41:C50,B41:B50)</f>
        <v>0.0305038004329483</v>
      </c>
      <c r="C55" s="22"/>
      <c r="D55" s="3"/>
      <c r="E55" s="3"/>
      <c r="F55" s="3"/>
      <c r="G55" s="11"/>
      <c r="H55" s="3"/>
    </row>
    <row r="56" customFormat="false" ht="15" hidden="false" customHeight="false" outlineLevel="0" collapsed="false">
      <c r="A56" s="20" t="s">
        <v>24</v>
      </c>
      <c r="B56" s="21" t="n">
        <f aca="false">VARP(B41:B50)</f>
        <v>0.0304712149149967</v>
      </c>
      <c r="C56" s="3"/>
      <c r="D56" s="3"/>
      <c r="E56" s="3"/>
      <c r="F56" s="3"/>
      <c r="G56" s="11"/>
      <c r="H56" s="3"/>
    </row>
    <row r="57" customFormat="false" ht="15" hidden="false" customHeight="false" outlineLevel="0" collapsed="false">
      <c r="A57" s="20" t="s">
        <v>25</v>
      </c>
      <c r="B57" s="23" t="n">
        <f aca="false">B55/B56</f>
        <v>1.00106938689653</v>
      </c>
      <c r="C57" s="3"/>
      <c r="D57" s="3"/>
      <c r="E57" s="3"/>
      <c r="F57" s="3"/>
      <c r="G57" s="11"/>
      <c r="H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11"/>
      <c r="H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11"/>
      <c r="H59" s="3"/>
    </row>
    <row r="60" customFormat="false" ht="15" hidden="false" customHeight="false" outlineLevel="0" collapsed="false">
      <c r="A60" s="1" t="s">
        <v>26</v>
      </c>
      <c r="B60" s="1"/>
      <c r="C60" s="1"/>
      <c r="D60" s="1"/>
      <c r="E60" s="1"/>
      <c r="F60" s="1"/>
      <c r="G60" s="16"/>
      <c r="H60" s="1"/>
    </row>
    <row r="61" customFormat="false" ht="15" hidden="false" customHeight="false" outlineLevel="0" collapsed="false">
      <c r="A61" s="3" t="s">
        <v>27</v>
      </c>
      <c r="B61" s="4" t="n">
        <v>2000000</v>
      </c>
      <c r="C61" s="3"/>
      <c r="D61" s="3"/>
      <c r="E61" s="3"/>
      <c r="F61" s="3"/>
      <c r="G61" s="11"/>
      <c r="H61" s="3"/>
    </row>
    <row r="62" customFormat="false" ht="15" hidden="false" customHeight="false" outlineLevel="0" collapsed="false">
      <c r="A62" s="3" t="s">
        <v>28</v>
      </c>
      <c r="B62" s="6" t="n">
        <v>0.08</v>
      </c>
      <c r="C62" s="3"/>
      <c r="D62" s="3"/>
      <c r="E62" s="3"/>
      <c r="F62" s="3"/>
      <c r="G62" s="11"/>
      <c r="H62" s="3"/>
    </row>
    <row r="63" customFormat="false" ht="15" hidden="false" customHeight="false" outlineLevel="0" collapsed="false">
      <c r="A63" s="3" t="s">
        <v>8</v>
      </c>
      <c r="B63" s="6" t="n">
        <v>0.15</v>
      </c>
      <c r="C63" s="3"/>
      <c r="D63" s="3"/>
      <c r="E63" s="3"/>
      <c r="F63" s="3"/>
      <c r="G63" s="11"/>
      <c r="H63" s="3"/>
    </row>
    <row r="64" customFormat="false" ht="15" hidden="false" customHeight="false" outlineLevel="0" collapsed="false">
      <c r="A64" s="3" t="s">
        <v>29</v>
      </c>
      <c r="B64" s="4" t="n">
        <v>10000000</v>
      </c>
      <c r="C64" s="3"/>
      <c r="D64" s="3"/>
      <c r="E64" s="3"/>
      <c r="F64" s="3"/>
      <c r="G64" s="11"/>
      <c r="H64" s="3"/>
    </row>
    <row r="65" customFormat="false" ht="15" hidden="false" customHeight="false" outlineLevel="0" collapsed="false">
      <c r="A65" s="3" t="s">
        <v>30</v>
      </c>
      <c r="B65" s="4" t="n">
        <v>1000000</v>
      </c>
      <c r="C65" s="3"/>
      <c r="D65" s="3"/>
      <c r="E65" s="3"/>
      <c r="F65" s="3"/>
      <c r="G65" s="11"/>
      <c r="H65" s="3"/>
    </row>
    <row r="66" customFormat="false" ht="15" hidden="false" customHeight="false" outlineLevel="0" collapsed="false">
      <c r="A66" s="3" t="s">
        <v>31</v>
      </c>
      <c r="B66" s="4" t="n">
        <v>1000000</v>
      </c>
      <c r="C66" s="3"/>
      <c r="D66" s="3"/>
      <c r="E66" s="3"/>
      <c r="F66" s="3"/>
      <c r="G66" s="11"/>
      <c r="H66" s="3"/>
    </row>
    <row r="67" customFormat="false" ht="15" hidden="false" customHeight="false" outlineLevel="0" collapsed="false">
      <c r="A67" s="3"/>
      <c r="B67" s="4"/>
      <c r="C67" s="3"/>
      <c r="D67" s="3"/>
      <c r="E67" s="3"/>
      <c r="F67" s="3"/>
      <c r="G67" s="11"/>
      <c r="H67" s="3"/>
    </row>
    <row r="68" customFormat="false" ht="15" hidden="false" customHeight="false" outlineLevel="0" collapsed="false">
      <c r="A68" s="24" t="s">
        <v>32</v>
      </c>
      <c r="B68" s="24" t="n">
        <f aca="false">(B61*(1+B62))/(B63-B62)</f>
        <v>30857142.8571429</v>
      </c>
      <c r="C68" s="3"/>
      <c r="D68" s="3"/>
      <c r="E68" s="3"/>
      <c r="F68" s="3"/>
      <c r="G68" s="11"/>
      <c r="H68" s="3"/>
    </row>
    <row r="69" customFormat="false" ht="15" hidden="false" customHeight="false" outlineLevel="0" collapsed="false">
      <c r="A69" s="24" t="s">
        <v>33</v>
      </c>
      <c r="B69" s="25" t="n">
        <f aca="false">B68/B66</f>
        <v>30.8571428571429</v>
      </c>
      <c r="C69" s="3"/>
      <c r="D69" s="3"/>
      <c r="E69" s="3"/>
      <c r="F69" s="3"/>
      <c r="G69" s="11"/>
      <c r="H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11"/>
      <c r="H70" s="3"/>
    </row>
    <row r="71" customFormat="false" ht="15" hidden="false" customHeight="false" outlineLevel="0" collapsed="false">
      <c r="A71" s="26" t="s">
        <v>34</v>
      </c>
      <c r="B71" s="26"/>
      <c r="C71" s="26"/>
      <c r="D71" s="3"/>
      <c r="E71" s="3"/>
      <c r="F71" s="3"/>
      <c r="G71" s="11"/>
      <c r="H71" s="3"/>
    </row>
    <row r="72" customFormat="false" ht="15" hidden="false" customHeight="false" outlineLevel="0" collapsed="false">
      <c r="A72" s="1" t="s">
        <v>35</v>
      </c>
      <c r="B72" s="1"/>
      <c r="C72" s="1"/>
      <c r="D72" s="1"/>
      <c r="E72" s="1"/>
      <c r="F72" s="1"/>
      <c r="G72" s="16"/>
      <c r="H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6"/>
      <c r="H73" s="1"/>
    </row>
    <row r="74" customFormat="false" ht="15" hidden="false" customHeight="false" outlineLevel="0" collapsed="false">
      <c r="A74" s="3"/>
      <c r="B74" s="15" t="s">
        <v>36</v>
      </c>
      <c r="C74" s="15" t="s">
        <v>37</v>
      </c>
      <c r="D74" s="5"/>
      <c r="E74" s="3"/>
      <c r="F74" s="3"/>
      <c r="G74" s="11"/>
      <c r="H74" s="3"/>
    </row>
    <row r="75" customFormat="false" ht="15" hidden="false" customHeight="false" outlineLevel="0" collapsed="false">
      <c r="A75" s="3" t="s">
        <v>38</v>
      </c>
      <c r="B75" s="17" t="n">
        <v>0.19</v>
      </c>
      <c r="C75" s="17" t="n">
        <v>0.13</v>
      </c>
      <c r="D75" s="3"/>
      <c r="E75" s="3"/>
      <c r="F75" s="3"/>
      <c r="G75" s="11"/>
      <c r="H75" s="3"/>
    </row>
    <row r="76" customFormat="false" ht="15" hidden="false" customHeight="false" outlineLevel="0" collapsed="false">
      <c r="A76" s="3" t="s">
        <v>39</v>
      </c>
      <c r="B76" s="19" t="n">
        <v>0.09</v>
      </c>
      <c r="C76" s="19" t="n">
        <v>0.015</v>
      </c>
      <c r="D76" s="3"/>
      <c r="E76" s="3"/>
      <c r="F76" s="3"/>
      <c r="G76" s="11"/>
      <c r="H76" s="3"/>
    </row>
    <row r="77" customFormat="false" ht="15" hidden="false" customHeight="false" outlineLevel="0" collapsed="false">
      <c r="A77" s="3" t="s">
        <v>40</v>
      </c>
      <c r="B77" s="19" t="n">
        <v>0.01</v>
      </c>
      <c r="C77" s="19"/>
      <c r="D77" s="5"/>
      <c r="E77" s="3"/>
      <c r="F77" s="3"/>
      <c r="G77" s="11"/>
      <c r="H77" s="3"/>
    </row>
    <row r="78" customFormat="false" ht="15" hidden="false" customHeight="false" outlineLevel="0" collapsed="false">
      <c r="A78" s="3" t="s">
        <v>41</v>
      </c>
      <c r="B78" s="17" t="n">
        <v>0.03</v>
      </c>
      <c r="C78" s="19"/>
      <c r="D78" s="5"/>
      <c r="E78" s="3"/>
      <c r="F78" s="3"/>
      <c r="G78" s="11"/>
      <c r="H78" s="3"/>
    </row>
    <row r="79" customFormat="false" ht="15" hidden="false" customHeight="false" outlineLevel="0" collapsed="false">
      <c r="A79" s="20" t="s">
        <v>42</v>
      </c>
      <c r="B79" s="27"/>
      <c r="C79" s="27"/>
      <c r="D79" s="5"/>
      <c r="E79" s="3"/>
      <c r="F79" s="3"/>
      <c r="G79" s="11"/>
      <c r="H79" s="3"/>
    </row>
    <row r="80" customFormat="false" ht="15" hidden="false" customHeight="false" outlineLevel="0" collapsed="false">
      <c r="A80" s="20" t="s">
        <v>43</v>
      </c>
      <c r="B80" s="27"/>
      <c r="C80" s="27"/>
      <c r="D80" s="5"/>
      <c r="E80" s="3"/>
      <c r="F80" s="3"/>
      <c r="G80" s="11"/>
      <c r="H80" s="3"/>
    </row>
    <row r="81" customFormat="false" ht="15" hidden="false" customHeight="false" outlineLevel="0" collapsed="false">
      <c r="A81" s="28" t="s">
        <v>44</v>
      </c>
      <c r="B81" s="29" t="n">
        <v>0.159090909019109</v>
      </c>
      <c r="C81" s="30"/>
      <c r="D81" s="5"/>
      <c r="E81" s="3"/>
      <c r="F81" s="3"/>
      <c r="G81" s="11"/>
      <c r="H81" s="3"/>
    </row>
    <row r="82" customFormat="false" ht="15" hidden="false" customHeight="false" outlineLevel="0" collapsed="false">
      <c r="A82" s="28" t="s">
        <v>45</v>
      </c>
      <c r="B82" s="29" t="n">
        <f aca="false">1-B81</f>
        <v>0.84090909098089</v>
      </c>
      <c r="C82" s="30"/>
      <c r="D82" s="5"/>
      <c r="E82" s="3"/>
      <c r="F82" s="3"/>
      <c r="G82" s="11"/>
      <c r="H82" s="3"/>
    </row>
    <row r="83" customFormat="false" ht="15" hidden="false" customHeight="false" outlineLevel="0" collapsed="false">
      <c r="A83" s="3" t="s">
        <v>46</v>
      </c>
      <c r="B83" s="19" t="n">
        <f aca="false">B81^2*B76+B82^2*C76+2*B81*B82*B77</f>
        <v>0.0155604338830737</v>
      </c>
      <c r="C83" s="19"/>
      <c r="D83" s="5"/>
      <c r="E83" s="3"/>
      <c r="F83" s="3"/>
      <c r="G83" s="11"/>
      <c r="H83" s="3"/>
    </row>
    <row r="84" customFormat="false" ht="15" hidden="false" customHeight="false" outlineLevel="0" collapsed="false">
      <c r="A84" s="3" t="s">
        <v>47</v>
      </c>
      <c r="B84" s="14" t="n">
        <f aca="false">SQRT(B83)</f>
        <v>0.124741468177482</v>
      </c>
      <c r="C84" s="19"/>
      <c r="D84" s="5"/>
      <c r="E84" s="3"/>
      <c r="F84" s="3"/>
      <c r="G84" s="11"/>
      <c r="H84" s="3"/>
    </row>
    <row r="85" customFormat="false" ht="15" hidden="false" customHeight="false" outlineLevel="0" collapsed="false">
      <c r="A85" s="3" t="s">
        <v>48</v>
      </c>
      <c r="B85" s="14" t="n">
        <f aca="false">B75*B81+C75*B82</f>
        <v>0.139545454541147</v>
      </c>
      <c r="C85" s="19"/>
      <c r="D85" s="5"/>
      <c r="E85" s="3"/>
      <c r="F85" s="3"/>
      <c r="G85" s="11"/>
      <c r="H85" s="3"/>
    </row>
    <row r="86" customFormat="false" ht="15" hidden="false" customHeight="false" outlineLevel="0" collapsed="false">
      <c r="A86" s="3" t="s">
        <v>49</v>
      </c>
      <c r="B86" s="31" t="n">
        <f aca="false">(B85-B78)/B84</f>
        <v>0.878179936004006</v>
      </c>
      <c r="C86" s="3" t="s">
        <v>50</v>
      </c>
      <c r="D86" s="3"/>
      <c r="E86" s="3"/>
      <c r="F86" s="3"/>
      <c r="G86" s="11"/>
      <c r="H86" s="3"/>
    </row>
    <row r="87" customFormat="false" ht="15" hidden="false" customHeight="false" outlineLevel="0" collapsed="false">
      <c r="A87" s="3"/>
      <c r="B87" s="17"/>
      <c r="C87" s="32" t="s">
        <v>51</v>
      </c>
      <c r="D87" s="3"/>
      <c r="E87" s="3"/>
      <c r="F87" s="3"/>
      <c r="G87" s="11"/>
      <c r="H87" s="3"/>
    </row>
    <row r="88" customFormat="false" ht="15" hidden="false" customHeight="false" outlineLevel="0" collapsed="false">
      <c r="A88" s="20" t="s">
        <v>52</v>
      </c>
      <c r="B88" s="17"/>
      <c r="C88" s="19"/>
      <c r="D88" s="3"/>
      <c r="E88" s="3"/>
      <c r="F88" s="3"/>
      <c r="G88" s="11"/>
      <c r="H88" s="3"/>
    </row>
    <row r="89" customFormat="false" ht="15" hidden="false" customHeight="false" outlineLevel="0" collapsed="false">
      <c r="A89" s="20" t="s">
        <v>53</v>
      </c>
      <c r="B89" s="17"/>
      <c r="C89" s="19"/>
      <c r="D89" s="3"/>
      <c r="E89" s="3"/>
      <c r="F89" s="3"/>
      <c r="G89" s="11"/>
      <c r="H89" s="3"/>
    </row>
  </sheetData>
  <mergeCells count="1">
    <mergeCell ref="A71:C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32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1" t="s">
        <v>54</v>
      </c>
      <c r="B1" s="3"/>
      <c r="C1" s="3"/>
      <c r="D1" s="3"/>
      <c r="E1" s="3"/>
      <c r="F1" s="3"/>
      <c r="G1" s="3"/>
      <c r="H1" s="3"/>
      <c r="I1" s="3"/>
    </row>
    <row r="2" customFormat="false" ht="15" hidden="false" customHeight="false" outlineLevel="0" collapsed="false">
      <c r="A2" s="28" t="s">
        <v>55</v>
      </c>
      <c r="B2" s="33"/>
      <c r="C2" s="33"/>
      <c r="D2" s="33"/>
      <c r="E2" s="33"/>
      <c r="F2" s="28"/>
      <c r="G2" s="28"/>
      <c r="H2" s="28"/>
      <c r="I2" s="28"/>
    </row>
    <row r="3" customFormat="false" ht="15" hidden="false" customHeight="false" outlineLevel="0" collapsed="false">
      <c r="A3" s="28" t="s">
        <v>56</v>
      </c>
      <c r="B3" s="30"/>
      <c r="C3" s="34"/>
      <c r="D3" s="34"/>
      <c r="E3" s="34"/>
      <c r="F3" s="34"/>
      <c r="G3" s="34"/>
      <c r="H3" s="28"/>
      <c r="I3" s="34"/>
    </row>
    <row r="4" customFormat="false" ht="15" hidden="false" customHeight="false" outlineLevel="0" collapsed="false">
      <c r="A4" s="28" t="s">
        <v>57</v>
      </c>
      <c r="B4" s="30"/>
      <c r="C4" s="35"/>
      <c r="D4" s="36"/>
      <c r="E4" s="35"/>
      <c r="F4" s="9"/>
      <c r="G4" s="9"/>
      <c r="H4" s="28"/>
      <c r="I4" s="37"/>
    </row>
    <row r="5" customFormat="false" ht="15" hidden="false" customHeight="false" outlineLevel="0" collapsed="false">
      <c r="A5" s="28" t="s">
        <v>58</v>
      </c>
      <c r="B5" s="30"/>
      <c r="C5" s="35"/>
      <c r="D5" s="36"/>
      <c r="E5" s="35"/>
      <c r="F5" s="9"/>
      <c r="G5" s="9"/>
      <c r="H5" s="28"/>
      <c r="I5" s="37"/>
    </row>
    <row r="6" customFormat="false" ht="15" hidden="false" customHeight="false" outlineLevel="0" collapsed="false">
      <c r="A6" s="28" t="s">
        <v>59</v>
      </c>
      <c r="B6" s="30"/>
      <c r="C6" s="35"/>
      <c r="D6" s="36"/>
      <c r="E6" s="35"/>
      <c r="F6" s="9"/>
      <c r="G6" s="9"/>
      <c r="H6" s="28"/>
      <c r="I6" s="37"/>
    </row>
    <row r="7" customFormat="false" ht="15" hidden="false" customHeight="false" outlineLevel="0" collapsed="false">
      <c r="A7" s="28" t="s">
        <v>60</v>
      </c>
      <c r="B7" s="30"/>
      <c r="C7" s="35"/>
      <c r="D7" s="36"/>
      <c r="E7" s="35"/>
      <c r="F7" s="9"/>
      <c r="G7" s="9"/>
      <c r="H7" s="28"/>
      <c r="I7" s="37"/>
    </row>
    <row r="8" customFormat="false" ht="15" hidden="false" customHeight="false" outlineLevel="0" collapsed="false">
      <c r="A8" s="28"/>
      <c r="B8" s="30"/>
      <c r="C8" s="35"/>
      <c r="D8" s="36"/>
      <c r="E8" s="35"/>
      <c r="F8" s="9"/>
      <c r="G8" s="9"/>
      <c r="H8" s="28"/>
      <c r="I8" s="37"/>
    </row>
    <row r="9" customFormat="false" ht="27.85" hidden="false" customHeight="false" outlineLevel="0" collapsed="false">
      <c r="A9" s="38" t="s">
        <v>61</v>
      </c>
      <c r="B9" s="39" t="s">
        <v>62</v>
      </c>
      <c r="C9" s="40" t="s">
        <v>63</v>
      </c>
      <c r="D9" s="41" t="s">
        <v>64</v>
      </c>
      <c r="E9" s="42" t="s">
        <v>65</v>
      </c>
      <c r="F9" s="43" t="s">
        <v>66</v>
      </c>
      <c r="G9" s="43"/>
      <c r="H9" s="44"/>
      <c r="I9" s="45"/>
    </row>
    <row r="10" customFormat="false" ht="15" hidden="false" customHeight="false" outlineLevel="0" collapsed="false">
      <c r="A10" s="30" t="n">
        <v>1990</v>
      </c>
      <c r="B10" s="14" t="n">
        <v>-0.031</v>
      </c>
      <c r="C10" s="14" t="n">
        <v>-0.16</v>
      </c>
      <c r="D10" s="14" t="n">
        <v>0.0792</v>
      </c>
      <c r="E10" s="46" t="n">
        <f aca="false">C10-D10</f>
        <v>-0.2392</v>
      </c>
      <c r="F10" s="9" t="n">
        <f aca="false">B10-D10</f>
        <v>-0.1102</v>
      </c>
      <c r="G10" s="9"/>
      <c r="H10" s="28"/>
      <c r="I10" s="37"/>
    </row>
    <row r="11" customFormat="false" ht="15" hidden="false" customHeight="false" outlineLevel="0" collapsed="false">
      <c r="A11" s="30" t="n">
        <f aca="false">A10+1</f>
        <v>1991</v>
      </c>
      <c r="B11" s="14" t="n">
        <v>0.3047</v>
      </c>
      <c r="C11" s="14" t="n">
        <v>0.8912</v>
      </c>
      <c r="D11" s="14" t="n">
        <v>0.0664</v>
      </c>
      <c r="E11" s="46" t="n">
        <f aca="false">C11-D11</f>
        <v>0.8248</v>
      </c>
      <c r="F11" s="9" t="n">
        <f aca="false">B11-D11</f>
        <v>0.2383</v>
      </c>
      <c r="G11" s="9"/>
      <c r="H11" s="28"/>
      <c r="I11" s="37"/>
    </row>
    <row r="12" customFormat="false" ht="15" hidden="false" customHeight="false" outlineLevel="0" collapsed="false">
      <c r="A12" s="30" t="n">
        <f aca="false">A11+1</f>
        <v>1992</v>
      </c>
      <c r="B12" s="14" t="n">
        <v>0.0762</v>
      </c>
      <c r="C12" s="14" t="n">
        <v>0.2533</v>
      </c>
      <c r="D12" s="14" t="n">
        <v>0.0415</v>
      </c>
      <c r="E12" s="46" t="n">
        <f aca="false">C12-D12</f>
        <v>0.2118</v>
      </c>
      <c r="F12" s="9" t="n">
        <f aca="false">B12-D12</f>
        <v>0.0347</v>
      </c>
      <c r="G12" s="9"/>
      <c r="H12" s="28"/>
      <c r="I12" s="37"/>
    </row>
    <row r="13" customFormat="false" ht="15" hidden="false" customHeight="false" outlineLevel="0" collapsed="false">
      <c r="A13" s="30" t="n">
        <f aca="false">A12+1</f>
        <v>1993</v>
      </c>
      <c r="B13" s="14" t="n">
        <v>0.1008</v>
      </c>
      <c r="C13" s="14" t="n">
        <v>0.2895</v>
      </c>
      <c r="D13" s="14" t="n">
        <v>0.035</v>
      </c>
      <c r="E13" s="46" t="n">
        <f aca="false">C13-D13</f>
        <v>0.2545</v>
      </c>
      <c r="F13" s="9" t="n">
        <f aca="false">B13-D13</f>
        <v>0.0658</v>
      </c>
      <c r="G13" s="9"/>
      <c r="H13" s="28"/>
      <c r="I13" s="37"/>
    </row>
    <row r="14" customFormat="false" ht="15" hidden="false" customHeight="false" outlineLevel="0" collapsed="false">
      <c r="A14" s="30" t="n">
        <f aca="false">A13+1</f>
        <v>1994</v>
      </c>
      <c r="B14" s="14" t="n">
        <v>0.0132</v>
      </c>
      <c r="C14" s="14" t="n">
        <v>-0.1234</v>
      </c>
      <c r="D14" s="14" t="n">
        <v>0.0354</v>
      </c>
      <c r="E14" s="46" t="n">
        <f aca="false">C14-D14</f>
        <v>-0.1588</v>
      </c>
      <c r="F14" s="9" t="n">
        <f aca="false">B14-D14</f>
        <v>-0.0222</v>
      </c>
      <c r="G14" s="9"/>
      <c r="H14" s="28"/>
      <c r="I14" s="37"/>
    </row>
    <row r="15" customFormat="false" ht="15" hidden="false" customHeight="false" outlineLevel="0" collapsed="false">
      <c r="A15" s="30" t="n">
        <f aca="false">A14+1</f>
        <v>1995</v>
      </c>
      <c r="B15" s="14" t="n">
        <v>0.3758</v>
      </c>
      <c r="C15" s="14" t="n">
        <v>1.0233</v>
      </c>
      <c r="D15" s="14" t="n">
        <v>0.0705</v>
      </c>
      <c r="E15" s="46" t="n">
        <f aca="false">C15-D15</f>
        <v>0.9528</v>
      </c>
      <c r="F15" s="9" t="n">
        <f aca="false">B15-D15</f>
        <v>0.3053</v>
      </c>
      <c r="G15" s="9"/>
      <c r="H15" s="28"/>
      <c r="I15" s="37"/>
    </row>
    <row r="16" customFormat="false" ht="15" hidden="false" customHeight="false" outlineLevel="0" collapsed="false">
      <c r="A16" s="30" t="n">
        <f aca="false">A15+1</f>
        <v>1996</v>
      </c>
      <c r="B16" s="14" t="n">
        <v>0.2296</v>
      </c>
      <c r="C16" s="14" t="n">
        <v>0.5198</v>
      </c>
      <c r="D16" s="14" t="n">
        <v>0.0509</v>
      </c>
      <c r="E16" s="46" t="n">
        <f aca="false">C16-D16</f>
        <v>0.4689</v>
      </c>
      <c r="F16" s="9" t="n">
        <f aca="false">B16-D16</f>
        <v>0.1787</v>
      </c>
      <c r="G16" s="9"/>
      <c r="H16" s="28"/>
      <c r="I16" s="37"/>
    </row>
    <row r="17" customFormat="false" ht="15" hidden="false" customHeight="false" outlineLevel="0" collapsed="false">
      <c r="A17" s="30" t="n">
        <f aca="false">A16+1</f>
        <v>1997</v>
      </c>
      <c r="B17" s="14" t="n">
        <v>0.3336</v>
      </c>
      <c r="C17" s="14" t="n">
        <v>0.2561</v>
      </c>
      <c r="D17" s="14" t="n">
        <v>0.0561</v>
      </c>
      <c r="E17" s="46" t="n">
        <f aca="false">C17-D17</f>
        <v>0.2</v>
      </c>
      <c r="F17" s="9" t="n">
        <f aca="false">B17-D17</f>
        <v>0.2775</v>
      </c>
      <c r="G17" s="47"/>
      <c r="H17" s="28"/>
      <c r="I17" s="37"/>
    </row>
    <row r="18" customFormat="false" ht="15" hidden="false" customHeight="false" outlineLevel="0" collapsed="false">
      <c r="A18" s="30" t="n">
        <f aca="false">A17+1</f>
        <v>1998</v>
      </c>
      <c r="B18" s="14" t="n">
        <v>0.2858</v>
      </c>
      <c r="C18" s="14" t="n">
        <v>0.0505</v>
      </c>
      <c r="D18" s="14" t="n">
        <v>0.0524</v>
      </c>
      <c r="E18" s="46" t="n">
        <f aca="false">C18-D18</f>
        <v>-0.00189999999999999</v>
      </c>
      <c r="F18" s="9" t="n">
        <f aca="false">B18-D18</f>
        <v>0.2334</v>
      </c>
      <c r="G18" s="47"/>
      <c r="H18" s="28"/>
      <c r="I18" s="37"/>
    </row>
    <row r="19" customFormat="false" ht="15" hidden="false" customHeight="false" outlineLevel="0" collapsed="false">
      <c r="A19" s="30" t="n">
        <f aca="false">A18+1</f>
        <v>1999</v>
      </c>
      <c r="B19" s="14" t="n">
        <v>0.2104</v>
      </c>
      <c r="C19" s="14" t="n">
        <v>0.5025</v>
      </c>
      <c r="D19" s="14" t="n">
        <v>0.0451</v>
      </c>
      <c r="E19" s="46" t="n">
        <f aca="false">C19-D19</f>
        <v>0.4574</v>
      </c>
      <c r="F19" s="9" t="n">
        <f aca="false">B19-D19</f>
        <v>0.1653</v>
      </c>
      <c r="G19" s="9"/>
      <c r="H19" s="28"/>
      <c r="I19" s="37"/>
    </row>
    <row r="20" customFormat="false" ht="15" hidden="false" customHeight="false" outlineLevel="0" collapsed="false">
      <c r="A20" s="30" t="n">
        <f aca="false">A19+1</f>
        <v>2000</v>
      </c>
      <c r="B20" s="14" t="n">
        <v>-0.0914</v>
      </c>
      <c r="C20" s="14" t="n">
        <v>-0.1533</v>
      </c>
      <c r="D20" s="14" t="n">
        <v>0.0612</v>
      </c>
      <c r="E20" s="46" t="n">
        <f aca="false">C20-D20</f>
        <v>-0.2145</v>
      </c>
      <c r="F20" s="9" t="n">
        <f aca="false">B20-D20</f>
        <v>-0.1526</v>
      </c>
      <c r="G20" s="28"/>
      <c r="H20" s="28"/>
      <c r="I20" s="28"/>
    </row>
    <row r="21" customFormat="false" ht="15" hidden="false" customHeight="false" outlineLevel="0" collapsed="false">
      <c r="A21" s="30" t="n">
        <f aca="false">A20+1</f>
        <v>2001</v>
      </c>
      <c r="B21" s="14" t="n">
        <v>-0.1189</v>
      </c>
      <c r="C21" s="14" t="n">
        <v>-0.1822</v>
      </c>
      <c r="D21" s="14" t="n">
        <v>0.0481</v>
      </c>
      <c r="E21" s="46" t="n">
        <f aca="false">C21-D21</f>
        <v>-0.2303</v>
      </c>
      <c r="F21" s="9" t="n">
        <f aca="false">B21-D21</f>
        <v>-0.167</v>
      </c>
      <c r="G21" s="28"/>
      <c r="H21" s="28"/>
      <c r="I21" s="28"/>
    </row>
    <row r="22" customFormat="false" ht="15" hidden="false" customHeight="false" outlineLevel="0" collapsed="false">
      <c r="A22" s="30" t="n">
        <f aca="false">A21+1</f>
        <v>2002</v>
      </c>
      <c r="B22" s="14" t="n">
        <v>-0.221</v>
      </c>
      <c r="C22" s="14" t="n">
        <v>-0.38</v>
      </c>
      <c r="D22" s="14" t="n">
        <v>0.0216</v>
      </c>
      <c r="E22" s="46" t="n">
        <f aca="false">C22-D22</f>
        <v>-0.4016</v>
      </c>
      <c r="F22" s="9" t="n">
        <f aca="false">B22-D22</f>
        <v>-0.2426</v>
      </c>
      <c r="G22" s="28"/>
      <c r="H22" s="28"/>
      <c r="I22" s="28"/>
    </row>
    <row r="23" customFormat="false" ht="15" hidden="false" customHeight="false" outlineLevel="0" collapsed="false">
      <c r="A23" s="27" t="s">
        <v>67</v>
      </c>
      <c r="B23" s="48" t="n">
        <f aca="false">AVERAGE(B10:B22)</f>
        <v>0.112907692307692</v>
      </c>
      <c r="C23" s="14"/>
      <c r="D23" s="14"/>
      <c r="E23" s="46"/>
      <c r="F23" s="9"/>
      <c r="G23" s="28"/>
      <c r="H23" s="28"/>
      <c r="I23" s="28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</row>
    <row r="25" customFormat="false" ht="15" hidden="false" customHeight="false" outlineLevel="0" collapsed="false">
      <c r="A25" s="3" t="s">
        <v>68</v>
      </c>
      <c r="B25" s="37" t="n">
        <v>0.0216</v>
      </c>
      <c r="C25" s="3"/>
      <c r="D25" s="3"/>
      <c r="E25" s="3"/>
      <c r="F25" s="3"/>
      <c r="G25" s="3"/>
      <c r="H25" s="3"/>
      <c r="I25" s="3"/>
    </row>
    <row r="26" customFormat="false" ht="15" hidden="false" customHeight="false" outlineLevel="0" collapsed="false">
      <c r="A26" s="3" t="s">
        <v>69</v>
      </c>
      <c r="B26" s="37" t="n">
        <f aca="false">B23</f>
        <v>0.112907692307692</v>
      </c>
      <c r="C26" s="3"/>
      <c r="D26" s="3"/>
      <c r="E26" s="3"/>
      <c r="F26" s="3"/>
      <c r="G26" s="3"/>
      <c r="H26" s="3"/>
      <c r="I26" s="3"/>
    </row>
    <row r="27" customFormat="false" ht="15" hidden="false" customHeight="false" outlineLevel="0" collapsed="false">
      <c r="A27" s="3" t="s">
        <v>70</v>
      </c>
      <c r="B27" s="37" t="n">
        <v>0.36</v>
      </c>
      <c r="C27" s="3"/>
      <c r="D27" s="3"/>
      <c r="E27" s="3"/>
      <c r="F27" s="3"/>
      <c r="G27" s="3"/>
      <c r="H27" s="3"/>
      <c r="I27" s="3"/>
    </row>
    <row r="28" customFormat="false" ht="15" hidden="false" customHeight="false" outlineLevel="0" collapsed="false">
      <c r="A28" s="3" t="s">
        <v>71</v>
      </c>
      <c r="B28" s="49" t="n">
        <v>1500000</v>
      </c>
      <c r="C28" s="3"/>
      <c r="D28" s="3"/>
      <c r="E28" s="3"/>
      <c r="F28" s="3"/>
      <c r="G28" s="3"/>
      <c r="H28" s="5"/>
      <c r="I28" s="3"/>
    </row>
    <row r="29" customFormat="false" ht="15" hidden="false" customHeight="false" outlineLevel="0" collapsed="false">
      <c r="A29" s="3" t="s">
        <v>72</v>
      </c>
      <c r="B29" s="3" t="n">
        <v>12</v>
      </c>
      <c r="C29" s="3" t="s">
        <v>73</v>
      </c>
      <c r="D29" s="3"/>
      <c r="E29" s="3"/>
      <c r="F29" s="3"/>
      <c r="G29" s="3"/>
      <c r="H29" s="50"/>
      <c r="I29" s="3"/>
    </row>
    <row r="30" customFormat="false" ht="15" hidden="false" customHeight="false" outlineLevel="0" collapsed="false">
      <c r="A30" s="3" t="s">
        <v>74</v>
      </c>
      <c r="B30" s="49" t="n">
        <f aca="false">B29*B28</f>
        <v>18000000</v>
      </c>
      <c r="C30" s="3"/>
      <c r="D30" s="3"/>
      <c r="E30" s="3"/>
      <c r="F30" s="3"/>
      <c r="G30" s="3"/>
      <c r="H30" s="3"/>
      <c r="I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</row>
    <row r="32" customFormat="false" ht="15" hidden="false" customHeight="false" outlineLevel="0" collapsed="false">
      <c r="A32" s="3" t="s">
        <v>75</v>
      </c>
      <c r="B32" s="49" t="n">
        <v>35000000</v>
      </c>
      <c r="C32" s="3"/>
      <c r="D32" s="3"/>
      <c r="E32" s="3"/>
      <c r="F32" s="3"/>
      <c r="G32" s="3"/>
      <c r="H32" s="5"/>
      <c r="I32" s="3"/>
    </row>
    <row r="33" customFormat="false" ht="15" hidden="false" customHeight="false" outlineLevel="0" collapsed="false">
      <c r="A33" s="3" t="s">
        <v>76</v>
      </c>
      <c r="B33" s="49" t="n">
        <v>44500000</v>
      </c>
      <c r="C33" s="3"/>
      <c r="D33" s="3"/>
      <c r="E33" s="3"/>
      <c r="F33" s="3"/>
      <c r="G33" s="3"/>
      <c r="H33" s="3"/>
      <c r="I33" s="3"/>
    </row>
    <row r="34" customFormat="false" ht="15" hidden="false" customHeight="false" outlineLevel="0" collapsed="false">
      <c r="A34" s="3" t="s">
        <v>77</v>
      </c>
      <c r="B34" s="49" t="n">
        <v>400000</v>
      </c>
      <c r="C34" s="3"/>
      <c r="D34" s="3"/>
      <c r="E34" s="3"/>
      <c r="F34" s="3"/>
      <c r="G34" s="3"/>
      <c r="H34" s="3"/>
      <c r="I34" s="3"/>
    </row>
    <row r="35" customFormat="false" ht="15" hidden="false" customHeight="false" outlineLevel="0" collapsed="false">
      <c r="A35" s="3" t="s">
        <v>78</v>
      </c>
      <c r="B35" s="37" t="n">
        <f aca="false">B34/(AVERAGE(B32:B33))</f>
        <v>0.010062893081761</v>
      </c>
      <c r="C35" s="3"/>
      <c r="D35" s="3"/>
      <c r="E35" s="3"/>
      <c r="F35" s="3"/>
      <c r="G35" s="3"/>
      <c r="H35" s="3"/>
      <c r="I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</row>
    <row r="37" customFormat="false" ht="15" hidden="false" customHeight="false" outlineLevel="0" collapsed="false">
      <c r="A37" s="3" t="s">
        <v>79</v>
      </c>
      <c r="B37" s="51" t="n">
        <f aca="false">B33</f>
        <v>44500000</v>
      </c>
      <c r="C37" s="3"/>
      <c r="D37" s="5"/>
      <c r="E37" s="3"/>
      <c r="F37" s="3"/>
      <c r="G37" s="3"/>
      <c r="H37" s="3"/>
      <c r="I37" s="3"/>
    </row>
    <row r="38" customFormat="false" ht="15" hidden="false" customHeight="false" outlineLevel="0" collapsed="false">
      <c r="A38" s="3" t="s">
        <v>80</v>
      </c>
      <c r="B38" s="52" t="n">
        <f aca="false">SLOPE(F10:F22,E10:E22)</f>
        <v>0.366723269322623</v>
      </c>
      <c r="C38" s="3"/>
      <c r="D38" s="50"/>
      <c r="E38" s="3"/>
      <c r="F38" s="3"/>
      <c r="G38" s="3"/>
      <c r="H38" s="3"/>
      <c r="I38" s="3"/>
    </row>
    <row r="39" customFormat="false" ht="15" hidden="false" customHeight="false" outlineLevel="0" collapsed="false">
      <c r="A39" s="3" t="s">
        <v>81</v>
      </c>
      <c r="B39" s="37" t="n">
        <f aca="false">B25+B38*(B26-B25)</f>
        <v>0.055084655437381</v>
      </c>
      <c r="C39" s="3"/>
      <c r="D39" s="3"/>
      <c r="E39" s="3"/>
      <c r="F39" s="3"/>
      <c r="G39" s="3"/>
      <c r="H39" s="3"/>
      <c r="I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</row>
    <row r="41" customFormat="false" ht="15" hidden="false" customHeight="false" outlineLevel="0" collapsed="false">
      <c r="A41" s="20" t="s">
        <v>8</v>
      </c>
      <c r="B41" s="53" t="n">
        <f aca="false">B39*(B30/(B30+B37))+B35*(1-B27)*(B37/(B37+B30))</f>
        <v>0.0204498398854626</v>
      </c>
      <c r="C41" s="3"/>
      <c r="D41" s="5"/>
      <c r="E41" s="3"/>
      <c r="F41" s="3"/>
      <c r="G41" s="3"/>
      <c r="H41" s="3"/>
      <c r="I41" s="3"/>
    </row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2019-07-22T06:18:20Z</dcterms:created>
  <dc:creator/>
  <dc:description/>
  <dc:language>en-US</dc:language>
  <cp:lastModifiedBy/>
  <dcterms:modified xsi:type="dcterms:W3CDTF">2019-07-22T06:41:59Z</dcterms:modified>
  <cp:revision>1</cp:revision>
  <dc:subject/>
  <dc:title/>
</cp:coreProperties>
</file>