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na\Desktop\"/>
    </mc:Choice>
  </mc:AlternateContent>
  <bookViews>
    <workbookView xWindow="0" yWindow="0" windowWidth="7470" windowHeight="7680"/>
  </bookViews>
  <sheets>
    <sheet name="Sheet2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H13" i="2" l="1"/>
  <c r="K15" i="2"/>
  <c r="P15" i="2"/>
  <c r="U15" i="2"/>
  <c r="Z15" i="2"/>
  <c r="AE15" i="2"/>
  <c r="AO15" i="2"/>
  <c r="AT15" i="2"/>
  <c r="AY15" i="2"/>
  <c r="BD15" i="2"/>
  <c r="BI15" i="2"/>
  <c r="BO15" i="2"/>
  <c r="BJ15" i="2"/>
  <c r="BP15" i="2"/>
  <c r="BQ15" i="2"/>
  <c r="J15" i="2"/>
  <c r="O15" i="2"/>
  <c r="T15" i="2"/>
  <c r="Y15" i="2"/>
  <c r="AD15" i="2"/>
  <c r="AI15" i="2"/>
  <c r="BS15" i="2"/>
  <c r="BT15" i="2"/>
  <c r="K18" i="2"/>
  <c r="P18" i="2"/>
  <c r="U18" i="2"/>
  <c r="Z18" i="2"/>
  <c r="AE18" i="2"/>
  <c r="AT18" i="2"/>
  <c r="AY18" i="2"/>
  <c r="BD18" i="2"/>
  <c r="BI18" i="2"/>
  <c r="BO18" i="2"/>
  <c r="BP18" i="2"/>
  <c r="BQ18" i="2"/>
  <c r="J18" i="2"/>
  <c r="O18" i="2"/>
  <c r="T18" i="2"/>
  <c r="Y18" i="2"/>
  <c r="AD18" i="2"/>
  <c r="AI18" i="2"/>
  <c r="BS18" i="2"/>
  <c r="BT18" i="2"/>
  <c r="BU18" i="2"/>
  <c r="BX18" i="2"/>
  <c r="BY18" i="2"/>
  <c r="BZ18" i="2"/>
  <c r="BP3" i="2"/>
  <c r="BP4" i="2"/>
  <c r="BP5" i="2"/>
  <c r="BS5" i="2"/>
  <c r="BS4" i="2"/>
  <c r="BU4" i="2"/>
  <c r="BP2" i="2"/>
  <c r="BS3" i="2"/>
  <c r="BU3" i="2"/>
  <c r="CA18" i="2"/>
  <c r="CC18" i="2"/>
  <c r="CD18" i="2"/>
  <c r="CF18" i="2"/>
  <c r="CG18" i="2"/>
  <c r="BU15" i="2"/>
  <c r="BX15" i="2"/>
  <c r="BY15" i="2"/>
  <c r="BZ15" i="2"/>
  <c r="CA15" i="2"/>
  <c r="CC15" i="2"/>
  <c r="CD15" i="2"/>
  <c r="CF15" i="2"/>
  <c r="BR15" i="2"/>
  <c r="CH15" i="2"/>
  <c r="K16" i="2"/>
  <c r="P16" i="2"/>
  <c r="U16" i="2"/>
  <c r="Z16" i="2"/>
  <c r="AE16" i="2"/>
  <c r="AO16" i="2"/>
  <c r="AT16" i="2"/>
  <c r="AY16" i="2"/>
  <c r="BD16" i="2"/>
  <c r="BI16" i="2"/>
  <c r="BO16" i="2"/>
  <c r="BP16" i="2"/>
  <c r="BQ16" i="2"/>
  <c r="J16" i="2"/>
  <c r="O16" i="2"/>
  <c r="T16" i="2"/>
  <c r="Y16" i="2"/>
  <c r="AD16" i="2"/>
  <c r="AI16" i="2"/>
  <c r="BS16" i="2"/>
  <c r="BT16" i="2"/>
  <c r="BU16" i="2"/>
  <c r="BX16" i="2"/>
  <c r="BY16" i="2"/>
  <c r="BZ16" i="2"/>
  <c r="CA16" i="2"/>
  <c r="CC16" i="2"/>
  <c r="CD16" i="2"/>
  <c r="CF16" i="2"/>
  <c r="BR16" i="2"/>
  <c r="CH16" i="2"/>
  <c r="K17" i="2"/>
  <c r="P17" i="2"/>
  <c r="U17" i="2"/>
  <c r="Z17" i="2"/>
  <c r="AE17" i="2"/>
  <c r="AO17" i="2"/>
  <c r="AT17" i="2"/>
  <c r="AY17" i="2"/>
  <c r="BD17" i="2"/>
  <c r="BI17" i="2"/>
  <c r="BO17" i="2"/>
  <c r="BP17" i="2"/>
  <c r="BQ17" i="2"/>
  <c r="J17" i="2"/>
  <c r="O17" i="2"/>
  <c r="T17" i="2"/>
  <c r="Y17" i="2"/>
  <c r="AD17" i="2"/>
  <c r="AI17" i="2"/>
  <c r="BS17" i="2"/>
  <c r="BT17" i="2"/>
  <c r="BU17" i="2"/>
  <c r="BX17" i="2"/>
  <c r="BY17" i="2"/>
  <c r="BZ17" i="2"/>
  <c r="CA17" i="2"/>
  <c r="CC17" i="2"/>
  <c r="CD17" i="2"/>
  <c r="CF17" i="2"/>
  <c r="BR17" i="2"/>
  <c r="CH17" i="2"/>
  <c r="BR18" i="2"/>
  <c r="CH18" i="2"/>
  <c r="K19" i="2"/>
  <c r="P19" i="2"/>
  <c r="U19" i="2"/>
  <c r="Z19" i="2"/>
  <c r="AE19" i="2"/>
  <c r="AO19" i="2"/>
  <c r="AT19" i="2"/>
  <c r="AY19" i="2"/>
  <c r="BD19" i="2"/>
  <c r="BI19" i="2"/>
  <c r="BO19" i="2"/>
  <c r="BP19" i="2"/>
  <c r="BQ19" i="2"/>
  <c r="O19" i="2"/>
  <c r="Y19" i="2"/>
  <c r="AD19" i="2"/>
  <c r="AI19" i="2"/>
  <c r="BS19" i="2"/>
  <c r="BT19" i="2"/>
  <c r="BU19" i="2"/>
  <c r="BX19" i="2"/>
  <c r="BY19" i="2"/>
  <c r="BZ19" i="2"/>
  <c r="CA19" i="2"/>
  <c r="CC19" i="2"/>
  <c r="CD19" i="2"/>
  <c r="CF19" i="2"/>
  <c r="BR19" i="2"/>
  <c r="CH19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CG15" i="2"/>
  <c r="CG16" i="2"/>
  <c r="CG17" i="2"/>
  <c r="CG19" i="2"/>
  <c r="CH20" i="2"/>
  <c r="BV19" i="2"/>
  <c r="BW19" i="2"/>
  <c r="BV18" i="2"/>
  <c r="BW18" i="2"/>
  <c r="BV17" i="2"/>
  <c r="BW17" i="2"/>
  <c r="BV16" i="2"/>
  <c r="BW16" i="2"/>
  <c r="BV15" i="2"/>
  <c r="BW15" i="2"/>
  <c r="BS2" i="2"/>
  <c r="BU2" i="2"/>
  <c r="BV12" i="2"/>
  <c r="CK6" i="2"/>
  <c r="BS6" i="2"/>
  <c r="CK5" i="2"/>
  <c r="BU5" i="2"/>
  <c r="CK4" i="2"/>
  <c r="CK3" i="2"/>
  <c r="CK2" i="2"/>
</calcChain>
</file>

<file path=xl/sharedStrings.xml><?xml version="1.0" encoding="utf-8"?>
<sst xmlns="http://schemas.openxmlformats.org/spreadsheetml/2006/main" count="122" uniqueCount="54">
  <si>
    <t>Medical exmp</t>
  </si>
  <si>
    <t>Male</t>
  </si>
  <si>
    <t>Female</t>
  </si>
  <si>
    <t>Tax rebate slab</t>
  </si>
  <si>
    <t>Conveyance exmp</t>
  </si>
  <si>
    <t xml:space="preserve">On First </t>
  </si>
  <si>
    <t>On First</t>
  </si>
  <si>
    <t>Investment allowance</t>
  </si>
  <si>
    <t>Rebate</t>
  </si>
  <si>
    <t>House max exmp</t>
  </si>
  <si>
    <t>On next</t>
  </si>
  <si>
    <t>Rest</t>
  </si>
  <si>
    <t>Conveyence</t>
  </si>
  <si>
    <t>remaining months</t>
  </si>
  <si>
    <t>Total</t>
  </si>
  <si>
    <t>Exempted</t>
  </si>
  <si>
    <t>To be deducted on june 30th</t>
  </si>
  <si>
    <t>Name</t>
  </si>
  <si>
    <t>Gender</t>
  </si>
  <si>
    <t>first day of the year for him</t>
  </si>
  <si>
    <t>last day of year for him</t>
  </si>
  <si>
    <t>Confirm</t>
  </si>
  <si>
    <t>Gross pay</t>
  </si>
  <si>
    <t>Fest Bonus/adjustment</t>
  </si>
  <si>
    <t>Var Bonus</t>
  </si>
  <si>
    <t>Tax deducted</t>
  </si>
  <si>
    <t>PF</t>
  </si>
  <si>
    <t>Fest Bonus/Adjustment</t>
  </si>
  <si>
    <t>Fest Bonus</t>
  </si>
  <si>
    <t>Fest Bonus + Special Allowance</t>
  </si>
  <si>
    <t>Var. Bonus</t>
  </si>
  <si>
    <t>Total income</t>
  </si>
  <si>
    <t>Total Income-PF-Conveyence</t>
  </si>
  <si>
    <t>basic</t>
  </si>
  <si>
    <t>Monthly basic</t>
  </si>
  <si>
    <t>House rent</t>
  </si>
  <si>
    <t>Medical</t>
  </si>
  <si>
    <t>Taxable
Income</t>
  </si>
  <si>
    <t>Investment allowed (25%)</t>
  </si>
  <si>
    <t>Investment Made</t>
  </si>
  <si>
    <t>Lower of (BZ &amp; CA)</t>
  </si>
  <si>
    <t>Rebate due to invest.</t>
  </si>
  <si>
    <t>Advacne paid last year</t>
  </si>
  <si>
    <t>Yearly 
tax payable</t>
  </si>
  <si>
    <t>Yearly tax payable considering minimum tax</t>
  </si>
  <si>
    <t>Monthly tax to be deducted from salary</t>
  </si>
  <si>
    <t>M</t>
  </si>
  <si>
    <t>F</t>
  </si>
  <si>
    <t>Bucky</t>
  </si>
  <si>
    <t>Popel</t>
  </si>
  <si>
    <t>Mole</t>
  </si>
  <si>
    <t>Laura</t>
  </si>
  <si>
    <t>David</t>
  </si>
  <si>
    <t>Tax deducted by Nascenia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</si>
</sst>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[$-409]mmmm\-yy;@"/>
    <numFmt numFmtId="166" formatCode="#,##0&quot; &quot;;&quot; (&quot;#,##0\);&quot; -&quot;#&quot; &quot;"/>
    <numFmt numFmtId="167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3" fontId="0" fillId="0" borderId="0" xfId="0" applyNumberFormat="1" applyFill="1"/>
    <xf numFmtId="3" fontId="0" fillId="0" borderId="0" xfId="0" applyNumberFormat="1"/>
    <xf numFmtId="3" fontId="0" fillId="0" borderId="1" xfId="0" applyNumberFormat="1" applyBorder="1"/>
    <xf numFmtId="3" fontId="0" fillId="0" borderId="0" xfId="0" applyNumberFormat="1" applyFont="1"/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Border="1" applyAlignment="1"/>
    <xf numFmtId="3" fontId="2" fillId="0" borderId="0" xfId="0" applyNumberFormat="1" applyFont="1" applyFill="1" applyBorder="1" applyAlignment="1"/>
    <xf numFmtId="3" fontId="2" fillId="0" borderId="0" xfId="0" applyNumberFormat="1" applyFont="1"/>
    <xf numFmtId="3" fontId="0" fillId="0" borderId="0" xfId="0" applyNumberFormat="1" applyBorder="1"/>
    <xf numFmtId="3" fontId="0" fillId="0" borderId="0" xfId="0" applyNumberFormat="1" applyFill="1" applyBorder="1"/>
    <xf numFmtId="10" fontId="0" fillId="0" borderId="1" xfId="0" applyNumberFormat="1" applyBorder="1"/>
    <xf numFmtId="10" fontId="0" fillId="0" borderId="0" xfId="0" applyNumberFormat="1" applyBorder="1"/>
    <xf numFmtId="10" fontId="0" fillId="0" borderId="0" xfId="0" applyNumberFormat="1"/>
    <xf numFmtId="3" fontId="0" fillId="0" borderId="1" xfId="0" applyNumberFormat="1" applyBorder="1" applyAlignment="1">
      <alignment horizontal="center"/>
    </xf>
    <xf numFmtId="3" fontId="0" fillId="2" borderId="0" xfId="0" applyNumberFormat="1" applyFill="1"/>
    <xf numFmtId="3" fontId="0" fillId="0" borderId="2" xfId="0" applyNumberFormat="1" applyFill="1" applyBorder="1" applyAlignment="1">
      <alignment horizontal="center"/>
    </xf>
    <xf numFmtId="9" fontId="0" fillId="0" borderId="0" xfId="0" applyNumberFormat="1"/>
    <xf numFmtId="10" fontId="0" fillId="0" borderId="0" xfId="0" applyNumberFormat="1" applyFill="1"/>
    <xf numFmtId="3" fontId="0" fillId="0" borderId="3" xfId="0" applyNumberFormat="1" applyFill="1" applyBorder="1"/>
    <xf numFmtId="3" fontId="0" fillId="0" borderId="4" xfId="0" applyNumberFormat="1" applyBorder="1"/>
    <xf numFmtId="3" fontId="0" fillId="0" borderId="5" xfId="0" applyNumberFormat="1" applyBorder="1"/>
    <xf numFmtId="165" fontId="2" fillId="0" borderId="6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0" fillId="0" borderId="1" xfId="0" applyNumberFormat="1" applyFill="1" applyBorder="1"/>
    <xf numFmtId="3" fontId="0" fillId="3" borderId="1" xfId="0" applyNumberFormat="1" applyFill="1" applyBorder="1"/>
    <xf numFmtId="3" fontId="5" fillId="0" borderId="11" xfId="0" applyNumberFormat="1" applyFont="1" applyFill="1" applyBorder="1" applyAlignment="1">
      <alignment horizontal="center" wrapText="1"/>
    </xf>
    <xf numFmtId="3" fontId="5" fillId="0" borderId="12" xfId="0" applyNumberFormat="1" applyFont="1" applyFill="1" applyBorder="1" applyAlignment="1">
      <alignment horizontal="center" wrapText="1"/>
    </xf>
    <xf numFmtId="3" fontId="5" fillId="0" borderId="13" xfId="0" applyNumberFormat="1" applyFont="1" applyFill="1" applyBorder="1" applyAlignment="1">
      <alignment horizontal="center" wrapText="1"/>
    </xf>
    <xf numFmtId="3" fontId="5" fillId="0" borderId="14" xfId="0" applyNumberFormat="1" applyFont="1" applyFill="1" applyBorder="1" applyAlignment="1">
      <alignment horizontal="center" wrapText="1"/>
    </xf>
    <xf numFmtId="3" fontId="5" fillId="0" borderId="15" xfId="0" applyNumberFormat="1" applyFont="1" applyFill="1" applyBorder="1" applyAlignment="1">
      <alignment horizontal="center" wrapText="1"/>
    </xf>
    <xf numFmtId="3" fontId="5" fillId="0" borderId="16" xfId="0" applyNumberFormat="1" applyFont="1" applyFill="1" applyBorder="1" applyAlignment="1">
      <alignment horizontal="center" wrapText="1"/>
    </xf>
    <xf numFmtId="3" fontId="5" fillId="0" borderId="17" xfId="0" applyNumberFormat="1" applyFont="1" applyFill="1" applyBorder="1" applyAlignment="1">
      <alignment horizontal="center" wrapText="1"/>
    </xf>
    <xf numFmtId="3" fontId="5" fillId="0" borderId="19" xfId="0" applyNumberFormat="1" applyFont="1" applyFill="1" applyBorder="1" applyAlignment="1">
      <alignment horizontal="center" wrapText="1"/>
    </xf>
    <xf numFmtId="3" fontId="5" fillId="3" borderId="12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166" fontId="4" fillId="0" borderId="20" xfId="0" applyNumberFormat="1" applyFont="1" applyFill="1" applyBorder="1"/>
    <xf numFmtId="166" fontId="4" fillId="0" borderId="21" xfId="0" applyNumberFormat="1" applyFont="1" applyFill="1" applyBorder="1"/>
    <xf numFmtId="166" fontId="4" fillId="0" borderId="0" xfId="0" applyNumberFormat="1" applyFont="1" applyFill="1"/>
    <xf numFmtId="166" fontId="4" fillId="0" borderId="22" xfId="0" applyNumberFormat="1" applyFont="1" applyFill="1" applyBorder="1"/>
    <xf numFmtId="166" fontId="4" fillId="0" borderId="23" xfId="0" applyNumberFormat="1" applyFont="1" applyFill="1" applyBorder="1"/>
    <xf numFmtId="166" fontId="4" fillId="0" borderId="24" xfId="0" applyNumberFormat="1" applyFont="1" applyFill="1" applyBorder="1"/>
    <xf numFmtId="166" fontId="4" fillId="0" borderId="5" xfId="0" applyNumberFormat="1" applyFont="1" applyFill="1" applyBorder="1"/>
    <xf numFmtId="166" fontId="4" fillId="0" borderId="1" xfId="0" applyNumberFormat="1" applyFont="1" applyFill="1" applyBorder="1"/>
    <xf numFmtId="3" fontId="7" fillId="0" borderId="19" xfId="0" applyNumberFormat="1" applyFont="1" applyFill="1" applyBorder="1" applyAlignment="1">
      <alignment horizontal="center" wrapText="1"/>
    </xf>
    <xf numFmtId="3" fontId="4" fillId="0" borderId="19" xfId="0" applyNumberFormat="1" applyFont="1" applyFill="1" applyBorder="1" applyAlignment="1">
      <alignment horizontal="right" wrapText="1"/>
    </xf>
    <xf numFmtId="49" fontId="4" fillId="0" borderId="1" xfId="0" applyNumberFormat="1" applyFont="1" applyFill="1" applyBorder="1" applyAlignment="1">
      <alignment vertical="top" wrapText="1"/>
    </xf>
    <xf numFmtId="3" fontId="4" fillId="0" borderId="5" xfId="0" applyNumberFormat="1" applyFont="1" applyFill="1" applyBorder="1"/>
    <xf numFmtId="167" fontId="4" fillId="0" borderId="5" xfId="0" applyNumberFormat="1" applyFont="1" applyFill="1" applyBorder="1"/>
    <xf numFmtId="3" fontId="4" fillId="0" borderId="1" xfId="0" applyNumberFormat="1" applyFont="1" applyFill="1" applyBorder="1"/>
    <xf numFmtId="166" fontId="6" fillId="0" borderId="0" xfId="1" applyNumberFormat="1" applyFont="1" applyFill="1" applyBorder="1" applyAlignment="1"/>
    <xf numFmtId="166" fontId="6" fillId="0" borderId="0" xfId="1" applyNumberFormat="1" applyFont="1" applyFill="1" applyBorder="1" applyAlignment="1" applyProtection="1">
      <alignment horizontal="right" vertical="top" wrapText="1"/>
    </xf>
    <xf numFmtId="3" fontId="4" fillId="0" borderId="0" xfId="0" applyNumberFormat="1" applyFont="1" applyFill="1" applyBorder="1" applyAlignment="1">
      <alignment vertical="center"/>
    </xf>
    <xf numFmtId="166" fontId="4" fillId="0" borderId="25" xfId="0" applyNumberFormat="1" applyFont="1" applyFill="1" applyBorder="1" applyAlignment="1"/>
    <xf numFmtId="166" fontId="4" fillId="0" borderId="10" xfId="0" applyNumberFormat="1" applyFont="1" applyFill="1" applyBorder="1"/>
    <xf numFmtId="166" fontId="0" fillId="0" borderId="0" xfId="0" applyNumberFormat="1" applyFont="1" applyFill="1"/>
    <xf numFmtId="3" fontId="0" fillId="0" borderId="0" xfId="0" applyNumberFormat="1" applyFont="1" applyFill="1" applyBorder="1"/>
    <xf numFmtId="3" fontId="0" fillId="0" borderId="0" xfId="0" applyNumberFormat="1" applyFont="1" applyFill="1"/>
    <xf numFmtId="166" fontId="6" fillId="0" borderId="22" xfId="1" applyNumberFormat="1" applyFont="1" applyFill="1" applyBorder="1" applyAlignment="1"/>
    <xf numFmtId="166" fontId="0" fillId="0" borderId="0" xfId="0" applyNumberFormat="1" applyFill="1" applyBorder="1"/>
    <xf numFmtId="3" fontId="0" fillId="0" borderId="20" xfId="0" applyNumberFormat="1" applyFill="1" applyBorder="1"/>
    <xf numFmtId="166" fontId="0" fillId="0" borderId="0" xfId="0" applyNumberFormat="1" applyBorder="1"/>
    <xf numFmtId="49" fontId="3" fillId="0" borderId="1" xfId="0" applyNumberFormat="1" applyFont="1" applyFill="1" applyBorder="1" applyAlignment="1">
      <alignment vertical="top" wrapText="1"/>
    </xf>
    <xf numFmtId="3" fontId="3" fillId="0" borderId="5" xfId="0" applyNumberFormat="1" applyFont="1" applyFill="1" applyBorder="1"/>
    <xf numFmtId="167" fontId="3" fillId="0" borderId="5" xfId="0" applyNumberFormat="1" applyFont="1" applyFill="1" applyBorder="1"/>
    <xf numFmtId="3" fontId="3" fillId="0" borderId="1" xfId="0" applyNumberFormat="1" applyFont="1" applyFill="1" applyBorder="1"/>
    <xf numFmtId="166" fontId="3" fillId="0" borderId="0" xfId="0" applyNumberFormat="1" applyFont="1" applyFill="1" applyBorder="1"/>
    <xf numFmtId="166" fontId="3" fillId="0" borderId="20" xfId="0" applyNumberFormat="1" applyFont="1" applyFill="1" applyBorder="1"/>
    <xf numFmtId="166" fontId="3" fillId="0" borderId="21" xfId="0" applyNumberFormat="1" applyFont="1" applyFill="1" applyBorder="1"/>
    <xf numFmtId="166" fontId="8" fillId="0" borderId="0" xfId="1" applyNumberFormat="1" applyFont="1" applyFill="1" applyBorder="1" applyAlignment="1" applyProtection="1">
      <alignment horizontal="right" vertical="top" wrapText="1"/>
    </xf>
    <xf numFmtId="166" fontId="3" fillId="0" borderId="0" xfId="0" applyNumberFormat="1" applyFont="1" applyFill="1"/>
    <xf numFmtId="166" fontId="3" fillId="0" borderId="25" xfId="0" applyNumberFormat="1" applyFont="1" applyFill="1" applyBorder="1" applyAlignment="1"/>
    <xf numFmtId="166" fontId="8" fillId="0" borderId="22" xfId="1" applyNumberFormat="1" applyFont="1" applyFill="1" applyBorder="1" applyAlignment="1"/>
    <xf numFmtId="166" fontId="3" fillId="0" borderId="5" xfId="0" applyNumberFormat="1" applyFont="1" applyFill="1" applyBorder="1"/>
    <xf numFmtId="166" fontId="3" fillId="0" borderId="1" xfId="0" applyNumberFormat="1" applyFont="1" applyFill="1" applyBorder="1"/>
    <xf numFmtId="166" fontId="3" fillId="0" borderId="10" xfId="0" applyNumberFormat="1" applyFont="1" applyFill="1" applyBorder="1"/>
    <xf numFmtId="166" fontId="3" fillId="0" borderId="24" xfId="0" applyNumberFormat="1" applyFont="1" applyFill="1" applyBorder="1"/>
    <xf numFmtId="3" fontId="9" fillId="0" borderId="19" xfId="0" applyNumberFormat="1" applyFont="1" applyFill="1" applyBorder="1" applyAlignment="1">
      <alignment horizontal="center" wrapText="1"/>
    </xf>
    <xf numFmtId="3" fontId="3" fillId="0" borderId="19" xfId="0" applyNumberFormat="1" applyFont="1" applyFill="1" applyBorder="1" applyAlignment="1">
      <alignment horizontal="right" wrapText="1"/>
    </xf>
    <xf numFmtId="166" fontId="3" fillId="0" borderId="23" xfId="0" applyNumberFormat="1" applyFont="1" applyFill="1" applyBorder="1"/>
    <xf numFmtId="166" fontId="2" fillId="0" borderId="0" xfId="0" applyNumberFormat="1" applyFont="1" applyFill="1"/>
    <xf numFmtId="3" fontId="2" fillId="0" borderId="0" xfId="0" applyNumberFormat="1" applyFont="1" applyFill="1" applyBorder="1"/>
    <xf numFmtId="3" fontId="2" fillId="0" borderId="0" xfId="0" applyNumberFormat="1" applyFont="1" applyFill="1"/>
    <xf numFmtId="3" fontId="5" fillId="0" borderId="18" xfId="0" applyNumberFormat="1" applyFont="1" applyFill="1" applyBorder="1" applyAlignment="1">
      <alignment horizontal="center" wrapText="1"/>
    </xf>
    <xf numFmtId="166" fontId="0" fillId="0" borderId="1" xfId="0" applyNumberFormat="1" applyFill="1" applyBorder="1"/>
    <xf numFmtId="166" fontId="0" fillId="0" borderId="5" xfId="0" applyNumberFormat="1" applyFill="1" applyBorder="1" applyAlignment="1">
      <alignment wrapText="1"/>
    </xf>
    <xf numFmtId="3" fontId="2" fillId="0" borderId="7" xfId="0" applyNumberFormat="1" applyFont="1" applyFill="1" applyBorder="1" applyAlignment="1">
      <alignment horizontal="center"/>
    </xf>
    <xf numFmtId="3" fontId="0" fillId="0" borderId="4" xfId="0" applyNumberFormat="1" applyFill="1" applyBorder="1" applyAlignment="1">
      <alignment horizontal="center"/>
    </xf>
    <xf numFmtId="3" fontId="0" fillId="0" borderId="3" xfId="0" applyNumberFormat="1" applyBorder="1"/>
    <xf numFmtId="3" fontId="5" fillId="0" borderId="0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76"/>
  <sheetViews>
    <sheetView tabSelected="1" topLeftCell="A9" zoomScale="130" zoomScaleNormal="130" workbookViewId="0">
      <selection activeCell="F13" sqref="F13:J13"/>
    </sheetView>
  </sheetViews>
  <sheetFormatPr defaultColWidth="9.140625" defaultRowHeight="15" x14ac:dyDescent="0.25"/>
  <cols>
    <col min="1" max="1" width="35" style="1" bestFit="1" customWidth="1"/>
    <col min="2" max="2" width="6.42578125" style="2" bestFit="1" customWidth="1"/>
    <col min="3" max="3" width="12.85546875" style="2" customWidth="1"/>
    <col min="4" max="4" width="0.28515625" style="2" customWidth="1"/>
    <col min="5" max="5" width="3.42578125" style="2" customWidth="1"/>
    <col min="6" max="6" width="10.140625" style="2" customWidth="1"/>
    <col min="7" max="7" width="9" style="2" customWidth="1"/>
    <col min="8" max="8" width="8.28515625" style="2" customWidth="1"/>
    <col min="9" max="9" width="9.7109375" style="2" customWidth="1"/>
    <col min="10" max="10" width="7.7109375" style="2" customWidth="1"/>
    <col min="11" max="11" width="9.7109375" style="2" customWidth="1"/>
    <col min="12" max="12" width="10.42578125" style="2" customWidth="1"/>
    <col min="13" max="13" width="7.7109375" style="2" customWidth="1"/>
    <col min="14" max="14" width="9.42578125" style="2" customWidth="1"/>
    <col min="15" max="15" width="7.7109375" style="2" customWidth="1"/>
    <col min="16" max="16" width="9.7109375" style="2" customWidth="1"/>
    <col min="17" max="17" width="10.42578125" style="2" customWidth="1"/>
    <col min="18" max="19" width="9.7109375" style="2" customWidth="1"/>
    <col min="20" max="20" width="7.7109375" style="2" customWidth="1"/>
    <col min="21" max="21" width="9.7109375" style="2" customWidth="1"/>
    <col min="22" max="22" width="7.42578125" style="2" bestFit="1" customWidth="1"/>
    <col min="23" max="24" width="9.7109375" style="2" customWidth="1"/>
    <col min="25" max="25" width="7.7109375" style="2" customWidth="1"/>
    <col min="26" max="26" width="9.7109375" style="2" customWidth="1"/>
    <col min="27" max="27" width="10.28515625" style="2" customWidth="1"/>
    <col min="28" max="28" width="9.42578125" style="1" customWidth="1"/>
    <col min="29" max="29" width="9.7109375" style="2" customWidth="1"/>
    <col min="30" max="30" width="7.7109375" style="2" customWidth="1"/>
    <col min="31" max="31" width="9.7109375" style="2" customWidth="1"/>
    <col min="32" max="32" width="10.28515625" style="2" customWidth="1"/>
    <col min="33" max="33" width="9.42578125" style="2" customWidth="1"/>
    <col min="34" max="34" width="8.7109375" style="2" customWidth="1"/>
    <col min="35" max="35" width="6.85546875" style="2" customWidth="1"/>
    <col min="36" max="36" width="9.7109375" style="4" customWidth="1"/>
    <col min="37" max="37" width="10.28515625" style="2" customWidth="1"/>
    <col min="38" max="38" width="9.42578125" style="2" customWidth="1"/>
    <col min="39" max="41" width="8.85546875" style="2" customWidth="1"/>
    <col min="42" max="42" width="8.140625" style="2" bestFit="1" customWidth="1"/>
    <col min="43" max="43" width="6.42578125" style="2" bestFit="1" customWidth="1"/>
    <col min="44" max="44" width="9.42578125" style="2" bestFit="1" customWidth="1"/>
    <col min="45" max="45" width="7.7109375" style="2" bestFit="1" customWidth="1"/>
    <col min="46" max="46" width="9.7109375" style="2" bestFit="1" customWidth="1"/>
    <col min="47" max="47" width="7" style="2" customWidth="1"/>
    <col min="48" max="48" width="6.42578125" style="2" bestFit="1" customWidth="1"/>
    <col min="49" max="49" width="9.42578125" style="2" bestFit="1" customWidth="1"/>
    <col min="50" max="50" width="7.7109375" style="2" bestFit="1" customWidth="1"/>
    <col min="51" max="51" width="9.7109375" style="2" bestFit="1" customWidth="1"/>
    <col min="52" max="52" width="10.28515625" style="2" bestFit="1" customWidth="1"/>
    <col min="53" max="54" width="9.42578125" style="2" bestFit="1" customWidth="1"/>
    <col min="55" max="55" width="7.7109375" style="2" bestFit="1" customWidth="1"/>
    <col min="56" max="57" width="10.28515625" style="2" bestFit="1" customWidth="1"/>
    <col min="58" max="58" width="9.42578125" style="2" bestFit="1" customWidth="1"/>
    <col min="59" max="59" width="14.85546875" style="2" bestFit="1" customWidth="1"/>
    <col min="60" max="60" width="7.7109375" style="2" bestFit="1" customWidth="1"/>
    <col min="61" max="62" width="10.28515625" style="2" bestFit="1" customWidth="1"/>
    <col min="63" max="63" width="9.42578125" style="2" bestFit="1" customWidth="1"/>
    <col min="64" max="64" width="12.42578125" style="2" customWidth="1"/>
    <col min="65" max="65" width="2.42578125" style="2" bestFit="1" customWidth="1"/>
    <col min="66" max="66" width="1.140625" style="2" customWidth="1"/>
    <col min="67" max="67" width="11.28515625" style="2" bestFit="1" customWidth="1"/>
    <col min="68" max="68" width="10.42578125" style="2" bestFit="1" customWidth="1"/>
    <col min="69" max="69" width="10.140625" style="2" bestFit="1" customWidth="1"/>
    <col min="70" max="70" width="13" style="2" bestFit="1" customWidth="1"/>
    <col min="71" max="71" width="7.7109375" style="2" bestFit="1" customWidth="1"/>
    <col min="72" max="72" width="11" style="2" bestFit="1" customWidth="1"/>
    <col min="73" max="73" width="14.5703125" style="2" bestFit="1" customWidth="1"/>
    <col min="74" max="74" width="10.28515625" style="2" bestFit="1" customWidth="1"/>
    <col min="75" max="75" width="11.5703125" style="2" bestFit="1" customWidth="1"/>
    <col min="76" max="76" width="9.42578125" style="2" bestFit="1" customWidth="1"/>
    <col min="77" max="77" width="8.7109375" style="2" bestFit="1" customWidth="1"/>
    <col min="78" max="78" width="17.28515625" style="2" bestFit="1" customWidth="1"/>
    <col min="79" max="79" width="15.140625" style="2" bestFit="1" customWidth="1"/>
    <col min="80" max="80" width="9.42578125" style="1" bestFit="1" customWidth="1"/>
    <col min="81" max="81" width="12.28515625" style="1" bestFit="1" customWidth="1"/>
    <col min="82" max="82" width="9.5703125" style="1" bestFit="1" customWidth="1"/>
    <col min="83" max="83" width="7.85546875" style="1" bestFit="1" customWidth="1"/>
    <col min="84" max="84" width="18.85546875" style="1" bestFit="1" customWidth="1"/>
    <col min="85" max="85" width="18.85546875" style="1" customWidth="1"/>
    <col min="86" max="86" width="11.7109375" style="2" customWidth="1"/>
    <col min="87" max="87" width="16.42578125" style="2" hidden="1" customWidth="1"/>
    <col min="88" max="90" width="17.42578125" style="2" customWidth="1"/>
    <col min="91" max="91" width="20.5703125" style="2" bestFit="1" customWidth="1"/>
    <col min="92" max="92" width="17.42578125" style="2" customWidth="1"/>
    <col min="93" max="93" width="14.140625" style="2" customWidth="1"/>
    <col min="94" max="16384" width="9.140625" style="2"/>
  </cols>
  <sheetData>
    <row r="1" spans="1:94" x14ac:dyDescent="0.25">
      <c r="N1" s="3" t="s">
        <v>0</v>
      </c>
      <c r="O1" s="3"/>
      <c r="P1" s="3">
        <v>60000</v>
      </c>
      <c r="BP1" s="5" t="s">
        <v>1</v>
      </c>
      <c r="BQ1" s="5"/>
      <c r="BR1" s="5"/>
      <c r="BS1" s="5"/>
      <c r="BT1" s="5"/>
      <c r="BU1" s="5"/>
      <c r="BV1" s="6"/>
      <c r="BW1" s="6"/>
      <c r="CA1" s="7"/>
      <c r="CB1" s="8"/>
      <c r="CC1" s="8"/>
      <c r="CD1" s="8"/>
      <c r="CE1" s="8"/>
      <c r="CF1" s="8"/>
      <c r="CG1" s="8"/>
      <c r="CH1" s="7"/>
      <c r="CI1" s="7"/>
      <c r="CJ1" s="7" t="s">
        <v>2</v>
      </c>
      <c r="CK1" s="7"/>
      <c r="CL1" s="7"/>
      <c r="CM1" s="7"/>
      <c r="CO1" s="9" t="s">
        <v>3</v>
      </c>
    </row>
    <row r="2" spans="1:94" x14ac:dyDescent="0.25">
      <c r="N2" s="3" t="s">
        <v>4</v>
      </c>
      <c r="O2" s="3"/>
      <c r="P2" s="3">
        <v>30000</v>
      </c>
      <c r="BP2" s="2">
        <f>BR2</f>
        <v>250000</v>
      </c>
      <c r="BQ2" s="3" t="s">
        <v>5</v>
      </c>
      <c r="BR2" s="3">
        <v>250000</v>
      </c>
      <c r="BS2" s="3">
        <f>0%</f>
        <v>0</v>
      </c>
      <c r="BT2" s="10"/>
      <c r="BU2" s="2">
        <f>BR2*BS2</f>
        <v>0</v>
      </c>
      <c r="BZ2" s="10"/>
      <c r="CA2" s="10"/>
      <c r="CB2" s="11"/>
      <c r="CC2" s="11"/>
      <c r="CD2" s="11"/>
      <c r="CE2" s="11"/>
      <c r="CF2" s="11"/>
      <c r="CG2" s="11"/>
      <c r="CH2" s="10"/>
      <c r="CI2" s="3" t="s">
        <v>6</v>
      </c>
      <c r="CJ2" s="3">
        <v>300000</v>
      </c>
      <c r="CK2" s="3">
        <f>0%</f>
        <v>0</v>
      </c>
      <c r="CL2" s="10"/>
      <c r="CM2" s="10"/>
      <c r="CO2" s="9" t="s">
        <v>7</v>
      </c>
      <c r="CP2" s="9" t="s">
        <v>8</v>
      </c>
    </row>
    <row r="3" spans="1:94" x14ac:dyDescent="0.25">
      <c r="N3" s="3" t="s">
        <v>9</v>
      </c>
      <c r="O3" s="3"/>
      <c r="P3" s="3">
        <v>300000</v>
      </c>
      <c r="BP3" s="2">
        <f>BR2+BR3</f>
        <v>650000</v>
      </c>
      <c r="BQ3" s="3" t="s">
        <v>10</v>
      </c>
      <c r="BR3" s="3">
        <v>400000</v>
      </c>
      <c r="BS3" s="12">
        <f>10%</f>
        <v>0.1</v>
      </c>
      <c r="BT3" s="13"/>
      <c r="BU3" s="2">
        <f>BR3*BS3</f>
        <v>40000</v>
      </c>
      <c r="BZ3" s="10"/>
      <c r="CA3" s="10"/>
      <c r="CB3" s="11"/>
      <c r="CC3" s="11"/>
      <c r="CD3" s="11"/>
      <c r="CE3" s="11"/>
      <c r="CF3" s="11"/>
      <c r="CG3" s="11"/>
      <c r="CH3" s="10"/>
      <c r="CI3" s="3" t="s">
        <v>10</v>
      </c>
      <c r="CJ3" s="3">
        <v>400000</v>
      </c>
      <c r="CK3" s="12">
        <f>10%</f>
        <v>0.1</v>
      </c>
      <c r="CL3" s="13"/>
      <c r="CM3" s="13"/>
      <c r="CO3" s="2">
        <v>250000</v>
      </c>
      <c r="CP3" s="14">
        <v>0.15</v>
      </c>
    </row>
    <row r="4" spans="1:94" x14ac:dyDescent="0.25">
      <c r="BP4" s="2">
        <f>BR4+BP3</f>
        <v>1150000</v>
      </c>
      <c r="BQ4" s="3" t="s">
        <v>10</v>
      </c>
      <c r="BR4" s="3">
        <v>500000</v>
      </c>
      <c r="BS4" s="12">
        <f>15%</f>
        <v>0.15</v>
      </c>
      <c r="BT4" s="13"/>
      <c r="BU4" s="2">
        <f>BR4*BS4</f>
        <v>75000</v>
      </c>
      <c r="BZ4" s="10"/>
      <c r="CA4" s="10"/>
      <c r="CB4" s="11"/>
      <c r="CC4" s="11"/>
      <c r="CD4" s="11"/>
      <c r="CE4" s="11"/>
      <c r="CF4" s="11"/>
      <c r="CG4" s="11"/>
      <c r="CH4" s="10"/>
      <c r="CI4" s="3" t="s">
        <v>10</v>
      </c>
      <c r="CJ4" s="3">
        <v>500000</v>
      </c>
      <c r="CK4" s="12">
        <f>15%</f>
        <v>0.15</v>
      </c>
      <c r="CL4" s="13"/>
      <c r="CM4" s="13"/>
      <c r="CO4" s="2">
        <v>500000</v>
      </c>
      <c r="CP4" s="14">
        <v>0.12</v>
      </c>
    </row>
    <row r="5" spans="1:94" x14ac:dyDescent="0.25">
      <c r="BP5" s="2">
        <f>BR5+BP4</f>
        <v>1750000</v>
      </c>
      <c r="BQ5" s="3" t="s">
        <v>10</v>
      </c>
      <c r="BR5" s="3">
        <v>600000</v>
      </c>
      <c r="BS5" s="12">
        <f>20%</f>
        <v>0.2</v>
      </c>
      <c r="BT5" s="13"/>
      <c r="BU5" s="2">
        <f>BR5*BS5</f>
        <v>120000</v>
      </c>
      <c r="BZ5" s="10"/>
      <c r="CA5" s="10"/>
      <c r="CB5" s="11"/>
      <c r="CC5" s="11"/>
      <c r="CD5" s="11"/>
      <c r="CE5" s="11"/>
      <c r="CF5" s="11"/>
      <c r="CG5" s="11"/>
      <c r="CH5" s="10"/>
      <c r="CI5" s="3" t="s">
        <v>10</v>
      </c>
      <c r="CJ5" s="3">
        <v>600000</v>
      </c>
      <c r="CK5" s="12">
        <f>20%</f>
        <v>0.2</v>
      </c>
      <c r="CL5" s="13"/>
      <c r="CM5" s="13"/>
    </row>
    <row r="6" spans="1:94" x14ac:dyDescent="0.25">
      <c r="BQ6" s="3" t="s">
        <v>10</v>
      </c>
      <c r="BR6" s="15" t="s">
        <v>11</v>
      </c>
      <c r="BS6" s="12">
        <f>25%</f>
        <v>0.25</v>
      </c>
      <c r="BT6" s="13"/>
      <c r="BZ6" s="10"/>
      <c r="CA6" s="10"/>
      <c r="CB6" s="11"/>
      <c r="CC6" s="11"/>
      <c r="CD6" s="11"/>
      <c r="CE6" s="11"/>
      <c r="CF6" s="11"/>
      <c r="CG6" s="11"/>
      <c r="CH6" s="10"/>
      <c r="CI6" s="3" t="s">
        <v>10</v>
      </c>
      <c r="CJ6" s="15" t="s">
        <v>11</v>
      </c>
      <c r="CK6" s="12">
        <f>25%</f>
        <v>0.25</v>
      </c>
      <c r="CL6" s="13"/>
      <c r="CM6" s="13"/>
    </row>
    <row r="9" spans="1:94" x14ac:dyDescent="0.25">
      <c r="BU9" s="2" t="s">
        <v>12</v>
      </c>
      <c r="BX9" s="2">
        <v>30000</v>
      </c>
    </row>
    <row r="11" spans="1:94" x14ac:dyDescent="0.25">
      <c r="CH11" s="16"/>
    </row>
    <row r="12" spans="1:94" x14ac:dyDescent="0.25">
      <c r="F12" s="17"/>
      <c r="G12" s="17"/>
      <c r="H12" s="17"/>
      <c r="I12" s="17"/>
      <c r="J12" s="17"/>
      <c r="BV12" s="2">
        <f>BU15-(BV15+BX15+BY15)</f>
        <v>0</v>
      </c>
      <c r="BZ12" s="18">
        <v>0.25</v>
      </c>
      <c r="CF12" s="19"/>
      <c r="CG12" s="19"/>
      <c r="CH12" s="16" t="s">
        <v>13</v>
      </c>
    </row>
    <row r="13" spans="1:94" s="10" customFormat="1" ht="15.75" thickBot="1" x14ac:dyDescent="0.3">
      <c r="A13" s="20"/>
      <c r="B13" s="21"/>
      <c r="C13" s="21"/>
      <c r="D13" s="21"/>
      <c r="E13" s="22"/>
      <c r="F13" s="23">
        <v>42917</v>
      </c>
      <c r="G13" s="24"/>
      <c r="H13" s="24"/>
      <c r="I13" s="24"/>
      <c r="J13" s="25"/>
      <c r="K13" s="26">
        <v>42949</v>
      </c>
      <c r="L13" s="27"/>
      <c r="M13" s="27"/>
      <c r="N13" s="27"/>
      <c r="O13" s="28"/>
      <c r="P13" s="26">
        <v>42981</v>
      </c>
      <c r="Q13" s="27"/>
      <c r="R13" s="27"/>
      <c r="S13" s="27"/>
      <c r="T13" s="28"/>
      <c r="U13" s="26">
        <v>43013</v>
      </c>
      <c r="V13" s="27"/>
      <c r="W13" s="27"/>
      <c r="X13" s="27"/>
      <c r="Y13" s="28"/>
      <c r="Z13" s="26">
        <v>43045</v>
      </c>
      <c r="AA13" s="27"/>
      <c r="AB13" s="27"/>
      <c r="AC13" s="27"/>
      <c r="AD13" s="28"/>
      <c r="AE13" s="26">
        <v>43077</v>
      </c>
      <c r="AF13" s="27"/>
      <c r="AG13" s="27"/>
      <c r="AH13" s="27"/>
      <c r="AI13" s="28"/>
      <c r="AJ13" s="26">
        <v>43109</v>
      </c>
      <c r="AK13" s="27"/>
      <c r="AL13" s="27"/>
      <c r="AM13" s="27"/>
      <c r="AN13" s="28"/>
      <c r="AO13" s="26">
        <v>43141</v>
      </c>
      <c r="AP13" s="27"/>
      <c r="AQ13" s="27"/>
      <c r="AR13" s="27"/>
      <c r="AS13" s="28"/>
      <c r="AT13" s="26">
        <v>43173</v>
      </c>
      <c r="AU13" s="27"/>
      <c r="AV13" s="27"/>
      <c r="AW13" s="27"/>
      <c r="AX13" s="28"/>
      <c r="AY13" s="26">
        <v>43205</v>
      </c>
      <c r="AZ13" s="27"/>
      <c r="BA13" s="27"/>
      <c r="BB13" s="27"/>
      <c r="BC13" s="28"/>
      <c r="BD13" s="26">
        <v>43237</v>
      </c>
      <c r="BE13" s="27"/>
      <c r="BF13" s="27"/>
      <c r="BG13" s="27"/>
      <c r="BH13" s="28"/>
      <c r="BI13" s="26">
        <v>43269</v>
      </c>
      <c r="BJ13" s="27"/>
      <c r="BK13" s="27"/>
      <c r="BL13" s="27"/>
      <c r="BM13" s="28"/>
      <c r="BN13" s="29"/>
      <c r="BO13" s="30" t="s">
        <v>14</v>
      </c>
      <c r="BP13" s="31"/>
      <c r="BQ13" s="31"/>
      <c r="BR13" s="31"/>
      <c r="BS13" s="32"/>
      <c r="BT13" s="95"/>
      <c r="BU13" s="96" t="s">
        <v>15</v>
      </c>
      <c r="BV13" s="96"/>
      <c r="BW13" s="96"/>
      <c r="BX13" s="96"/>
      <c r="BY13" s="96"/>
      <c r="BZ13" s="33"/>
      <c r="CA13" s="3"/>
      <c r="CB13" s="33"/>
      <c r="CC13" s="33"/>
      <c r="CD13" s="33"/>
      <c r="CE13" s="33"/>
      <c r="CF13" s="33"/>
      <c r="CG13" s="33"/>
      <c r="CH13" s="34">
        <f>12-11</f>
        <v>1</v>
      </c>
      <c r="CI13" s="3" t="s">
        <v>16</v>
      </c>
      <c r="CJ13" s="97"/>
    </row>
    <row r="14" spans="1:94" s="98" customFormat="1" ht="43.5" customHeight="1" thickBot="1" x14ac:dyDescent="0.3">
      <c r="A14" s="35" t="s">
        <v>17</v>
      </c>
      <c r="B14" s="36" t="s">
        <v>18</v>
      </c>
      <c r="C14" s="37" t="s">
        <v>19</v>
      </c>
      <c r="D14" s="37" t="s">
        <v>20</v>
      </c>
      <c r="E14" s="38" t="s">
        <v>21</v>
      </c>
      <c r="F14" s="39" t="s">
        <v>22</v>
      </c>
      <c r="G14" s="39" t="s">
        <v>23</v>
      </c>
      <c r="H14" s="39" t="s">
        <v>24</v>
      </c>
      <c r="I14" s="39" t="s">
        <v>25</v>
      </c>
      <c r="J14" s="40" t="s">
        <v>26</v>
      </c>
      <c r="K14" s="35" t="s">
        <v>22</v>
      </c>
      <c r="L14" s="38" t="s">
        <v>27</v>
      </c>
      <c r="M14" s="38" t="s">
        <v>24</v>
      </c>
      <c r="N14" s="38" t="s">
        <v>25</v>
      </c>
      <c r="O14" s="37" t="s">
        <v>26</v>
      </c>
      <c r="P14" s="35" t="s">
        <v>22</v>
      </c>
      <c r="Q14" s="38" t="s">
        <v>27</v>
      </c>
      <c r="R14" s="38" t="s">
        <v>24</v>
      </c>
      <c r="S14" s="38" t="s">
        <v>25</v>
      </c>
      <c r="T14" s="37" t="s">
        <v>26</v>
      </c>
      <c r="U14" s="35" t="s">
        <v>22</v>
      </c>
      <c r="V14" s="38" t="s">
        <v>27</v>
      </c>
      <c r="W14" s="38" t="s">
        <v>24</v>
      </c>
      <c r="X14" s="38" t="s">
        <v>25</v>
      </c>
      <c r="Y14" s="37" t="s">
        <v>26</v>
      </c>
      <c r="Z14" s="35" t="s">
        <v>22</v>
      </c>
      <c r="AA14" s="38" t="s">
        <v>27</v>
      </c>
      <c r="AB14" s="38" t="s">
        <v>24</v>
      </c>
      <c r="AC14" s="38" t="s">
        <v>25</v>
      </c>
      <c r="AD14" s="37" t="s">
        <v>26</v>
      </c>
      <c r="AE14" s="35" t="s">
        <v>22</v>
      </c>
      <c r="AF14" s="38" t="s">
        <v>28</v>
      </c>
      <c r="AG14" s="38" t="s">
        <v>24</v>
      </c>
      <c r="AH14" s="38" t="s">
        <v>25</v>
      </c>
      <c r="AI14" s="37" t="s">
        <v>26</v>
      </c>
      <c r="AJ14" s="35" t="s">
        <v>22</v>
      </c>
      <c r="AK14" s="38" t="s">
        <v>28</v>
      </c>
      <c r="AL14" s="38" t="s">
        <v>24</v>
      </c>
      <c r="AM14" s="38" t="s">
        <v>25</v>
      </c>
      <c r="AN14" s="37" t="s">
        <v>26</v>
      </c>
      <c r="AO14" s="35" t="s">
        <v>22</v>
      </c>
      <c r="AP14" s="38" t="s">
        <v>28</v>
      </c>
      <c r="AQ14" s="38" t="s">
        <v>24</v>
      </c>
      <c r="AR14" s="38" t="s">
        <v>25</v>
      </c>
      <c r="AS14" s="37" t="s">
        <v>26</v>
      </c>
      <c r="AT14" s="35" t="s">
        <v>22</v>
      </c>
      <c r="AU14" s="38" t="s">
        <v>28</v>
      </c>
      <c r="AV14" s="38" t="s">
        <v>24</v>
      </c>
      <c r="AW14" s="38" t="s">
        <v>25</v>
      </c>
      <c r="AX14" s="37" t="s">
        <v>26</v>
      </c>
      <c r="AY14" s="35" t="s">
        <v>22</v>
      </c>
      <c r="AZ14" s="38" t="s">
        <v>28</v>
      </c>
      <c r="BA14" s="38" t="s">
        <v>24</v>
      </c>
      <c r="BB14" s="38" t="s">
        <v>25</v>
      </c>
      <c r="BC14" s="37" t="s">
        <v>26</v>
      </c>
      <c r="BD14" s="35" t="s">
        <v>22</v>
      </c>
      <c r="BE14" s="38" t="s">
        <v>28</v>
      </c>
      <c r="BF14" s="38" t="s">
        <v>24</v>
      </c>
      <c r="BG14" s="38" t="s">
        <v>25</v>
      </c>
      <c r="BH14" s="37" t="s">
        <v>26</v>
      </c>
      <c r="BI14" s="38" t="s">
        <v>22</v>
      </c>
      <c r="BJ14" s="38" t="s">
        <v>29</v>
      </c>
      <c r="BK14" s="38" t="s">
        <v>24</v>
      </c>
      <c r="BL14" s="38" t="s">
        <v>25</v>
      </c>
      <c r="BM14" s="40" t="s">
        <v>26</v>
      </c>
      <c r="BN14" s="41"/>
      <c r="BO14" s="40" t="s">
        <v>22</v>
      </c>
      <c r="BP14" s="36" t="s">
        <v>28</v>
      </c>
      <c r="BQ14" s="36" t="s">
        <v>30</v>
      </c>
      <c r="BR14" s="36" t="s">
        <v>25</v>
      </c>
      <c r="BS14" s="92" t="s">
        <v>26</v>
      </c>
      <c r="BT14" s="42" t="s">
        <v>31</v>
      </c>
      <c r="BU14" s="40" t="s">
        <v>32</v>
      </c>
      <c r="BV14" s="40" t="s">
        <v>33</v>
      </c>
      <c r="BW14" s="40" t="s">
        <v>34</v>
      </c>
      <c r="BX14" s="36" t="s">
        <v>35</v>
      </c>
      <c r="BY14" s="36" t="s">
        <v>36</v>
      </c>
      <c r="BZ14" s="93" t="s">
        <v>37</v>
      </c>
      <c r="CA14" s="94" t="s">
        <v>38</v>
      </c>
      <c r="CB14" s="42" t="s">
        <v>39</v>
      </c>
      <c r="CC14" s="42" t="s">
        <v>40</v>
      </c>
      <c r="CD14" s="42" t="s">
        <v>41</v>
      </c>
      <c r="CE14" s="42" t="s">
        <v>42</v>
      </c>
      <c r="CF14" s="36" t="s">
        <v>43</v>
      </c>
      <c r="CG14" s="36" t="s">
        <v>44</v>
      </c>
      <c r="CH14" s="43" t="s">
        <v>45</v>
      </c>
      <c r="CI14" s="38"/>
      <c r="CJ14" s="38" t="s">
        <v>53</v>
      </c>
    </row>
    <row r="15" spans="1:94" s="66" customFormat="1" ht="15.75" thickBot="1" x14ac:dyDescent="0.3">
      <c r="A15" s="55" t="s">
        <v>48</v>
      </c>
      <c r="B15" s="56" t="s">
        <v>46</v>
      </c>
      <c r="C15" s="57">
        <v>42552</v>
      </c>
      <c r="D15" s="57">
        <v>42916</v>
      </c>
      <c r="E15" s="58"/>
      <c r="F15" s="44">
        <v>80000</v>
      </c>
      <c r="G15" s="44"/>
      <c r="H15" s="44">
        <v>24879</v>
      </c>
      <c r="I15" s="44">
        <v>3722</v>
      </c>
      <c r="J15" s="45">
        <f t="shared" ref="J15:J18" si="0">F15*0.05</f>
        <v>4000</v>
      </c>
      <c r="K15" s="44">
        <f t="shared" ref="K15:K19" si="1">F15</f>
        <v>80000</v>
      </c>
      <c r="L15" s="44">
        <v>39117</v>
      </c>
      <c r="M15" s="44"/>
      <c r="N15" s="44">
        <v>4222</v>
      </c>
      <c r="O15" s="45">
        <f t="shared" ref="O15:P19" si="2">J15</f>
        <v>4000</v>
      </c>
      <c r="P15" s="46">
        <f t="shared" si="2"/>
        <v>80000</v>
      </c>
      <c r="Q15" s="59"/>
      <c r="R15" s="44"/>
      <c r="S15" s="44">
        <v>4222</v>
      </c>
      <c r="T15" s="45">
        <f>P15*0.05</f>
        <v>4000</v>
      </c>
      <c r="U15" s="46">
        <f t="shared" ref="U15:U19" si="3">P15</f>
        <v>80000</v>
      </c>
      <c r="V15" s="44"/>
      <c r="W15" s="44">
        <v>19441</v>
      </c>
      <c r="X15" s="60">
        <v>4222</v>
      </c>
      <c r="Y15" s="45">
        <f t="shared" ref="Y15:Z19" si="4">T15</f>
        <v>4000</v>
      </c>
      <c r="Z15" s="46">
        <f t="shared" si="4"/>
        <v>80000</v>
      </c>
      <c r="AA15" s="44"/>
      <c r="AB15" s="44"/>
      <c r="AC15" s="60">
        <v>4296</v>
      </c>
      <c r="AD15" s="45">
        <f t="shared" ref="AD15:AE19" si="5">Y15</f>
        <v>4000</v>
      </c>
      <c r="AE15" s="46">
        <f t="shared" si="5"/>
        <v>80000</v>
      </c>
      <c r="AF15" s="44"/>
      <c r="AG15" s="44"/>
      <c r="AH15" s="44">
        <v>4296</v>
      </c>
      <c r="AI15" s="45">
        <f t="shared" ref="AI15:AI19" si="6">AD15</f>
        <v>4000</v>
      </c>
      <c r="AJ15" s="46">
        <v>90000</v>
      </c>
      <c r="AK15" s="44"/>
      <c r="AL15" s="44">
        <v>23001</v>
      </c>
      <c r="AM15" s="44">
        <v>5158</v>
      </c>
      <c r="AN15" s="45"/>
      <c r="AO15" s="44">
        <f t="shared" ref="AO15:AO17" si="7">AJ15</f>
        <v>90000</v>
      </c>
      <c r="AP15" s="61"/>
      <c r="AQ15" s="44"/>
      <c r="AR15" s="61">
        <v>5004</v>
      </c>
      <c r="AS15" s="45"/>
      <c r="AT15" s="44">
        <f t="shared" ref="AT15:AT19" si="8">AO15</f>
        <v>90000</v>
      </c>
      <c r="AU15" s="44"/>
      <c r="AV15" s="44"/>
      <c r="AW15" s="44">
        <v>5004</v>
      </c>
      <c r="AX15" s="45"/>
      <c r="AY15" s="44">
        <f t="shared" ref="AY15:AY19" si="9">AT15</f>
        <v>90000</v>
      </c>
      <c r="AZ15" s="44"/>
      <c r="BA15" s="47">
        <v>20374</v>
      </c>
      <c r="BB15" s="60">
        <v>4806</v>
      </c>
      <c r="BC15" s="45"/>
      <c r="BD15" s="44">
        <f t="shared" ref="BD15:BD19" si="10">AY15</f>
        <v>90000</v>
      </c>
      <c r="BE15" s="44"/>
      <c r="BF15" s="47"/>
      <c r="BG15" s="60">
        <v>7605.7624999999971</v>
      </c>
      <c r="BH15" s="45"/>
      <c r="BI15" s="44">
        <f t="shared" ref="BI15:BI19" si="11">BD15</f>
        <v>90000</v>
      </c>
      <c r="BJ15" s="62">
        <f>41669</f>
        <v>41669</v>
      </c>
      <c r="BK15" s="44"/>
      <c r="BL15" s="44"/>
      <c r="BM15" s="45"/>
      <c r="BN15" s="48"/>
      <c r="BO15" s="51">
        <f>SUM(F15,K15,P15,U15,Z15,AE15,AJ15,AO15,AT15,AY15,BD15,BI15)</f>
        <v>1020000</v>
      </c>
      <c r="BP15" s="52">
        <f>SUM(G15,L15,Q15,V15,AA15,AF15,AK15,AP15,AU15,AZ15,BE15,BJ15)</f>
        <v>80786</v>
      </c>
      <c r="BQ15" s="52">
        <f>SUM(H15,M15,R15,W15,AB15,AG15,AL15,AQ15,AV15,BA15,BF15,BK15)</f>
        <v>87695</v>
      </c>
      <c r="BR15" s="52">
        <f>SUM(I15,N15,S15,X15,AC15,AH15,AM15,AR15,AW15,BB15,BG15,BL15)</f>
        <v>52557.762499999997</v>
      </c>
      <c r="BS15" s="63">
        <f>SUM(J15,O15,T15,Y15,AD15,AI15,AN15,AS15,AX15,BC15,BH15,BM15)</f>
        <v>24000</v>
      </c>
      <c r="BT15" s="50">
        <f>BO15+BP15+BQ15+BS15</f>
        <v>1212481</v>
      </c>
      <c r="BU15" s="51">
        <f>BT15-BS15-$BX$9-BP15</f>
        <v>1077695</v>
      </c>
      <c r="BV15" s="51">
        <f>BU15-BX15-BY15</f>
        <v>706995.45454545459</v>
      </c>
      <c r="BW15" s="51">
        <f>BV15/12</f>
        <v>58916.28787878788</v>
      </c>
      <c r="BX15" s="52">
        <f>IF(BU15/16*5&lt;300000,BU15/16*5,300000)</f>
        <v>300000</v>
      </c>
      <c r="BY15" s="52">
        <f>IF((BU15-BX15)/11&lt;120000,(BU15-BX15)/11,120000)</f>
        <v>70699.545454545456</v>
      </c>
      <c r="BZ15" s="52">
        <f>BT15-BX15-BY15-$BX$9</f>
        <v>811781.45454545459</v>
      </c>
      <c r="CA15" s="51">
        <f>BZ15*$BZ$12</f>
        <v>202945.36363636365</v>
      </c>
      <c r="CB15" s="53">
        <v>130000</v>
      </c>
      <c r="CC15" s="54">
        <f>MIN(CA15:CB15)</f>
        <v>130000</v>
      </c>
      <c r="CD15" s="54">
        <f t="shared" ref="CD15:CD19" si="12">IF(CC15&lt;=250000,CC15*0.15,((CC15-250000)*0.12+250000*0.15))</f>
        <v>19500</v>
      </c>
      <c r="CE15" s="53"/>
      <c r="CF15" s="49">
        <f t="shared" ref="CF15:CF19" si="13">IF(BZ15-$BP$5&gt;0,(BZ15-$BP$5)*$BS$6,0)+IF(BZ15-$BP$4&gt;0,IF((BZ15-$BP$4)&gt;$BR$5,$BU$5,(BZ15-$BP$4)*$BS$5),0)+IF(BZ15-$BP$3&gt;0,IF((BZ15-$BP$3)&gt;$BR$4,$BU$4,(BZ15-$BP$3)*$BS$4),0)+IF(BZ15-$BP$2&gt;0,IF((BZ15-$BP$2)&gt;$BR$3,$BU$3,(BZ15-$BP$2)*$BS$3),0)-CD15-CE15</f>
        <v>44767.218181818185</v>
      </c>
      <c r="CG15" s="49">
        <f>IF(CF15&lt;=0,0,IF(CF15&lt;=5000,5000,CF15))</f>
        <v>44767.218181818185</v>
      </c>
      <c r="CH15" s="49">
        <f t="shared" ref="CH15:CH19" si="14">(CF15-BR15)/$CH$13</f>
        <v>-7790.5443181818118</v>
      </c>
      <c r="CI15" s="64"/>
      <c r="CJ15" s="65">
        <v>50000</v>
      </c>
    </row>
    <row r="16" spans="1:94" s="66" customFormat="1" ht="15.75" thickBot="1" x14ac:dyDescent="0.3">
      <c r="A16" s="55" t="s">
        <v>49</v>
      </c>
      <c r="B16" s="56" t="s">
        <v>46</v>
      </c>
      <c r="C16" s="57">
        <v>42552</v>
      </c>
      <c r="D16" s="57">
        <v>42916</v>
      </c>
      <c r="E16" s="58"/>
      <c r="F16" s="44">
        <v>70000</v>
      </c>
      <c r="G16" s="44"/>
      <c r="H16" s="44">
        <v>18510</v>
      </c>
      <c r="I16" s="44">
        <v>2615</v>
      </c>
      <c r="J16" s="45">
        <f t="shared" si="0"/>
        <v>3500</v>
      </c>
      <c r="K16" s="44">
        <f t="shared" si="1"/>
        <v>70000</v>
      </c>
      <c r="L16" s="44">
        <v>33314</v>
      </c>
      <c r="M16" s="44"/>
      <c r="N16" s="44">
        <v>2804</v>
      </c>
      <c r="O16" s="45">
        <f t="shared" si="2"/>
        <v>3500</v>
      </c>
      <c r="P16" s="46">
        <f t="shared" si="2"/>
        <v>70000</v>
      </c>
      <c r="Q16" s="44"/>
      <c r="R16" s="44"/>
      <c r="S16" s="44">
        <v>2804</v>
      </c>
      <c r="T16" s="45">
        <f>P16*0.05</f>
        <v>3500</v>
      </c>
      <c r="U16" s="46">
        <f t="shared" si="3"/>
        <v>70000</v>
      </c>
      <c r="V16" s="44"/>
      <c r="W16" s="44">
        <v>17627</v>
      </c>
      <c r="X16" s="60">
        <v>2804</v>
      </c>
      <c r="Y16" s="45">
        <f t="shared" si="4"/>
        <v>3500</v>
      </c>
      <c r="Z16" s="46">
        <f t="shared" si="4"/>
        <v>70000</v>
      </c>
      <c r="AA16" s="44"/>
      <c r="AB16" s="44"/>
      <c r="AC16" s="60">
        <v>2826</v>
      </c>
      <c r="AD16" s="45">
        <f t="shared" si="5"/>
        <v>3500</v>
      </c>
      <c r="AE16" s="46">
        <f t="shared" si="5"/>
        <v>70000</v>
      </c>
      <c r="AF16" s="44"/>
      <c r="AG16" s="44"/>
      <c r="AH16" s="44">
        <v>2826</v>
      </c>
      <c r="AI16" s="45">
        <f t="shared" si="6"/>
        <v>3500</v>
      </c>
      <c r="AJ16" s="46">
        <v>75000</v>
      </c>
      <c r="AK16" s="44"/>
      <c r="AL16" s="44">
        <v>22125</v>
      </c>
      <c r="AM16" s="60">
        <v>3350</v>
      </c>
      <c r="AN16" s="45"/>
      <c r="AO16" s="44">
        <f t="shared" si="7"/>
        <v>75000</v>
      </c>
      <c r="AP16" s="44"/>
      <c r="AQ16" s="44"/>
      <c r="AR16" s="44">
        <v>3157</v>
      </c>
      <c r="AS16" s="45"/>
      <c r="AT16" s="44">
        <f t="shared" si="8"/>
        <v>75000</v>
      </c>
      <c r="AU16" s="44"/>
      <c r="AV16" s="44"/>
      <c r="AW16" s="60">
        <v>3157</v>
      </c>
      <c r="AX16" s="45"/>
      <c r="AY16" s="44">
        <f t="shared" si="9"/>
        <v>75000</v>
      </c>
      <c r="AZ16" s="44"/>
      <c r="BA16" s="47">
        <v>8223</v>
      </c>
      <c r="BB16" s="60">
        <v>3098</v>
      </c>
      <c r="BC16" s="45"/>
      <c r="BD16" s="44">
        <f t="shared" si="10"/>
        <v>75000</v>
      </c>
      <c r="BE16" s="44"/>
      <c r="BF16" s="47"/>
      <c r="BG16" s="60">
        <v>3940.6931250000016</v>
      </c>
      <c r="BH16" s="45"/>
      <c r="BI16" s="44">
        <f t="shared" si="11"/>
        <v>75000</v>
      </c>
      <c r="BJ16" s="62">
        <v>35956</v>
      </c>
      <c r="BK16" s="44"/>
      <c r="BL16" s="44"/>
      <c r="BM16" s="45"/>
      <c r="BN16" s="67"/>
      <c r="BO16" s="51">
        <f t="shared" ref="BO16:BP19" si="15">SUM(F16,K16,P16,U16,Z16,AE16,AJ16,AO16,AT16,AY16,BD16,BI16)</f>
        <v>870000</v>
      </c>
      <c r="BP16" s="52">
        <f t="shared" si="15"/>
        <v>69270</v>
      </c>
      <c r="BQ16" s="52">
        <f t="shared" ref="BQ16:BS19" si="16">SUM(H16,M16,R16,W16,AB16,AG16,AL16,AQ16,AV16,BA16,BF16,BK16)</f>
        <v>66485</v>
      </c>
      <c r="BR16" s="52">
        <f t="shared" si="16"/>
        <v>33381.693125000005</v>
      </c>
      <c r="BS16" s="63">
        <f t="shared" si="16"/>
        <v>21000</v>
      </c>
      <c r="BT16" s="50">
        <f t="shared" ref="BT16:BT19" si="17">BO16+BP16+BQ16+BS16</f>
        <v>1026755</v>
      </c>
      <c r="BU16" s="51">
        <f>BT16-BS16-$BX$9-BP16</f>
        <v>906485</v>
      </c>
      <c r="BV16" s="51">
        <f t="shared" ref="BV16:BV19" si="18">BU16-BX16-BY16</f>
        <v>566553.125</v>
      </c>
      <c r="BW16" s="51">
        <f>BV16/12</f>
        <v>47212.760416666664</v>
      </c>
      <c r="BX16" s="52">
        <f t="shared" ref="BX16:BX19" si="19">IF(BU16/16*5&lt;300000,BU16/16*5,300000)</f>
        <v>283276.5625</v>
      </c>
      <c r="BY16" s="52">
        <f>IF((BU16-BX16)/11&lt;120000,(BU16-BX16)/11,120000)</f>
        <v>56655.3125</v>
      </c>
      <c r="BZ16" s="52">
        <f t="shared" ref="BZ16:BZ19" si="20">BT16-BX16-BY16-$BX$9</f>
        <v>656823.125</v>
      </c>
      <c r="CA16" s="51">
        <f t="shared" ref="CA16:CA19" si="21">BZ16*$BZ$12</f>
        <v>164205.78125</v>
      </c>
      <c r="CB16" s="53">
        <v>60000</v>
      </c>
      <c r="CC16" s="54">
        <f t="shared" ref="CC16:CC19" si="22">MIN(CA16:CB16)</f>
        <v>60000</v>
      </c>
      <c r="CD16" s="54">
        <f t="shared" si="12"/>
        <v>9000</v>
      </c>
      <c r="CE16" s="53"/>
      <c r="CF16" s="49">
        <f t="shared" si="13"/>
        <v>32023.46875</v>
      </c>
      <c r="CG16" s="49">
        <f t="shared" ref="CG16:CG19" si="23">IF(CF16&lt;=0,0,IF(CF16&lt;=5000,5000,CF16))</f>
        <v>32023.46875</v>
      </c>
      <c r="CH16" s="49">
        <f t="shared" si="14"/>
        <v>-1358.2243750000052</v>
      </c>
      <c r="CI16" s="64"/>
      <c r="CJ16" s="65">
        <v>30000</v>
      </c>
      <c r="CN16" s="65"/>
      <c r="CO16" s="65"/>
    </row>
    <row r="17" spans="1:93" s="91" customFormat="1" ht="15.75" thickBot="1" x14ac:dyDescent="0.3">
      <c r="A17" s="71" t="s">
        <v>51</v>
      </c>
      <c r="B17" s="72" t="s">
        <v>47</v>
      </c>
      <c r="C17" s="73">
        <v>42552</v>
      </c>
      <c r="D17" s="73">
        <v>42916</v>
      </c>
      <c r="E17" s="74"/>
      <c r="F17" s="75">
        <v>90000</v>
      </c>
      <c r="G17" s="75"/>
      <c r="H17" s="75">
        <v>26306</v>
      </c>
      <c r="I17" s="75">
        <v>4048</v>
      </c>
      <c r="J17" s="76">
        <f t="shared" si="0"/>
        <v>4500</v>
      </c>
      <c r="K17" s="75">
        <f t="shared" si="1"/>
        <v>90000</v>
      </c>
      <c r="L17" s="75">
        <v>40305</v>
      </c>
      <c r="M17" s="75"/>
      <c r="N17" s="75">
        <v>4563</v>
      </c>
      <c r="O17" s="76">
        <f t="shared" si="2"/>
        <v>4500</v>
      </c>
      <c r="P17" s="77">
        <f t="shared" si="2"/>
        <v>90000</v>
      </c>
      <c r="Q17" s="75"/>
      <c r="R17" s="75"/>
      <c r="S17" s="75">
        <v>4563</v>
      </c>
      <c r="T17" s="76">
        <f>P17*0.05</f>
        <v>4500</v>
      </c>
      <c r="U17" s="77">
        <f t="shared" si="3"/>
        <v>90000</v>
      </c>
      <c r="V17" s="75"/>
      <c r="W17" s="75">
        <v>13614</v>
      </c>
      <c r="X17" s="78">
        <v>4563</v>
      </c>
      <c r="Y17" s="76">
        <f t="shared" si="4"/>
        <v>4500</v>
      </c>
      <c r="Z17" s="77">
        <f t="shared" si="4"/>
        <v>90000</v>
      </c>
      <c r="AA17" s="75"/>
      <c r="AB17" s="75"/>
      <c r="AC17" s="78">
        <v>4643</v>
      </c>
      <c r="AD17" s="76">
        <f t="shared" si="5"/>
        <v>4500</v>
      </c>
      <c r="AE17" s="77">
        <f t="shared" si="5"/>
        <v>90000</v>
      </c>
      <c r="AF17" s="75"/>
      <c r="AG17" s="75"/>
      <c r="AH17" s="75">
        <v>4643</v>
      </c>
      <c r="AI17" s="76">
        <f t="shared" si="6"/>
        <v>4500</v>
      </c>
      <c r="AJ17" s="77">
        <v>100000</v>
      </c>
      <c r="AK17" s="75"/>
      <c r="AL17" s="75">
        <v>24234</v>
      </c>
      <c r="AM17" s="78">
        <v>5780</v>
      </c>
      <c r="AN17" s="76"/>
      <c r="AO17" s="75">
        <f t="shared" si="7"/>
        <v>100000</v>
      </c>
      <c r="AP17" s="75"/>
      <c r="AQ17" s="75"/>
      <c r="AR17" s="75">
        <v>5625</v>
      </c>
      <c r="AS17" s="76"/>
      <c r="AT17" s="75">
        <f t="shared" si="8"/>
        <v>100000</v>
      </c>
      <c r="AU17" s="75"/>
      <c r="AV17" s="75"/>
      <c r="AW17" s="78">
        <v>5625</v>
      </c>
      <c r="AX17" s="76"/>
      <c r="AY17" s="75">
        <f t="shared" si="9"/>
        <v>100000</v>
      </c>
      <c r="AZ17" s="75"/>
      <c r="BA17" s="79">
        <v>21177</v>
      </c>
      <c r="BB17" s="78">
        <v>5411</v>
      </c>
      <c r="BC17" s="76"/>
      <c r="BD17" s="75">
        <f t="shared" si="10"/>
        <v>100000</v>
      </c>
      <c r="BE17" s="75"/>
      <c r="BF17" s="79"/>
      <c r="BG17" s="78">
        <v>7857.9837499999958</v>
      </c>
      <c r="BH17" s="76"/>
      <c r="BI17" s="75">
        <f t="shared" si="11"/>
        <v>100000</v>
      </c>
      <c r="BJ17" s="80">
        <v>43109</v>
      </c>
      <c r="BK17" s="75"/>
      <c r="BL17" s="75"/>
      <c r="BM17" s="76"/>
      <c r="BN17" s="81"/>
      <c r="BO17" s="82">
        <f t="shared" si="15"/>
        <v>1140000</v>
      </c>
      <c r="BP17" s="83">
        <f t="shared" si="15"/>
        <v>83414</v>
      </c>
      <c r="BQ17" s="83">
        <f t="shared" si="16"/>
        <v>85331</v>
      </c>
      <c r="BR17" s="83">
        <f t="shared" si="16"/>
        <v>57321.983749999999</v>
      </c>
      <c r="BS17" s="84">
        <f t="shared" si="16"/>
        <v>27000</v>
      </c>
      <c r="BT17" s="85">
        <f t="shared" si="17"/>
        <v>1335745</v>
      </c>
      <c r="BU17" s="82">
        <f>BT17-BS17-$BX$9-BP17</f>
        <v>1195331</v>
      </c>
      <c r="BV17" s="82">
        <f t="shared" si="18"/>
        <v>813937.27272727271</v>
      </c>
      <c r="BW17" s="82">
        <f>BV17/12</f>
        <v>67828.106060606064</v>
      </c>
      <c r="BX17" s="83">
        <f t="shared" si="19"/>
        <v>300000</v>
      </c>
      <c r="BY17" s="83">
        <f>IF((BU17-BX17)/11&lt;120000,(BU17-BX17)/11,120000)</f>
        <v>81393.727272727279</v>
      </c>
      <c r="BZ17" s="83">
        <f t="shared" si="20"/>
        <v>924351.27272727271</v>
      </c>
      <c r="CA17" s="82">
        <f t="shared" si="21"/>
        <v>231087.81818181818</v>
      </c>
      <c r="CB17" s="86">
        <v>107200</v>
      </c>
      <c r="CC17" s="87">
        <f t="shared" si="22"/>
        <v>107200</v>
      </c>
      <c r="CD17" s="87">
        <f t="shared" si="12"/>
        <v>16080</v>
      </c>
      <c r="CE17" s="86"/>
      <c r="CF17" s="88">
        <f t="shared" si="13"/>
        <v>65072.690909090903</v>
      </c>
      <c r="CG17" s="88">
        <f t="shared" si="23"/>
        <v>65072.690909090903</v>
      </c>
      <c r="CH17" s="88">
        <f t="shared" si="14"/>
        <v>7750.7071590909036</v>
      </c>
      <c r="CI17" s="89"/>
      <c r="CJ17" s="90">
        <v>65073</v>
      </c>
      <c r="CN17" s="90"/>
      <c r="CO17" s="90"/>
    </row>
    <row r="18" spans="1:93" s="91" customFormat="1" ht="15.75" thickBot="1" x14ac:dyDescent="0.3">
      <c r="A18" s="71" t="s">
        <v>52</v>
      </c>
      <c r="B18" s="72" t="s">
        <v>46</v>
      </c>
      <c r="C18" s="73">
        <v>42552</v>
      </c>
      <c r="D18" s="73">
        <v>42916</v>
      </c>
      <c r="E18" s="74"/>
      <c r="F18" s="75">
        <v>110000</v>
      </c>
      <c r="G18" s="75"/>
      <c r="H18" s="75">
        <v>27499</v>
      </c>
      <c r="I18" s="75">
        <v>7430</v>
      </c>
      <c r="J18" s="76">
        <f t="shared" si="0"/>
        <v>5500</v>
      </c>
      <c r="K18" s="75">
        <f t="shared" si="1"/>
        <v>110000</v>
      </c>
      <c r="L18" s="75">
        <v>51323</v>
      </c>
      <c r="M18" s="75"/>
      <c r="N18" s="75">
        <v>8086</v>
      </c>
      <c r="O18" s="76">
        <f t="shared" si="2"/>
        <v>5500</v>
      </c>
      <c r="P18" s="77">
        <f t="shared" si="2"/>
        <v>110000</v>
      </c>
      <c r="Q18" s="75"/>
      <c r="R18" s="75"/>
      <c r="S18" s="75">
        <v>8086</v>
      </c>
      <c r="T18" s="76">
        <f>P18*0.05</f>
        <v>5500</v>
      </c>
      <c r="U18" s="77">
        <f t="shared" si="3"/>
        <v>110000</v>
      </c>
      <c r="V18" s="75"/>
      <c r="W18" s="75">
        <v>20594</v>
      </c>
      <c r="X18" s="78">
        <v>8086</v>
      </c>
      <c r="Y18" s="76">
        <f t="shared" si="4"/>
        <v>5500</v>
      </c>
      <c r="Z18" s="77">
        <f t="shared" si="4"/>
        <v>110000</v>
      </c>
      <c r="AA18" s="75"/>
      <c r="AB18" s="75"/>
      <c r="AC18" s="78">
        <v>8086</v>
      </c>
      <c r="AD18" s="76">
        <f t="shared" si="5"/>
        <v>5500</v>
      </c>
      <c r="AE18" s="77">
        <f t="shared" si="5"/>
        <v>110000</v>
      </c>
      <c r="AF18" s="75"/>
      <c r="AG18" s="75"/>
      <c r="AH18" s="75">
        <v>8086</v>
      </c>
      <c r="AI18" s="76">
        <f t="shared" si="6"/>
        <v>5500</v>
      </c>
      <c r="AJ18" s="77">
        <v>125000</v>
      </c>
      <c r="AK18" s="75"/>
      <c r="AL18" s="75">
        <v>26042</v>
      </c>
      <c r="AM18" s="78">
        <v>9046</v>
      </c>
      <c r="AN18" s="76"/>
      <c r="AO18" s="75">
        <v>116000</v>
      </c>
      <c r="AP18" s="75"/>
      <c r="AQ18" s="75"/>
      <c r="AR18" s="75">
        <v>8748</v>
      </c>
      <c r="AS18" s="76"/>
      <c r="AT18" s="75">
        <f t="shared" si="8"/>
        <v>116000</v>
      </c>
      <c r="AU18" s="75"/>
      <c r="AV18" s="75"/>
      <c r="AW18" s="78">
        <v>9011</v>
      </c>
      <c r="AX18" s="76"/>
      <c r="AY18" s="75">
        <f t="shared" si="9"/>
        <v>116000</v>
      </c>
      <c r="AZ18" s="75"/>
      <c r="BA18" s="79">
        <v>26962</v>
      </c>
      <c r="BB18" s="78">
        <v>9011</v>
      </c>
      <c r="BC18" s="76"/>
      <c r="BD18" s="75">
        <f t="shared" si="10"/>
        <v>116000</v>
      </c>
      <c r="BE18" s="75"/>
      <c r="BF18" s="79"/>
      <c r="BG18" s="78">
        <v>12355.204062499994</v>
      </c>
      <c r="BH18" s="76"/>
      <c r="BI18" s="75">
        <f t="shared" si="11"/>
        <v>116000</v>
      </c>
      <c r="BJ18" s="80">
        <v>54138</v>
      </c>
      <c r="BK18" s="75"/>
      <c r="BL18" s="75"/>
      <c r="BM18" s="76"/>
      <c r="BN18" s="81"/>
      <c r="BO18" s="82">
        <f t="shared" si="15"/>
        <v>1365000</v>
      </c>
      <c r="BP18" s="83">
        <f t="shared" si="15"/>
        <v>105461</v>
      </c>
      <c r="BQ18" s="83">
        <f t="shared" si="16"/>
        <v>101097</v>
      </c>
      <c r="BR18" s="83">
        <f t="shared" si="16"/>
        <v>96031.204062499994</v>
      </c>
      <c r="BS18" s="84">
        <f t="shared" si="16"/>
        <v>33000</v>
      </c>
      <c r="BT18" s="85">
        <f t="shared" si="17"/>
        <v>1604558</v>
      </c>
      <c r="BU18" s="82">
        <f>BT18-BS18-$BX$9-BP18</f>
        <v>1436097</v>
      </c>
      <c r="BV18" s="82">
        <f>BU18-BX18-BY18</f>
        <v>1032815.4545454546</v>
      </c>
      <c r="BW18" s="82">
        <f>BV18/12</f>
        <v>86067.954545454544</v>
      </c>
      <c r="BX18" s="83">
        <f t="shared" si="19"/>
        <v>300000</v>
      </c>
      <c r="BY18" s="83">
        <f>IF((BU18-BX18)/11&lt;120000,(BU18-BX18)/11,120000)</f>
        <v>103281.54545454546</v>
      </c>
      <c r="BZ18" s="83">
        <f t="shared" si="20"/>
        <v>1171276.4545454546</v>
      </c>
      <c r="CA18" s="82">
        <f t="shared" si="21"/>
        <v>292819.11363636365</v>
      </c>
      <c r="CB18" s="86">
        <v>482820</v>
      </c>
      <c r="CC18" s="87">
        <f t="shared" si="22"/>
        <v>292819.11363636365</v>
      </c>
      <c r="CD18" s="87">
        <f t="shared" si="12"/>
        <v>42638.29363636364</v>
      </c>
      <c r="CE18" s="86"/>
      <c r="CF18" s="88">
        <f t="shared" si="13"/>
        <v>76616.997272727283</v>
      </c>
      <c r="CG18" s="88">
        <f t="shared" si="23"/>
        <v>76616.997272727283</v>
      </c>
      <c r="CH18" s="88">
        <f t="shared" si="14"/>
        <v>-19414.20678977271</v>
      </c>
      <c r="CI18" s="89"/>
      <c r="CJ18" s="90">
        <v>74133</v>
      </c>
      <c r="CN18" s="90"/>
      <c r="CO18" s="90"/>
    </row>
    <row r="19" spans="1:93" s="66" customFormat="1" ht="15.75" thickBot="1" x14ac:dyDescent="0.3">
      <c r="A19" s="55" t="s">
        <v>50</v>
      </c>
      <c r="B19" s="56" t="s">
        <v>46</v>
      </c>
      <c r="C19" s="57">
        <v>42552</v>
      </c>
      <c r="D19" s="57">
        <v>42916</v>
      </c>
      <c r="E19" s="58"/>
      <c r="F19" s="44">
        <v>25000</v>
      </c>
      <c r="G19" s="44"/>
      <c r="H19" s="44"/>
      <c r="I19" s="44"/>
      <c r="J19" s="45"/>
      <c r="K19" s="44">
        <f t="shared" si="1"/>
        <v>25000</v>
      </c>
      <c r="L19" s="44">
        <v>6657</v>
      </c>
      <c r="M19" s="44"/>
      <c r="N19" s="44"/>
      <c r="O19" s="45">
        <f t="shared" si="2"/>
        <v>0</v>
      </c>
      <c r="P19" s="46">
        <f t="shared" si="2"/>
        <v>25000</v>
      </c>
      <c r="Q19" s="44"/>
      <c r="R19" s="44"/>
      <c r="S19" s="44">
        <v>0</v>
      </c>
      <c r="T19" s="45"/>
      <c r="U19" s="46">
        <f t="shared" si="3"/>
        <v>25000</v>
      </c>
      <c r="V19" s="44"/>
      <c r="W19" s="44"/>
      <c r="X19" s="60"/>
      <c r="Y19" s="45">
        <f t="shared" si="4"/>
        <v>0</v>
      </c>
      <c r="Z19" s="46">
        <f t="shared" si="4"/>
        <v>25000</v>
      </c>
      <c r="AA19" s="44"/>
      <c r="AB19" s="44"/>
      <c r="AC19" s="60">
        <v>0</v>
      </c>
      <c r="AD19" s="45">
        <f t="shared" si="5"/>
        <v>0</v>
      </c>
      <c r="AE19" s="46">
        <f t="shared" si="5"/>
        <v>25000</v>
      </c>
      <c r="AF19" s="44"/>
      <c r="AG19" s="44"/>
      <c r="AH19" s="44">
        <v>0</v>
      </c>
      <c r="AI19" s="45">
        <f t="shared" si="6"/>
        <v>0</v>
      </c>
      <c r="AJ19" s="46">
        <v>30000</v>
      </c>
      <c r="AK19" s="44"/>
      <c r="AL19" s="44"/>
      <c r="AM19" s="60">
        <v>0</v>
      </c>
      <c r="AN19" s="45"/>
      <c r="AO19" s="44">
        <f t="shared" ref="AO19" si="24">AJ19</f>
        <v>30000</v>
      </c>
      <c r="AP19" s="44"/>
      <c r="AQ19" s="44"/>
      <c r="AR19" s="44">
        <v>0</v>
      </c>
      <c r="AS19" s="45"/>
      <c r="AT19" s="44">
        <f t="shared" si="8"/>
        <v>30000</v>
      </c>
      <c r="AU19" s="44"/>
      <c r="AV19" s="44"/>
      <c r="AW19" s="60">
        <v>0</v>
      </c>
      <c r="AX19" s="45"/>
      <c r="AY19" s="44">
        <f t="shared" si="9"/>
        <v>30000</v>
      </c>
      <c r="AZ19" s="44"/>
      <c r="BA19" s="47"/>
      <c r="BB19" s="60">
        <v>0</v>
      </c>
      <c r="BC19" s="45"/>
      <c r="BD19" s="44">
        <f t="shared" si="10"/>
        <v>30000</v>
      </c>
      <c r="BE19" s="44"/>
      <c r="BF19" s="47"/>
      <c r="BG19" s="60">
        <v>0</v>
      </c>
      <c r="BH19" s="45"/>
      <c r="BI19" s="44">
        <f t="shared" si="11"/>
        <v>30000</v>
      </c>
      <c r="BJ19" s="62">
        <v>7458</v>
      </c>
      <c r="BK19" s="44"/>
      <c r="BL19" s="44"/>
      <c r="BM19" s="45"/>
      <c r="BN19" s="67"/>
      <c r="BO19" s="51">
        <f t="shared" si="15"/>
        <v>330000</v>
      </c>
      <c r="BP19" s="52">
        <f t="shared" si="15"/>
        <v>14115</v>
      </c>
      <c r="BQ19" s="52">
        <f t="shared" si="16"/>
        <v>0</v>
      </c>
      <c r="BR19" s="52">
        <f t="shared" si="16"/>
        <v>0</v>
      </c>
      <c r="BS19" s="63">
        <f t="shared" si="16"/>
        <v>0</v>
      </c>
      <c r="BT19" s="50">
        <f t="shared" si="17"/>
        <v>344115</v>
      </c>
      <c r="BU19" s="51">
        <f t="shared" ref="BU19" si="25">BT19-BS19-$BX$9-BP19</f>
        <v>300000</v>
      </c>
      <c r="BV19" s="51">
        <f t="shared" si="18"/>
        <v>187500</v>
      </c>
      <c r="BW19" s="51">
        <f t="shared" ref="BW19" si="26">BV19/12</f>
        <v>15625</v>
      </c>
      <c r="BX19" s="52">
        <f t="shared" si="19"/>
        <v>93750</v>
      </c>
      <c r="BY19" s="52">
        <f t="shared" ref="BY19" si="27">IF((BU19-BX19)/11&lt;120000,(BU19-BX19)/11,120000)</f>
        <v>18750</v>
      </c>
      <c r="BZ19" s="52">
        <f t="shared" si="20"/>
        <v>201615</v>
      </c>
      <c r="CA19" s="51">
        <f t="shared" si="21"/>
        <v>50403.75</v>
      </c>
      <c r="CB19" s="53">
        <v>0</v>
      </c>
      <c r="CC19" s="54">
        <f t="shared" si="22"/>
        <v>0</v>
      </c>
      <c r="CD19" s="54">
        <f t="shared" si="12"/>
        <v>0</v>
      </c>
      <c r="CE19" s="53"/>
      <c r="CF19" s="49">
        <f t="shared" si="13"/>
        <v>0</v>
      </c>
      <c r="CG19" s="49">
        <f t="shared" si="23"/>
        <v>0</v>
      </c>
      <c r="CH19" s="49">
        <f t="shared" si="14"/>
        <v>0</v>
      </c>
      <c r="CI19" s="64"/>
      <c r="CJ19" s="65">
        <v>0</v>
      </c>
      <c r="CN19" s="65"/>
      <c r="CO19" s="65"/>
    </row>
    <row r="20" spans="1:93" s="1" customFormat="1" x14ac:dyDescent="0.25">
      <c r="A20" s="66"/>
      <c r="F20" s="68"/>
      <c r="G20" s="68"/>
      <c r="H20" s="68"/>
      <c r="I20" s="68"/>
      <c r="J20" s="68"/>
      <c r="AJ20" s="66"/>
      <c r="AN20" s="69"/>
      <c r="AO20" s="68"/>
      <c r="AP20" s="68"/>
      <c r="AQ20" s="68"/>
      <c r="AR20" s="68"/>
      <c r="AS20" s="69"/>
      <c r="CH20" s="1">
        <f>SUM(CH15:CH19)</f>
        <v>-20812.268323863624</v>
      </c>
      <c r="CN20" s="11"/>
      <c r="CO20" s="11"/>
    </row>
    <row r="21" spans="1:93" s="1" customFormat="1" x14ac:dyDescent="0.25">
      <c r="A21" s="1" t="s">
        <v>14</v>
      </c>
      <c r="F21" s="68">
        <f>SUM(F15:F20)</f>
        <v>375000</v>
      </c>
      <c r="G21" s="68">
        <f>SUM(G15:G20)</f>
        <v>0</v>
      </c>
      <c r="H21" s="68">
        <f>SUM(H15:H20)</f>
        <v>97194</v>
      </c>
      <c r="I21" s="68">
        <f>SUM(I15:I20)</f>
        <v>17815</v>
      </c>
      <c r="J21" s="68">
        <f>SUM(J15:J20)</f>
        <v>17500</v>
      </c>
      <c r="K21" s="68">
        <f>SUM(K15:K20)</f>
        <v>375000</v>
      </c>
      <c r="L21" s="68">
        <f>SUM(L15:L20)</f>
        <v>170716</v>
      </c>
      <c r="M21" s="68">
        <f>SUM(M15:M20)</f>
        <v>0</v>
      </c>
      <c r="N21" s="68">
        <f>SUM(N15:N20)</f>
        <v>19675</v>
      </c>
      <c r="O21" s="68">
        <f>SUM(O15:O20)</f>
        <v>17500</v>
      </c>
      <c r="P21" s="68">
        <f>SUM(P15:P20)</f>
        <v>375000</v>
      </c>
      <c r="Q21" s="68">
        <f>SUM(Q15:Q20)</f>
        <v>0</v>
      </c>
      <c r="R21" s="68">
        <f>SUM(R15:R20)</f>
        <v>0</v>
      </c>
      <c r="S21" s="68">
        <f>SUM(S15:S20)</f>
        <v>19675</v>
      </c>
      <c r="T21" s="68">
        <f>SUM(T15:T20)</f>
        <v>17500</v>
      </c>
      <c r="U21" s="68">
        <f>SUM(U15:U20)</f>
        <v>375000</v>
      </c>
      <c r="V21" s="68">
        <f>SUM(V15:V20)</f>
        <v>0</v>
      </c>
      <c r="W21" s="68">
        <f>SUM(W15:W20)</f>
        <v>71276</v>
      </c>
      <c r="X21" s="68">
        <f>SUM(X15:X20)</f>
        <v>19675</v>
      </c>
      <c r="Y21" s="68">
        <f>SUM(Y15:Y20)</f>
        <v>17500</v>
      </c>
      <c r="Z21" s="68">
        <f>SUM(Z15:Z20)</f>
        <v>375000</v>
      </c>
      <c r="AA21" s="68">
        <f>SUM(AA15:AA20)</f>
        <v>0</v>
      </c>
      <c r="AB21" s="68">
        <f>SUM(AB15:AB20)</f>
        <v>0</v>
      </c>
      <c r="AC21" s="68">
        <f>SUM(AC15:AC20)</f>
        <v>19851</v>
      </c>
      <c r="AD21" s="68">
        <f>SUM(AD15:AD20)</f>
        <v>17500</v>
      </c>
      <c r="AE21" s="68">
        <f>SUM(AE15:AE20)</f>
        <v>375000</v>
      </c>
      <c r="AF21" s="68">
        <f>SUM(AF15:AF20)</f>
        <v>0</v>
      </c>
      <c r="AG21" s="68">
        <f>SUM(AG15:AG20)</f>
        <v>0</v>
      </c>
      <c r="AH21" s="68">
        <f>SUM(AH15:AH20)</f>
        <v>19851</v>
      </c>
      <c r="AI21" s="68">
        <f>SUM(AI15:AI20)</f>
        <v>17500</v>
      </c>
      <c r="AJ21" s="68">
        <f>SUM(AJ15:AJ20)</f>
        <v>420000</v>
      </c>
      <c r="AK21" s="68">
        <f>SUM(AK15:AK20)</f>
        <v>0</v>
      </c>
      <c r="AL21" s="68">
        <f>SUM(AL15:AL19)</f>
        <v>95402</v>
      </c>
      <c r="AM21" s="68">
        <f>SUM(AM15:AM20)</f>
        <v>23334</v>
      </c>
      <c r="AN21" s="68">
        <f>SUM(AN15:AN20)</f>
        <v>0</v>
      </c>
      <c r="AO21" s="68">
        <f>SUM(AO15:AO20)</f>
        <v>411000</v>
      </c>
      <c r="AP21" s="68">
        <f>SUM(AP15:AP20)</f>
        <v>0</v>
      </c>
      <c r="AQ21" s="68">
        <f>SUM(AQ15:AQ20)</f>
        <v>0</v>
      </c>
      <c r="AR21" s="68">
        <f>SUM(AR15:AR20)</f>
        <v>22534</v>
      </c>
      <c r="AS21" s="68">
        <f>SUM(AS15:AS20)</f>
        <v>0</v>
      </c>
      <c r="AT21" s="68">
        <f>SUM(AT15:AT20)</f>
        <v>411000</v>
      </c>
      <c r="AU21" s="68">
        <f>SUM(AU15:AU20)</f>
        <v>0</v>
      </c>
      <c r="AV21" s="68">
        <f>SUM(AV15:AV20)</f>
        <v>0</v>
      </c>
      <c r="AW21" s="68">
        <f>SUM(AW15:AW20)</f>
        <v>22797</v>
      </c>
      <c r="AX21" s="68">
        <f>SUM(AX15:AX20)</f>
        <v>0</v>
      </c>
      <c r="AY21" s="68">
        <f>SUM(AY15:AY20)</f>
        <v>411000</v>
      </c>
      <c r="AZ21" s="68">
        <f>SUM(AZ15:AZ20)</f>
        <v>0</v>
      </c>
      <c r="BA21" s="68">
        <f>SUM(BA15:BA20)</f>
        <v>76736</v>
      </c>
      <c r="BB21" s="68">
        <f>SUM(BB15:BB20)</f>
        <v>22326</v>
      </c>
      <c r="BC21" s="68">
        <f>SUM(BC15:BC20)</f>
        <v>0</v>
      </c>
      <c r="BD21" s="68">
        <f>SUM(BD15:BD20)</f>
        <v>411000</v>
      </c>
      <c r="BE21" s="68">
        <f>SUM(BE15:BE20)</f>
        <v>0</v>
      </c>
      <c r="BF21" s="68">
        <f>SUM(BF15:BF20)</f>
        <v>0</v>
      </c>
      <c r="BG21" s="68">
        <f>SUM(BG15:BG20)</f>
        <v>31759.643437499988</v>
      </c>
      <c r="BH21" s="68">
        <f>SUM(BH15:BH20)</f>
        <v>0</v>
      </c>
      <c r="BI21" s="68">
        <f>SUM(BI15:BI20)</f>
        <v>411000</v>
      </c>
      <c r="BJ21" s="68">
        <f>SUM(BJ15:BJ20)</f>
        <v>182330</v>
      </c>
      <c r="BK21" s="68">
        <f>SUM(BK15:BK20)</f>
        <v>0</v>
      </c>
      <c r="BL21" s="68">
        <f>SUM(BL15:BL20)</f>
        <v>0</v>
      </c>
      <c r="BM21" s="68">
        <f>SUM(BM15:BM20)</f>
        <v>0</v>
      </c>
      <c r="CN21" s="11"/>
      <c r="CO21" s="11"/>
    </row>
    <row r="22" spans="1:93" s="1" customFormat="1" x14ac:dyDescent="0.25">
      <c r="F22" s="68"/>
      <c r="G22" s="68"/>
      <c r="H22" s="68"/>
      <c r="I22" s="68"/>
      <c r="J22" s="68"/>
      <c r="AJ22" s="66"/>
      <c r="CN22" s="11"/>
      <c r="CO22" s="11"/>
    </row>
    <row r="23" spans="1:93" s="1" customFormat="1" x14ac:dyDescent="0.25">
      <c r="F23" s="68"/>
      <c r="G23" s="68"/>
      <c r="H23" s="68"/>
      <c r="I23" s="68"/>
      <c r="J23" s="68"/>
      <c r="AJ23" s="66"/>
    </row>
    <row r="24" spans="1:93" x14ac:dyDescent="0.25">
      <c r="F24" s="70"/>
      <c r="G24" s="70"/>
      <c r="H24" s="70"/>
      <c r="I24" s="70"/>
      <c r="J24" s="70"/>
    </row>
    <row r="25" spans="1:93" x14ac:dyDescent="0.25">
      <c r="F25" s="70"/>
      <c r="G25" s="70"/>
      <c r="H25" s="70"/>
      <c r="I25" s="70"/>
      <c r="J25" s="70"/>
    </row>
    <row r="26" spans="1:93" x14ac:dyDescent="0.25">
      <c r="F26" s="70"/>
      <c r="G26" s="70"/>
      <c r="H26" s="70"/>
      <c r="I26" s="70"/>
      <c r="J26" s="70"/>
    </row>
    <row r="27" spans="1:93" x14ac:dyDescent="0.25">
      <c r="F27" s="70"/>
      <c r="G27" s="70"/>
      <c r="H27" s="70"/>
      <c r="I27" s="70"/>
      <c r="J27" s="70"/>
    </row>
    <row r="28" spans="1:93" x14ac:dyDescent="0.25">
      <c r="F28" s="70"/>
      <c r="G28" s="70"/>
      <c r="H28" s="70"/>
      <c r="I28" s="70"/>
      <c r="J28" s="70"/>
    </row>
    <row r="29" spans="1:93" x14ac:dyDescent="0.25">
      <c r="F29" s="70"/>
      <c r="G29" s="70"/>
      <c r="H29" s="70"/>
      <c r="I29" s="70"/>
      <c r="J29" s="70"/>
    </row>
    <row r="30" spans="1:93" x14ac:dyDescent="0.25">
      <c r="F30" s="70"/>
      <c r="G30" s="70"/>
      <c r="H30" s="70"/>
      <c r="I30" s="70"/>
      <c r="J30" s="70"/>
    </row>
    <row r="31" spans="1:93" x14ac:dyDescent="0.25">
      <c r="F31" s="70"/>
      <c r="G31" s="70"/>
      <c r="H31" s="70"/>
      <c r="I31" s="70"/>
      <c r="J31" s="70"/>
    </row>
    <row r="32" spans="1:93" x14ac:dyDescent="0.25">
      <c r="F32" s="70"/>
      <c r="G32" s="70"/>
      <c r="H32" s="70"/>
      <c r="I32" s="70"/>
      <c r="J32" s="70"/>
    </row>
    <row r="33" spans="6:10" x14ac:dyDescent="0.25">
      <c r="F33" s="70"/>
      <c r="G33" s="70"/>
      <c r="H33" s="70"/>
      <c r="I33" s="70"/>
      <c r="J33" s="70"/>
    </row>
    <row r="34" spans="6:10" x14ac:dyDescent="0.25">
      <c r="F34" s="70"/>
      <c r="G34" s="70"/>
      <c r="H34" s="70"/>
      <c r="I34" s="70"/>
      <c r="J34" s="70"/>
    </row>
    <row r="35" spans="6:10" x14ac:dyDescent="0.25">
      <c r="F35" s="70"/>
      <c r="G35" s="70"/>
      <c r="H35" s="70"/>
      <c r="I35" s="70"/>
      <c r="J35" s="70"/>
    </row>
    <row r="36" spans="6:10" x14ac:dyDescent="0.25">
      <c r="F36" s="70"/>
      <c r="G36" s="70"/>
      <c r="H36" s="70"/>
      <c r="I36" s="70"/>
      <c r="J36" s="70"/>
    </row>
    <row r="37" spans="6:10" x14ac:dyDescent="0.25">
      <c r="F37" s="70"/>
      <c r="G37" s="70"/>
      <c r="H37" s="70"/>
      <c r="I37" s="70"/>
      <c r="J37" s="70"/>
    </row>
    <row r="38" spans="6:10" x14ac:dyDescent="0.25">
      <c r="F38" s="70"/>
      <c r="G38" s="70"/>
      <c r="H38" s="70"/>
      <c r="I38" s="70"/>
      <c r="J38" s="70"/>
    </row>
    <row r="39" spans="6:10" x14ac:dyDescent="0.25">
      <c r="F39" s="70"/>
      <c r="G39" s="70"/>
      <c r="H39" s="70"/>
      <c r="I39" s="70"/>
      <c r="J39" s="70"/>
    </row>
    <row r="40" spans="6:10" x14ac:dyDescent="0.25">
      <c r="F40" s="70"/>
      <c r="G40" s="70"/>
      <c r="H40" s="70"/>
      <c r="I40" s="70"/>
      <c r="J40" s="70"/>
    </row>
    <row r="41" spans="6:10" x14ac:dyDescent="0.25">
      <c r="F41" s="70"/>
      <c r="G41" s="70"/>
      <c r="H41" s="70"/>
      <c r="I41" s="70"/>
      <c r="J41" s="70"/>
    </row>
    <row r="42" spans="6:10" x14ac:dyDescent="0.25">
      <c r="F42" s="70"/>
      <c r="G42" s="70"/>
      <c r="H42" s="70"/>
      <c r="I42" s="70"/>
      <c r="J42" s="70"/>
    </row>
    <row r="43" spans="6:10" x14ac:dyDescent="0.25">
      <c r="F43" s="70"/>
      <c r="G43" s="70"/>
      <c r="H43" s="70"/>
      <c r="I43" s="70"/>
      <c r="J43" s="70"/>
    </row>
    <row r="44" spans="6:10" x14ac:dyDescent="0.25">
      <c r="F44" s="70"/>
      <c r="G44" s="70"/>
      <c r="H44" s="70"/>
      <c r="I44" s="70"/>
      <c r="J44" s="70"/>
    </row>
    <row r="45" spans="6:10" x14ac:dyDescent="0.25">
      <c r="F45" s="70"/>
      <c r="G45" s="70"/>
      <c r="H45" s="70"/>
      <c r="I45" s="70"/>
      <c r="J45" s="70"/>
    </row>
    <row r="46" spans="6:10" x14ac:dyDescent="0.25">
      <c r="F46" s="70"/>
      <c r="G46" s="70"/>
      <c r="H46" s="70"/>
      <c r="I46" s="70"/>
      <c r="J46" s="70"/>
    </row>
    <row r="47" spans="6:10" x14ac:dyDescent="0.25">
      <c r="F47" s="70"/>
      <c r="G47" s="70"/>
      <c r="H47" s="70"/>
      <c r="I47" s="70"/>
      <c r="J47" s="70"/>
    </row>
    <row r="48" spans="6:10" x14ac:dyDescent="0.25">
      <c r="F48" s="70"/>
      <c r="G48" s="70"/>
      <c r="H48" s="70"/>
      <c r="I48" s="70"/>
      <c r="J48" s="70"/>
    </row>
    <row r="49" spans="6:10" x14ac:dyDescent="0.25">
      <c r="F49" s="70"/>
      <c r="G49" s="70"/>
      <c r="H49" s="70"/>
      <c r="I49" s="70"/>
      <c r="J49" s="70"/>
    </row>
    <row r="50" spans="6:10" x14ac:dyDescent="0.25">
      <c r="F50" s="70"/>
      <c r="G50" s="70"/>
      <c r="H50" s="70"/>
      <c r="I50" s="70"/>
      <c r="J50" s="70"/>
    </row>
    <row r="51" spans="6:10" x14ac:dyDescent="0.25">
      <c r="F51" s="70"/>
      <c r="G51" s="70"/>
      <c r="H51" s="70"/>
      <c r="I51" s="70"/>
      <c r="J51" s="70"/>
    </row>
    <row r="52" spans="6:10" x14ac:dyDescent="0.25">
      <c r="F52" s="70"/>
      <c r="G52" s="70"/>
      <c r="H52" s="70"/>
      <c r="I52" s="70"/>
      <c r="J52" s="70"/>
    </row>
    <row r="53" spans="6:10" x14ac:dyDescent="0.25">
      <c r="F53" s="70"/>
      <c r="G53" s="70"/>
      <c r="H53" s="70"/>
      <c r="I53" s="70"/>
      <c r="J53" s="70"/>
    </row>
    <row r="54" spans="6:10" x14ac:dyDescent="0.25">
      <c r="F54" s="70"/>
      <c r="G54" s="70"/>
      <c r="H54" s="70"/>
      <c r="I54" s="70"/>
      <c r="J54" s="70"/>
    </row>
    <row r="55" spans="6:10" x14ac:dyDescent="0.25">
      <c r="F55" s="70"/>
      <c r="G55" s="70"/>
      <c r="H55" s="70"/>
      <c r="I55" s="70"/>
      <c r="J55" s="70"/>
    </row>
    <row r="56" spans="6:10" x14ac:dyDescent="0.25">
      <c r="F56" s="70"/>
      <c r="G56" s="70"/>
      <c r="H56" s="70"/>
      <c r="I56" s="70"/>
      <c r="J56" s="70"/>
    </row>
    <row r="57" spans="6:10" x14ac:dyDescent="0.25">
      <c r="F57" s="70"/>
      <c r="G57" s="70"/>
      <c r="H57" s="70"/>
      <c r="I57" s="70"/>
      <c r="J57" s="70"/>
    </row>
    <row r="58" spans="6:10" x14ac:dyDescent="0.25">
      <c r="F58" s="70"/>
      <c r="G58" s="70"/>
      <c r="H58" s="70"/>
      <c r="I58" s="70"/>
      <c r="J58" s="70"/>
    </row>
    <row r="59" spans="6:10" x14ac:dyDescent="0.25">
      <c r="F59" s="70"/>
      <c r="G59" s="70"/>
      <c r="H59" s="70"/>
      <c r="I59" s="70"/>
      <c r="J59" s="70"/>
    </row>
    <row r="60" spans="6:10" x14ac:dyDescent="0.25">
      <c r="F60" s="70"/>
      <c r="G60" s="70"/>
      <c r="H60" s="70"/>
      <c r="I60" s="70"/>
      <c r="J60" s="70"/>
    </row>
    <row r="61" spans="6:10" x14ac:dyDescent="0.25">
      <c r="F61" s="70"/>
      <c r="G61" s="70"/>
      <c r="H61" s="70"/>
      <c r="I61" s="70"/>
      <c r="J61" s="70"/>
    </row>
    <row r="62" spans="6:10" x14ac:dyDescent="0.25">
      <c r="F62" s="70"/>
      <c r="G62" s="70"/>
      <c r="H62" s="70"/>
      <c r="I62" s="70"/>
      <c r="J62" s="70"/>
    </row>
    <row r="63" spans="6:10" x14ac:dyDescent="0.25">
      <c r="F63" s="70"/>
      <c r="G63" s="70"/>
      <c r="H63" s="70"/>
      <c r="I63" s="70"/>
      <c r="J63" s="70"/>
    </row>
    <row r="64" spans="6:10" x14ac:dyDescent="0.25">
      <c r="F64" s="70"/>
      <c r="G64" s="70"/>
      <c r="H64" s="70"/>
      <c r="I64" s="70"/>
      <c r="J64" s="70"/>
    </row>
    <row r="65" spans="6:10" x14ac:dyDescent="0.25">
      <c r="F65" s="70"/>
      <c r="G65" s="70"/>
      <c r="H65" s="70"/>
      <c r="I65" s="70"/>
      <c r="J65" s="70"/>
    </row>
    <row r="66" spans="6:10" x14ac:dyDescent="0.25">
      <c r="F66" s="70"/>
      <c r="G66" s="70"/>
      <c r="H66" s="70"/>
      <c r="I66" s="70"/>
      <c r="J66" s="70"/>
    </row>
    <row r="67" spans="6:10" x14ac:dyDescent="0.25">
      <c r="F67" s="70"/>
      <c r="G67" s="70"/>
      <c r="H67" s="70"/>
      <c r="I67" s="70"/>
      <c r="J67" s="70"/>
    </row>
    <row r="68" spans="6:10" x14ac:dyDescent="0.25">
      <c r="F68" s="70"/>
      <c r="G68" s="70"/>
      <c r="H68" s="70"/>
      <c r="I68" s="70"/>
      <c r="J68" s="70"/>
    </row>
    <row r="69" spans="6:10" x14ac:dyDescent="0.25">
      <c r="F69" s="70"/>
      <c r="G69" s="70"/>
      <c r="H69" s="70"/>
      <c r="I69" s="70"/>
      <c r="J69" s="70"/>
    </row>
    <row r="70" spans="6:10" x14ac:dyDescent="0.25">
      <c r="F70" s="70"/>
      <c r="G70" s="70"/>
      <c r="H70" s="70"/>
      <c r="I70" s="70"/>
      <c r="J70" s="70"/>
    </row>
    <row r="71" spans="6:10" x14ac:dyDescent="0.25">
      <c r="F71" s="70"/>
      <c r="G71" s="70"/>
      <c r="H71" s="70"/>
      <c r="I71" s="70"/>
      <c r="J71" s="70"/>
    </row>
    <row r="72" spans="6:10" x14ac:dyDescent="0.25">
      <c r="F72" s="70"/>
      <c r="G72" s="70"/>
      <c r="H72" s="70"/>
      <c r="I72" s="70"/>
      <c r="J72" s="70"/>
    </row>
    <row r="73" spans="6:10" x14ac:dyDescent="0.25">
      <c r="F73" s="70"/>
      <c r="G73" s="70"/>
      <c r="H73" s="70"/>
      <c r="I73" s="70"/>
      <c r="J73" s="70"/>
    </row>
    <row r="74" spans="6:10" x14ac:dyDescent="0.25">
      <c r="F74" s="70"/>
      <c r="G74" s="70"/>
      <c r="H74" s="70"/>
      <c r="I74" s="70"/>
      <c r="J74" s="70"/>
    </row>
    <row r="75" spans="6:10" x14ac:dyDescent="0.25">
      <c r="F75" s="70"/>
      <c r="G75" s="70"/>
      <c r="H75" s="70"/>
      <c r="I75" s="70"/>
      <c r="J75" s="70"/>
    </row>
    <row r="76" spans="6:10" x14ac:dyDescent="0.25">
      <c r="F76" s="70"/>
      <c r="G76" s="70"/>
      <c r="H76" s="70"/>
      <c r="I76" s="70"/>
      <c r="J76" s="70"/>
    </row>
  </sheetData>
  <mergeCells count="15">
    <mergeCell ref="AY13:BC13"/>
    <mergeCell ref="BD13:BH13"/>
    <mergeCell ref="BI13:BM13"/>
    <mergeCell ref="BO13:BS13"/>
    <mergeCell ref="BU13:BY13"/>
    <mergeCell ref="BP1:BU1"/>
    <mergeCell ref="F13:J13"/>
    <mergeCell ref="K13:O13"/>
    <mergeCell ref="P13:T13"/>
    <mergeCell ref="U13:Y13"/>
    <mergeCell ref="Z13:AD13"/>
    <mergeCell ref="AE13:AI13"/>
    <mergeCell ref="AJ13:AN13"/>
    <mergeCell ref="AO13:AS13"/>
    <mergeCell ref="AT13:AX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2018-10-02T11:28:37Z</dcterms:created>
  <dcterms:modified xsi:type="dcterms:W3CDTF">2018-10-25T07:12:27Z</dcterms:modified>
</cp:coreProperties>
</file>